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aha Tegar\Desktop\aspect-based-sentiment-analysis-demo1\table\"/>
    </mc:Choice>
  </mc:AlternateContent>
  <xr:revisionPtr revIDLastSave="0" documentId="13_ncr:1_{3E38C223-C7FF-4E27-91CA-2C790E634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plot_positive">CHOOSE(Sheet1!$U$1,Sheet1!$R$5:$R$35,Sheet1!$Y$5:$Y$16,Sheet1!$AF$5:$AF$6)</definedName>
    <definedName name="plot_x">CHOOSE(Sheet1!$U$1,Sheet1!$Q$5:$Q$35,Sheet1!$X$5:$X$16,Sheet1!$AE$5:$AE$6)</definedName>
  </definedName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6" i="1" l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AH6" i="1"/>
  <c r="AH5" i="1"/>
  <c r="AA6" i="1"/>
  <c r="AA7" i="1"/>
  <c r="AA8" i="1"/>
  <c r="AA9" i="1"/>
  <c r="AA10" i="1"/>
  <c r="AA11" i="1"/>
  <c r="AA12" i="1"/>
  <c r="AA13" i="1"/>
  <c r="AA14" i="1"/>
  <c r="AA15" i="1"/>
  <c r="AA16" i="1"/>
  <c r="AA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5" i="1"/>
  <c r="O2" i="1"/>
  <c r="X14" i="1" s="1"/>
  <c r="AC14" i="1" s="1"/>
  <c r="O1" i="1"/>
  <c r="X11" i="1" l="1"/>
  <c r="AC11" i="1" s="1"/>
  <c r="X9" i="1"/>
  <c r="AC9" i="1" s="1"/>
  <c r="X8" i="1"/>
  <c r="AC8" i="1" s="1"/>
  <c r="X6" i="1"/>
  <c r="AC6" i="1" s="1"/>
  <c r="X16" i="1"/>
  <c r="AC16" i="1" s="1"/>
  <c r="X15" i="1"/>
  <c r="AC15" i="1" s="1"/>
  <c r="X13" i="1"/>
  <c r="AC13" i="1" s="1"/>
  <c r="X12" i="1"/>
  <c r="AC12" i="1" s="1"/>
  <c r="X10" i="1"/>
  <c r="AC10" i="1" s="1"/>
  <c r="X7" i="1"/>
  <c r="AC7" i="1" s="1"/>
  <c r="Q35" i="1"/>
  <c r="V35" i="1" s="1"/>
  <c r="Q29" i="1"/>
  <c r="Q26" i="1"/>
  <c r="U26" i="1" s="1"/>
  <c r="Q22" i="1"/>
  <c r="U22" i="1" s="1"/>
  <c r="Q15" i="1"/>
  <c r="U15" i="1" s="1"/>
  <c r="Q11" i="1"/>
  <c r="U11" i="1" s="1"/>
  <c r="Z11" i="1"/>
  <c r="Q25" i="1"/>
  <c r="Q12" i="1"/>
  <c r="R12" i="1" s="1"/>
  <c r="Q8" i="1"/>
  <c r="U8" i="1" s="1"/>
  <c r="Q5" i="1"/>
  <c r="R5" i="1" s="1"/>
  <c r="Q20" i="1"/>
  <c r="R20" i="1" s="1"/>
  <c r="Q34" i="1"/>
  <c r="S34" i="1" s="1"/>
  <c r="S29" i="1"/>
  <c r="Q21" i="1"/>
  <c r="V21" i="1" s="1"/>
  <c r="Q6" i="1"/>
  <c r="S6" i="1" s="1"/>
  <c r="Q33" i="1"/>
  <c r="V33" i="1" s="1"/>
  <c r="Q17" i="1"/>
  <c r="V17" i="1" s="1"/>
  <c r="X5" i="1"/>
  <c r="AE5" i="1"/>
  <c r="Q32" i="1"/>
  <c r="Q16" i="1"/>
  <c r="U16" i="1" s="1"/>
  <c r="AE6" i="1"/>
  <c r="U29" i="1"/>
  <c r="Q28" i="1"/>
  <c r="Q14" i="1"/>
  <c r="V14" i="1" s="1"/>
  <c r="Q27" i="1"/>
  <c r="Q13" i="1"/>
  <c r="V13" i="1" s="1"/>
  <c r="Q24" i="1"/>
  <c r="Q10" i="1"/>
  <c r="Q23" i="1"/>
  <c r="Q9" i="1"/>
  <c r="V9" i="1" s="1"/>
  <c r="R29" i="1"/>
  <c r="Q31" i="1"/>
  <c r="V31" i="1" s="1"/>
  <c r="Q19" i="1"/>
  <c r="V19" i="1" s="1"/>
  <c r="Q7" i="1"/>
  <c r="V7" i="1" s="1"/>
  <c r="Q30" i="1"/>
  <c r="Q18" i="1"/>
  <c r="U18" i="1" s="1"/>
  <c r="AC5" i="1" l="1"/>
  <c r="AL5" i="1" a="1"/>
  <c r="AL5" i="1" s="1"/>
  <c r="S26" i="1"/>
  <c r="S35" i="1"/>
  <c r="Z15" i="1"/>
  <c r="R35" i="1"/>
  <c r="Y15" i="1"/>
  <c r="AB15" i="1"/>
  <c r="U35" i="1"/>
  <c r="R16" i="1"/>
  <c r="AJ5" i="1"/>
  <c r="AI5" i="1"/>
  <c r="S8" i="1"/>
  <c r="S33" i="1"/>
  <c r="R9" i="1"/>
  <c r="AJ6" i="1"/>
  <c r="AI6" i="1"/>
  <c r="U17" i="1"/>
  <c r="R33" i="1"/>
  <c r="S22" i="1"/>
  <c r="AB8" i="1"/>
  <c r="U12" i="1"/>
  <c r="Z12" i="1"/>
  <c r="Z8" i="1"/>
  <c r="S12" i="1"/>
  <c r="R34" i="1"/>
  <c r="R13" i="1"/>
  <c r="Y8" i="1"/>
  <c r="V25" i="1"/>
  <c r="S24" i="1"/>
  <c r="V24" i="1"/>
  <c r="R6" i="1"/>
  <c r="V6" i="1"/>
  <c r="V12" i="1"/>
  <c r="V28" i="1"/>
  <c r="V30" i="1"/>
  <c r="U14" i="1"/>
  <c r="V16" i="1"/>
  <c r="V34" i="1"/>
  <c r="R11" i="1"/>
  <c r="V11" i="1"/>
  <c r="U28" i="1"/>
  <c r="R32" i="1"/>
  <c r="V32" i="1"/>
  <c r="S20" i="1"/>
  <c r="V20" i="1"/>
  <c r="V15" i="1"/>
  <c r="U23" i="1"/>
  <c r="V23" i="1"/>
  <c r="V5" i="1"/>
  <c r="R22" i="1"/>
  <c r="V22" i="1"/>
  <c r="U30" i="1"/>
  <c r="V18" i="1"/>
  <c r="R26" i="1"/>
  <c r="V26" i="1"/>
  <c r="R25" i="1"/>
  <c r="S25" i="1"/>
  <c r="S27" i="1"/>
  <c r="V27" i="1"/>
  <c r="U34" i="1"/>
  <c r="V29" i="1"/>
  <c r="R10" i="1"/>
  <c r="V10" i="1"/>
  <c r="V8" i="1"/>
  <c r="U7" i="1"/>
  <c r="S32" i="1"/>
  <c r="R8" i="1"/>
  <c r="S15" i="1"/>
  <c r="AB12" i="1"/>
  <c r="S16" i="1"/>
  <c r="AB11" i="1"/>
  <c r="S11" i="1"/>
  <c r="Y12" i="1"/>
  <c r="U19" i="1"/>
  <c r="S10" i="1"/>
  <c r="R15" i="1"/>
  <c r="R28" i="1"/>
  <c r="U25" i="1"/>
  <c r="U6" i="1"/>
  <c r="Y11" i="1"/>
  <c r="AG5" i="1"/>
  <c r="AF5" i="1"/>
  <c r="S21" i="1"/>
  <c r="Z14" i="1"/>
  <c r="Y14" i="1"/>
  <c r="AB14" i="1"/>
  <c r="R24" i="1"/>
  <c r="R27" i="1"/>
  <c r="U31" i="1"/>
  <c r="Y13" i="1"/>
  <c r="AB13" i="1"/>
  <c r="Z13" i="1"/>
  <c r="R17" i="1"/>
  <c r="S17" i="1"/>
  <c r="U20" i="1"/>
  <c r="Z16" i="1"/>
  <c r="Y16" i="1"/>
  <c r="AB16" i="1"/>
  <c r="Z5" i="1"/>
  <c r="Y5" i="1"/>
  <c r="AB5" i="1"/>
  <c r="U10" i="1"/>
  <c r="U33" i="1"/>
  <c r="Z6" i="1"/>
  <c r="Y6" i="1"/>
  <c r="AB6" i="1"/>
  <c r="U32" i="1"/>
  <c r="U21" i="1"/>
  <c r="AG6" i="1"/>
  <c r="AF6" i="1"/>
  <c r="S5" i="1"/>
  <c r="S23" i="1"/>
  <c r="U24" i="1"/>
  <c r="U9" i="1"/>
  <c r="S9" i="1"/>
  <c r="U5" i="1"/>
  <c r="R14" i="1"/>
  <c r="S14" i="1"/>
  <c r="S28" i="1"/>
  <c r="AB7" i="1"/>
  <c r="Z7" i="1"/>
  <c r="Y7" i="1"/>
  <c r="R21" i="1"/>
  <c r="R23" i="1"/>
  <c r="U27" i="1"/>
  <c r="Y9" i="1"/>
  <c r="AB9" i="1"/>
  <c r="Z9" i="1"/>
  <c r="Z10" i="1"/>
  <c r="Y10" i="1"/>
  <c r="AB10" i="1"/>
  <c r="S13" i="1"/>
  <c r="U13" i="1"/>
  <c r="R18" i="1"/>
  <c r="S18" i="1"/>
  <c r="S7" i="1"/>
  <c r="R7" i="1"/>
  <c r="S31" i="1"/>
  <c r="R31" i="1"/>
  <c r="R30" i="1"/>
  <c r="S30" i="1"/>
  <c r="S19" i="1"/>
  <c r="R19" i="1"/>
  <c r="AQ5" i="1" l="1" a="1"/>
  <c r="AQ5" i="1" s="1"/>
  <c r="AP5" i="1" a="1"/>
  <c r="AP5" i="1" s="1"/>
  <c r="AO5" i="1" a="1"/>
  <c r="AO5" i="1" s="1"/>
  <c r="AM5" i="1" a="1"/>
  <c r="AM5" i="1" s="1"/>
  <c r="AN5" i="1" a="1"/>
  <c r="AN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<sst xmlns="http://schemas.openxmlformats.org/spreadsheetml/2006/main" count="123" uniqueCount="33">
  <si>
    <t>topic</t>
  </si>
  <si>
    <t>review_time</t>
  </si>
  <si>
    <t>year</t>
  </si>
  <si>
    <t>month</t>
  </si>
  <si>
    <t>rating</t>
  </si>
  <si>
    <t>negative</t>
  </si>
  <si>
    <t>neutral</t>
  </si>
  <si>
    <t>positive</t>
  </si>
  <si>
    <t>total</t>
  </si>
  <si>
    <t>Miscellaneous</t>
  </si>
  <si>
    <t>Experience and Environment</t>
  </si>
  <si>
    <t>Food and Menu Items</t>
  </si>
  <si>
    <t>Service and Staff</t>
  </si>
  <si>
    <t>Condiments</t>
  </si>
  <si>
    <t>Packaging</t>
  </si>
  <si>
    <t>Pricing and Value</t>
  </si>
  <si>
    <t>to</t>
  </si>
  <si>
    <t>from</t>
  </si>
  <si>
    <t>Date</t>
  </si>
  <si>
    <t>Topic</t>
  </si>
  <si>
    <t>Row Labels</t>
  </si>
  <si>
    <t>Grand Total</t>
  </si>
  <si>
    <t>Monthly</t>
  </si>
  <si>
    <t>Month</t>
  </si>
  <si>
    <t>This Month</t>
  </si>
  <si>
    <t>Yearly</t>
  </si>
  <si>
    <t>Year</t>
  </si>
  <si>
    <t>rating_sum</t>
  </si>
  <si>
    <t>rating_count</t>
  </si>
  <si>
    <t>Choose</t>
  </si>
  <si>
    <t>Total</t>
  </si>
  <si>
    <t>label</t>
  </si>
  <si>
    <t>Plotting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</si>
</sst>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164" fontId="0" fillId="2" borderId="4" xfId="0" applyNumberFormat="1" applyFill="1" applyBorder="1"/>
    <xf numFmtId="164" fontId="0" fillId="3" borderId="4" xfId="0" applyNumberFormat="1" applyFill="1" applyBorder="1"/>
    <xf numFmtId="0" fontId="0" fillId="0" borderId="0" xfId="0" pivotButton="1"/>
    <xf numFmtId="164" fontId="0" fillId="0" borderId="0" xfId="0" applyNumberFormat="1" applyAlignment="1">
      <alignment horizontal="lef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8">
    <dxf>
      <numFmt numFmtId="164" formatCode="yyyy\-mm\-dd"/>
    </dxf>
    <dxf>
      <numFmt numFmtId="164" formatCode="yyyy\-mm\-dd"/>
    </dxf>
    <dxf>
      <numFmt numFmtId="164" formatCode="yyyy\-mm\-dd"/>
    </dxf>
    <dxf>
      <numFmt numFmtId="164" formatCode="yyyy\-mm\-dd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Sheet1!$AM$4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Sheet1!$AL$5:$AL$35</c:f>
              <c:numCache>
                <c:formatCode>yyyy\-mm\-dd;@</c:formatCode>
                <c:ptCount val="31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Sheet1!$AM$5:$AM$35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2-4DD8-A203-F8E91E901FC0}"/>
            </c:ext>
          </c:extLst>
        </c:ser>
        <c:ser>
          <c:idx val="1"/>
          <c:order val="1"/>
          <c:tx>
            <c:strRef>
              <c:f>Sheet1!$AN$4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Sheet1!$AL$5:$AL$35</c:f>
              <c:numCache>
                <c:formatCode>yyyy\-mm\-dd;@</c:formatCode>
                <c:ptCount val="31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Sheet1!$AN$5:$AN$35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2-4DD8-A203-F8E91E901FC0}"/>
            </c:ext>
          </c:extLst>
        </c:ser>
        <c:ser>
          <c:idx val="2"/>
          <c:order val="2"/>
          <c:tx>
            <c:strRef>
              <c:f>Sheet1!$AO$4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Sheet1!$AL$5:$AL$35</c:f>
              <c:numCache>
                <c:formatCode>yyyy\-mm\-dd;@</c:formatCode>
                <c:ptCount val="31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Sheet1!$AO$5:$AO$35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02-4DD8-A203-F8E91E901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5380432"/>
        <c:axId val="1247242688"/>
      </c:barChart>
      <c:lineChart>
        <c:grouping val="standard"/>
        <c:varyColors val="0"/>
        <c:ser>
          <c:idx val="3"/>
          <c:order val="3"/>
          <c:tx>
            <c:v>trend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9867705-BAE0-41A0-B36A-1E0769018369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E02-4DD8-A203-F8E91E901F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75CB3F-231B-4ECD-9196-A8C68EA7FDD1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E02-4DD8-A203-F8E91E901F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FE5A27-F757-417D-A5F0-366504EE2D3C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E02-4DD8-A203-F8E91E901F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74E3AD2-687D-45B3-A545-08E4C36B9194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E02-4DD8-A203-F8E91E901F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D1B6A41-5C64-4322-873D-AD1869C5CF2C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E02-4DD8-A203-F8E91E901F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092567-4AA8-40F1-8E80-619D95F1A178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E02-4DD8-A203-F8E91E901F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F1599CC-A7E8-4A49-BC2E-CC3E87128F00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E02-4DD8-A203-F8E91E901F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608193B-D750-4687-A1C0-22B616E515FD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E02-4DD8-A203-F8E91E901F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41C21FE-8745-49C4-B423-8109AA35ECCC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E02-4DD8-A203-F8E91E901F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F3C4622-6298-4F96-A75F-F3E2352D85EB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E02-4DD8-A203-F8E91E901F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2E47BC-7AB2-453A-B676-A5D475091C38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E02-4DD8-A203-F8E91E901F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673669E-A74F-406E-AFAB-6BCA1DBDE3D8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E02-4DD8-A203-F8E91E901F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E02-4DD8-A203-F8E91E901F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E02-4DD8-A203-F8E91E901F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02-4DD8-A203-F8E91E901F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E02-4DD8-A203-F8E91E901F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02-4DD8-A203-F8E91E901FC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E02-4DD8-A203-F8E91E901FC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02-4DD8-A203-F8E91E901FC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E02-4DD8-A203-F8E91E901FC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E02-4DD8-A203-F8E91E901FC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E02-4DD8-A203-F8E91E901FC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E02-4DD8-A203-F8E91E901FC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E02-4DD8-A203-F8E91E901FC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E02-4DD8-A203-F8E91E901FC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E02-4DD8-A203-F8E91E901FC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E02-4DD8-A203-F8E91E901FC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E02-4DD8-A203-F8E91E901FC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E02-4DD8-A203-F8E91E901FC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E02-4DD8-A203-F8E91E901FC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E02-4DD8-A203-F8E91E901F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Sheet1!$AL$5:$AL$35</c:f>
              <c:numCache>
                <c:formatCode>yyyy\-mm\-dd;@</c:formatCode>
                <c:ptCount val="31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Sheet1!$AP$5:$AP$35</c:f>
              <c:numCache>
                <c:formatCode>General</c:formatCode>
                <c:ptCount val="31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7</c:v>
                </c:pt>
                <c:pt idx="9">
                  <c:v>4</c:v>
                </c:pt>
                <c:pt idx="10">
                  <c:v>7</c:v>
                </c:pt>
                <c:pt idx="11">
                  <c:v>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Sheet1!$AQ$5:$AQ$33</c15:f>
                <c15:dlblRangeCache>
                  <c:ptCount val="29"/>
                  <c:pt idx="1">
                    <c:v>3</c:v>
                  </c:pt>
                  <c:pt idx="2">
                    <c:v>3</c:v>
                  </c:pt>
                  <c:pt idx="3">
                    <c:v>1</c:v>
                  </c:pt>
                  <c:pt idx="4">
                    <c:v>4</c:v>
                  </c:pt>
                  <c:pt idx="5">
                    <c:v>4</c:v>
                  </c:pt>
                  <c:pt idx="6">
                    <c:v>3</c:v>
                  </c:pt>
                  <c:pt idx="7">
                    <c:v>2</c:v>
                  </c:pt>
                  <c:pt idx="8">
                    <c:v>7</c:v>
                  </c:pt>
                  <c:pt idx="9">
                    <c:v>4</c:v>
                  </c:pt>
                  <c:pt idx="10">
                    <c:v>7</c:v>
                  </c:pt>
                  <c:pt idx="11">
                    <c:v>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E02-4DD8-A203-F8E91E901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5380432"/>
        <c:axId val="1247242688"/>
      </c:lineChart>
      <c:dateAx>
        <c:axId val="110538043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242688"/>
        <c:crosses val="autoZero"/>
        <c:auto val="1"/>
        <c:lblOffset val="100"/>
        <c:baseTimeUnit val="months"/>
      </c:dateAx>
      <c:valAx>
        <c:axId val="12472426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0538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289184</xdr:colOff>
      <xdr:row>11</xdr:row>
      <xdr:rowOff>150486</xdr:rowOff>
    </xdr:from>
    <xdr:to>
      <xdr:col>36</xdr:col>
      <xdr:colOff>220604</xdr:colOff>
      <xdr:row>26</xdr:row>
      <xdr:rowOff>177894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C86505-9250-2897-04A9-7F3A2FF11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ha Tegar" refreshedDate="45633.753734606478" createdVersion="8" refreshedVersion="8" minRefreshableVersion="3" recordCount="66" xr:uid="{2515118D-F277-416D-A16F-69C4082BF6E5}">
  <cacheSource type="worksheet">
    <worksheetSource name="Table1"/>
  </cacheSource>
  <cacheFields count="12">
    <cacheField name="topic" numFmtId="0">
      <sharedItems/>
    </cacheField>
    <cacheField name="review_time" numFmtId="164">
      <sharedItems containsSemiMixedTypes="0" containsNonDate="0" containsDate="1" containsString="0" minDate="2019-12-06T00:00:00" maxDate="2024-12-04T00:00:00" count="18">
        <d v="2019-12-06T00:00:00"/>
        <d v="2020-12-06T00:00:00"/>
        <d v="2021-12-06T00:00:00"/>
        <d v="2022-12-06T00:00:00"/>
        <d v="2023-12-06T00:00:00"/>
        <d v="2024-01-06T00:00:00"/>
        <d v="2024-02-06T00:00:00"/>
        <d v="2024-03-06T00:00:00"/>
        <d v="2024-04-06T00:00:00"/>
        <d v="2024-05-06T00:00:00"/>
        <d v="2024-06-06T00:00:00"/>
        <d v="2024-07-06T00:00:00"/>
        <d v="2024-08-06T00:00:00"/>
        <d v="2024-09-06T00:00:00"/>
        <d v="2024-10-06T00:00:00"/>
        <d v="2024-11-06T00:00:00"/>
        <d v="2024-12-01T00:00:00"/>
        <d v="2024-12-03T00:00:00"/>
      </sharedItems>
      <fieldGroup par="11"/>
    </cacheField>
    <cacheField name="year" numFmtId="164">
      <sharedItems containsSemiMixedTypes="0" containsNonDate="0" containsDate="1" containsString="0" minDate="2019-01-01T00:00:00" maxDate="2024-01-02T00:00:00"/>
    </cacheField>
    <cacheField name="month" numFmtId="164">
      <sharedItems containsSemiMixedTypes="0" containsNonDate="0" containsDate="1" containsString="0" minDate="2019-12-01T00:00:00" maxDate="2024-12-02T00:00:00"/>
    </cacheField>
    <cacheField name="rating" numFmtId="0">
      <sharedItems containsSemiMixedTypes="0" containsString="0" containsNumber="1" minValue="1" maxValue="5"/>
    </cacheField>
    <cacheField name="negative" numFmtId="0">
      <sharedItems containsSemiMixedTypes="0" containsString="0" containsNumber="1" containsInteger="1" minValue="0" maxValue="19"/>
    </cacheField>
    <cacheField name="neutral" numFmtId="0">
      <sharedItems containsSemiMixedTypes="0" containsString="0" containsNumber="1" containsInteger="1" minValue="0" maxValue="7"/>
    </cacheField>
    <cacheField name="positive" numFmtId="0">
      <sharedItems containsSemiMixedTypes="0" containsString="0" containsNumber="1" containsInteger="1" minValue="0" maxValue="7"/>
    </cacheField>
    <cacheField name="total" numFmtId="0">
      <sharedItems containsSemiMixedTypes="0" containsString="0" containsNumber="1" containsInteger="1" minValue="1" maxValue="26"/>
    </cacheField>
    <cacheField name="Months (review_time)" numFmtId="0" databaseField="0">
      <fieldGroup base="1">
        <rangePr groupBy="months" startDate="2019-12-06T00:00:00" endDate="2024-12-04T00:00:00"/>
        <groupItems count="14">
          <s v="&lt;06/1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/12/2024"/>
        </groupItems>
      </fieldGroup>
    </cacheField>
    <cacheField name="Quarters (review_time)" numFmtId="0" databaseField="0">
      <fieldGroup base="1">
        <rangePr groupBy="quarters" startDate="2019-12-06T00:00:00" endDate="2024-12-04T00:00:00"/>
        <groupItems count="6">
          <s v="&lt;06/12/2019"/>
          <s v="Qtr1"/>
          <s v="Qtr2"/>
          <s v="Qtr3"/>
          <s v="Qtr4"/>
          <s v="&gt;04/12/2024"/>
        </groupItems>
      </fieldGroup>
    </cacheField>
    <cacheField name="Years (review_time)" numFmtId="0" databaseField="0">
      <fieldGroup base="1">
        <rangePr groupBy="years" startDate="2019-12-06T00:00:00" endDate="2024-12-04T00:00:00"/>
        <groupItems count="8">
          <s v="&lt;06/12/2019"/>
          <s v="2019"/>
          <s v="2020"/>
          <s v="2021"/>
          <s v="2022"/>
          <s v="2023"/>
          <s v="2024"/>
          <s v="&gt;04/1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s v="Miscellaneous"/>
    <x v="0"/>
    <d v="2019-01-01T00:00:00"/>
    <d v="2019-12-01T00:00:00"/>
    <n v="1.666666666666667"/>
    <n v="3"/>
    <n v="0"/>
    <n v="0"/>
    <n v="3"/>
  </r>
  <r>
    <s v="Experience and Environment"/>
    <x v="0"/>
    <d v="2019-01-01T00:00:00"/>
    <d v="2019-12-01T00:00:00"/>
    <n v="2"/>
    <n v="1"/>
    <n v="0"/>
    <n v="1"/>
    <n v="2"/>
  </r>
  <r>
    <s v="Food and Menu Items"/>
    <x v="0"/>
    <d v="2019-01-01T00:00:00"/>
    <d v="2019-12-01T00:00:00"/>
    <n v="3"/>
    <n v="0"/>
    <n v="0"/>
    <n v="1"/>
    <n v="1"/>
  </r>
  <r>
    <s v="Service and Staff"/>
    <x v="0"/>
    <d v="2019-01-01T00:00:00"/>
    <d v="2019-12-01T00:00:00"/>
    <n v="1"/>
    <n v="1"/>
    <n v="0"/>
    <n v="0"/>
    <n v="1"/>
  </r>
  <r>
    <s v="Food and Menu Items"/>
    <x v="1"/>
    <d v="2020-01-01T00:00:00"/>
    <d v="2020-12-01T00:00:00"/>
    <n v="3"/>
    <n v="1"/>
    <n v="0"/>
    <n v="0"/>
    <n v="1"/>
  </r>
  <r>
    <s v="Miscellaneous"/>
    <x v="1"/>
    <d v="2020-01-01T00:00:00"/>
    <d v="2020-12-01T00:00:00"/>
    <n v="1"/>
    <n v="2"/>
    <n v="0"/>
    <n v="0"/>
    <n v="2"/>
  </r>
  <r>
    <s v="Experience and Environment"/>
    <x v="1"/>
    <d v="2020-01-01T00:00:00"/>
    <d v="2020-12-01T00:00:00"/>
    <n v="1"/>
    <n v="1"/>
    <n v="0"/>
    <n v="0"/>
    <n v="1"/>
  </r>
  <r>
    <s v="Service and Staff"/>
    <x v="1"/>
    <d v="2020-01-01T00:00:00"/>
    <d v="2020-12-01T00:00:00"/>
    <n v="1"/>
    <n v="2"/>
    <n v="0"/>
    <n v="2"/>
    <n v="4"/>
  </r>
  <r>
    <s v="Food and Menu Items"/>
    <x v="2"/>
    <d v="2021-01-01T00:00:00"/>
    <d v="2021-12-01T00:00:00"/>
    <n v="1.5"/>
    <n v="2"/>
    <n v="0"/>
    <n v="6"/>
    <n v="8"/>
  </r>
  <r>
    <s v="Miscellaneous"/>
    <x v="2"/>
    <d v="2021-01-01T00:00:00"/>
    <d v="2021-12-01T00:00:00"/>
    <n v="1.428571428571429"/>
    <n v="4"/>
    <n v="0"/>
    <n v="3"/>
    <n v="7"/>
  </r>
  <r>
    <s v="Service and Staff"/>
    <x v="2"/>
    <d v="2021-01-01T00:00:00"/>
    <d v="2021-12-01T00:00:00"/>
    <n v="2.2000000000000002"/>
    <n v="3"/>
    <n v="0"/>
    <n v="2"/>
    <n v="5"/>
  </r>
  <r>
    <s v="Condiments"/>
    <x v="2"/>
    <d v="2021-01-01T00:00:00"/>
    <d v="2021-12-01T00:00:00"/>
    <n v="1"/>
    <n v="1"/>
    <n v="0"/>
    <n v="0"/>
    <n v="1"/>
  </r>
  <r>
    <s v="Experience and Environment"/>
    <x v="2"/>
    <d v="2021-01-01T00:00:00"/>
    <d v="2021-12-01T00:00:00"/>
    <n v="2"/>
    <n v="1"/>
    <n v="1"/>
    <n v="0"/>
    <n v="2"/>
  </r>
  <r>
    <s v="Miscellaneous"/>
    <x v="3"/>
    <d v="2022-01-01T00:00:00"/>
    <d v="2022-12-01T00:00:00"/>
    <n v="2.2222222222222219"/>
    <n v="4"/>
    <n v="2"/>
    <n v="3"/>
    <n v="9"/>
  </r>
  <r>
    <s v="Condiments"/>
    <x v="3"/>
    <d v="2022-01-01T00:00:00"/>
    <d v="2022-12-01T00:00:00"/>
    <n v="3"/>
    <n v="1"/>
    <n v="0"/>
    <n v="0"/>
    <n v="1"/>
  </r>
  <r>
    <s v="Packaging"/>
    <x v="3"/>
    <d v="2022-01-01T00:00:00"/>
    <d v="2022-12-01T00:00:00"/>
    <n v="1.666666666666667"/>
    <n v="1"/>
    <n v="2"/>
    <n v="0"/>
    <n v="3"/>
  </r>
  <r>
    <s v="Service and Staff"/>
    <x v="3"/>
    <d v="2022-01-01T00:00:00"/>
    <d v="2022-12-01T00:00:00"/>
    <n v="2"/>
    <n v="5"/>
    <n v="0"/>
    <n v="1"/>
    <n v="6"/>
  </r>
  <r>
    <s v="Experience and Environment"/>
    <x v="3"/>
    <d v="2022-01-01T00:00:00"/>
    <d v="2022-12-01T00:00:00"/>
    <n v="2.333333333333333"/>
    <n v="3"/>
    <n v="0"/>
    <n v="0"/>
    <n v="3"/>
  </r>
  <r>
    <s v="Food and Menu Items"/>
    <x v="3"/>
    <d v="2022-01-01T00:00:00"/>
    <d v="2022-12-01T00:00:00"/>
    <n v="1.375"/>
    <n v="3"/>
    <n v="1"/>
    <n v="4"/>
    <n v="8"/>
  </r>
  <r>
    <s v="Condiments"/>
    <x v="4"/>
    <d v="2023-01-01T00:00:00"/>
    <d v="2023-12-01T00:00:00"/>
    <n v="2.5"/>
    <n v="4"/>
    <n v="0"/>
    <n v="0"/>
    <n v="4"/>
  </r>
  <r>
    <s v="Food and Menu Items"/>
    <x v="4"/>
    <d v="2023-01-01T00:00:00"/>
    <d v="2023-12-01T00:00:00"/>
    <n v="2.208333333333333"/>
    <n v="10"/>
    <n v="7"/>
    <n v="7"/>
    <n v="24"/>
  </r>
  <r>
    <s v="Miscellaneous"/>
    <x v="4"/>
    <d v="2023-01-01T00:00:00"/>
    <d v="2023-12-01T00:00:00"/>
    <n v="2.2307692307692308"/>
    <n v="16"/>
    <n v="5"/>
    <n v="5"/>
    <n v="26"/>
  </r>
  <r>
    <s v="Packaging"/>
    <x v="4"/>
    <d v="2023-01-01T00:00:00"/>
    <d v="2023-12-01T00:00:00"/>
    <n v="2"/>
    <n v="1"/>
    <n v="0"/>
    <n v="0"/>
    <n v="1"/>
  </r>
  <r>
    <s v="Pricing and Value"/>
    <x v="4"/>
    <d v="2023-01-01T00:00:00"/>
    <d v="2023-12-01T00:00:00"/>
    <n v="3.5"/>
    <n v="3"/>
    <n v="0"/>
    <n v="1"/>
    <n v="4"/>
  </r>
  <r>
    <s v="Experience and Environment"/>
    <x v="4"/>
    <d v="2023-01-01T00:00:00"/>
    <d v="2023-12-01T00:00:00"/>
    <n v="1.5"/>
    <n v="1"/>
    <n v="1"/>
    <n v="0"/>
    <n v="2"/>
  </r>
  <r>
    <s v="Service and Staff"/>
    <x v="4"/>
    <d v="2023-01-01T00:00:00"/>
    <d v="2023-12-01T00:00:00"/>
    <n v="2.44"/>
    <n v="19"/>
    <n v="0"/>
    <n v="6"/>
    <n v="25"/>
  </r>
  <r>
    <s v="Miscellaneous"/>
    <x v="5"/>
    <d v="2024-01-01T00:00:00"/>
    <d v="2024-01-01T00:00:00"/>
    <n v="1"/>
    <n v="2"/>
    <n v="0"/>
    <n v="0"/>
    <n v="2"/>
  </r>
  <r>
    <s v="Miscellaneous"/>
    <x v="6"/>
    <d v="2024-01-01T00:00:00"/>
    <d v="2024-02-01T00:00:00"/>
    <n v="1"/>
    <n v="2"/>
    <n v="0"/>
    <n v="0"/>
    <n v="2"/>
  </r>
  <r>
    <s v="Service and Staff"/>
    <x v="6"/>
    <d v="2024-01-01T00:00:00"/>
    <d v="2024-02-01T00:00:00"/>
    <n v="1.5"/>
    <n v="1"/>
    <n v="0"/>
    <n v="1"/>
    <n v="2"/>
  </r>
  <r>
    <s v="Food and Menu Items"/>
    <x v="6"/>
    <d v="2024-01-01T00:00:00"/>
    <d v="2024-02-01T00:00:00"/>
    <n v="1"/>
    <n v="2"/>
    <n v="1"/>
    <n v="0"/>
    <n v="3"/>
  </r>
  <r>
    <s v="Food and Menu Items"/>
    <x v="7"/>
    <d v="2024-01-01T00:00:00"/>
    <d v="2024-03-01T00:00:00"/>
    <n v="1"/>
    <n v="3"/>
    <n v="0"/>
    <n v="0"/>
    <n v="3"/>
  </r>
  <r>
    <s v="Experience and Environment"/>
    <x v="7"/>
    <d v="2024-01-01T00:00:00"/>
    <d v="2024-03-01T00:00:00"/>
    <n v="2"/>
    <n v="2"/>
    <n v="1"/>
    <n v="0"/>
    <n v="3"/>
  </r>
  <r>
    <s v="Miscellaneous"/>
    <x v="7"/>
    <d v="2024-01-01T00:00:00"/>
    <d v="2024-03-01T00:00:00"/>
    <n v="1.375"/>
    <n v="5"/>
    <n v="3"/>
    <n v="0"/>
    <n v="8"/>
  </r>
  <r>
    <s v="Experience and Environment"/>
    <x v="8"/>
    <d v="2024-01-01T00:00:00"/>
    <d v="2024-04-01T00:00:00"/>
    <n v="1"/>
    <n v="1"/>
    <n v="0"/>
    <n v="0"/>
    <n v="1"/>
  </r>
  <r>
    <s v="Miscellaneous"/>
    <x v="8"/>
    <d v="2024-01-01T00:00:00"/>
    <d v="2024-04-01T00:00:00"/>
    <n v="1"/>
    <n v="0"/>
    <n v="0"/>
    <n v="1"/>
    <n v="1"/>
  </r>
  <r>
    <s v="Food and Menu Items"/>
    <x v="8"/>
    <d v="2024-01-01T00:00:00"/>
    <d v="2024-04-01T00:00:00"/>
    <n v="1"/>
    <n v="1"/>
    <n v="0"/>
    <n v="0"/>
    <n v="1"/>
  </r>
  <r>
    <s v="Miscellaneous"/>
    <x v="9"/>
    <d v="2024-01-01T00:00:00"/>
    <d v="2024-05-01T00:00:00"/>
    <n v="3.375"/>
    <n v="1"/>
    <n v="1"/>
    <n v="6"/>
    <n v="8"/>
  </r>
  <r>
    <s v="Service and Staff"/>
    <x v="9"/>
    <d v="2024-01-01T00:00:00"/>
    <d v="2024-05-01T00:00:00"/>
    <n v="3"/>
    <n v="2"/>
    <n v="0"/>
    <n v="1"/>
    <n v="3"/>
  </r>
  <r>
    <s v="Experience and Environment"/>
    <x v="9"/>
    <d v="2024-01-01T00:00:00"/>
    <d v="2024-05-01T00:00:00"/>
    <n v="4"/>
    <n v="2"/>
    <n v="0"/>
    <n v="1"/>
    <n v="3"/>
  </r>
  <r>
    <s v="Food and Menu Items"/>
    <x v="9"/>
    <d v="2024-01-01T00:00:00"/>
    <d v="2024-05-01T00:00:00"/>
    <n v="2"/>
    <n v="1"/>
    <n v="1"/>
    <n v="2"/>
    <n v="4"/>
  </r>
  <r>
    <s v="Service and Staff"/>
    <x v="10"/>
    <d v="2024-01-01T00:00:00"/>
    <d v="2024-06-01T00:00:00"/>
    <n v="1"/>
    <n v="1"/>
    <n v="0"/>
    <n v="2"/>
    <n v="3"/>
  </r>
  <r>
    <s v="Food and Menu Items"/>
    <x v="10"/>
    <d v="2024-01-01T00:00:00"/>
    <d v="2024-06-01T00:00:00"/>
    <n v="2.5"/>
    <n v="1"/>
    <n v="2"/>
    <n v="1"/>
    <n v="4"/>
  </r>
  <r>
    <s v="Miscellaneous"/>
    <x v="10"/>
    <d v="2024-01-01T00:00:00"/>
    <d v="2024-06-01T00:00:00"/>
    <n v="3.5"/>
    <n v="0"/>
    <n v="1"/>
    <n v="1"/>
    <n v="2"/>
  </r>
  <r>
    <s v="Food and Menu Items"/>
    <x v="11"/>
    <d v="2024-01-01T00:00:00"/>
    <d v="2024-07-01T00:00:00"/>
    <n v="2.333333333333333"/>
    <n v="3"/>
    <n v="0"/>
    <n v="0"/>
    <n v="3"/>
  </r>
  <r>
    <s v="Miscellaneous"/>
    <x v="11"/>
    <d v="2024-01-01T00:00:00"/>
    <d v="2024-07-01T00:00:00"/>
    <n v="1"/>
    <n v="3"/>
    <n v="0"/>
    <n v="0"/>
    <n v="3"/>
  </r>
  <r>
    <s v="Food and Menu Items"/>
    <x v="12"/>
    <d v="2024-01-01T00:00:00"/>
    <d v="2024-08-01T00:00:00"/>
    <n v="1"/>
    <n v="2"/>
    <n v="0"/>
    <n v="0"/>
    <n v="2"/>
  </r>
  <r>
    <s v="Miscellaneous"/>
    <x v="12"/>
    <d v="2024-01-01T00:00:00"/>
    <d v="2024-08-01T00:00:00"/>
    <n v="1"/>
    <n v="3"/>
    <n v="0"/>
    <n v="0"/>
    <n v="3"/>
  </r>
  <r>
    <s v="Experience and Environment"/>
    <x v="12"/>
    <d v="2024-01-01T00:00:00"/>
    <d v="2024-08-01T00:00:00"/>
    <n v="4"/>
    <n v="1"/>
    <n v="0"/>
    <n v="0"/>
    <n v="1"/>
  </r>
  <r>
    <s v="Service and Staff"/>
    <x v="12"/>
    <d v="2024-01-01T00:00:00"/>
    <d v="2024-08-01T00:00:00"/>
    <n v="5"/>
    <n v="0"/>
    <n v="0"/>
    <n v="1"/>
    <n v="1"/>
  </r>
  <r>
    <s v="Food and Menu Items"/>
    <x v="13"/>
    <d v="2024-01-01T00:00:00"/>
    <d v="2024-09-01T00:00:00"/>
    <n v="2"/>
    <n v="4"/>
    <n v="0"/>
    <n v="3"/>
    <n v="7"/>
  </r>
  <r>
    <s v="Miscellaneous"/>
    <x v="13"/>
    <d v="2024-01-01T00:00:00"/>
    <d v="2024-09-01T00:00:00"/>
    <n v="1"/>
    <n v="1"/>
    <n v="0"/>
    <n v="1"/>
    <n v="2"/>
  </r>
  <r>
    <s v="Condiments"/>
    <x v="13"/>
    <d v="2024-01-01T00:00:00"/>
    <d v="2024-09-01T00:00:00"/>
    <n v="1"/>
    <n v="1"/>
    <n v="0"/>
    <n v="0"/>
    <n v="1"/>
  </r>
  <r>
    <s v="Experience and Environment"/>
    <x v="13"/>
    <d v="2024-01-01T00:00:00"/>
    <d v="2024-09-01T00:00:00"/>
    <n v="1"/>
    <n v="1"/>
    <n v="0"/>
    <n v="0"/>
    <n v="1"/>
  </r>
  <r>
    <s v="Service and Staff"/>
    <x v="13"/>
    <d v="2024-01-01T00:00:00"/>
    <d v="2024-09-01T00:00:00"/>
    <n v="2.4285714285714279"/>
    <n v="4"/>
    <n v="0"/>
    <n v="3"/>
    <n v="7"/>
  </r>
  <r>
    <s v="Food and Menu Items"/>
    <x v="14"/>
    <d v="2024-01-01T00:00:00"/>
    <d v="2024-10-01T00:00:00"/>
    <n v="1.25"/>
    <n v="3"/>
    <n v="1"/>
    <n v="0"/>
    <n v="4"/>
  </r>
  <r>
    <s v="Packaging"/>
    <x v="14"/>
    <d v="2024-01-01T00:00:00"/>
    <d v="2024-10-01T00:00:00"/>
    <n v="1"/>
    <n v="0"/>
    <n v="1"/>
    <n v="0"/>
    <n v="1"/>
  </r>
  <r>
    <s v="Miscellaneous"/>
    <x v="14"/>
    <d v="2024-01-01T00:00:00"/>
    <d v="2024-10-01T00:00:00"/>
    <n v="1.666666666666667"/>
    <n v="3"/>
    <n v="0"/>
    <n v="0"/>
    <n v="3"/>
  </r>
  <r>
    <s v="Service and Staff"/>
    <x v="15"/>
    <d v="2024-01-01T00:00:00"/>
    <d v="2024-11-01T00:00:00"/>
    <n v="3.25"/>
    <n v="2"/>
    <n v="0"/>
    <n v="2"/>
    <n v="4"/>
  </r>
  <r>
    <s v="Miscellaneous"/>
    <x v="15"/>
    <d v="2024-01-01T00:00:00"/>
    <d v="2024-11-01T00:00:00"/>
    <n v="5"/>
    <n v="0"/>
    <n v="0"/>
    <n v="1"/>
    <n v="1"/>
  </r>
  <r>
    <s v="Experience and Environment"/>
    <x v="15"/>
    <d v="2024-01-01T00:00:00"/>
    <d v="2024-11-01T00:00:00"/>
    <n v="2"/>
    <n v="1"/>
    <n v="0"/>
    <n v="0"/>
    <n v="1"/>
  </r>
  <r>
    <s v="Food and Menu Items"/>
    <x v="15"/>
    <d v="2024-01-01T00:00:00"/>
    <d v="2024-11-01T00:00:00"/>
    <n v="2.8571428571428572"/>
    <n v="0"/>
    <n v="5"/>
    <n v="2"/>
    <n v="7"/>
  </r>
  <r>
    <s v="Food and Menu Items"/>
    <x v="16"/>
    <d v="2024-01-01T00:00:00"/>
    <d v="2024-12-01T00:00:00"/>
    <n v="4"/>
    <n v="0"/>
    <n v="0"/>
    <n v="2"/>
    <n v="2"/>
  </r>
  <r>
    <s v="Experience and Environment"/>
    <x v="16"/>
    <d v="2024-01-01T00:00:00"/>
    <d v="2024-12-01T00:00:00"/>
    <n v="4"/>
    <n v="0"/>
    <n v="0"/>
    <n v="1"/>
    <n v="1"/>
  </r>
  <r>
    <s v="Miscellaneous"/>
    <x v="16"/>
    <d v="2024-01-01T00:00:00"/>
    <d v="2024-12-01T00:00:00"/>
    <n v="1"/>
    <n v="0"/>
    <n v="1"/>
    <n v="0"/>
    <n v="1"/>
  </r>
  <r>
    <s v="Service and Staff"/>
    <x v="16"/>
    <d v="2024-01-01T00:00:00"/>
    <d v="2024-12-01T00:00:00"/>
    <n v="4"/>
    <n v="0"/>
    <n v="0"/>
    <n v="1"/>
    <n v="1"/>
  </r>
  <r>
    <s v="Experience and Environment"/>
    <x v="17"/>
    <d v="2024-01-01T00:00:00"/>
    <d v="2024-12-01T00:00:00"/>
    <n v="1"/>
    <n v="2"/>
    <n v="0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8B055-B6D2-41B7-B0A8-3B46B26ACAE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4:O23" firstHeaderRow="1" firstDataRow="1" firstDataCol="1"/>
  <pivotFields count="12">
    <pivotField showAll="0"/>
    <pivotField axis="axisRow" numFmtId="164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DB945-C311-4690-A49B-4F8EBB5D2F2E}" name="Table1" displayName="Table1" ref="A1:J67" totalsRowShown="0" headerRowDxfId="7" headerRowBorderDxfId="6" tableBorderDxfId="5">
  <autoFilter ref="A1:J67" xr:uid="{BB4DB945-C311-4690-A49B-4F8EBB5D2F2E}"/>
  <tableColumns count="10">
    <tableColumn id="1" xr3:uid="{C0F7E678-FA7A-4E41-8CBE-7F3DBCEB4D2D}" name="topic"/>
    <tableColumn id="2" xr3:uid="{76271210-5097-4388-B3F0-FCB549ABE9EE}" name="review_time" dataDxfId="4"/>
    <tableColumn id="3" xr3:uid="{6F94F5E4-E9FC-4E7E-9B2E-9D624967076C}" name="year" dataDxfId="3"/>
    <tableColumn id="4" xr3:uid="{BE833F7B-F2C6-49E6-9348-17DD5F2F07B7}" name="month" dataDxfId="2"/>
    <tableColumn id="10" xr3:uid="{79203BCD-0672-49CF-A51C-49A6715CC85E}" name="rating_sum" dataDxfId="1"/>
    <tableColumn id="11" xr3:uid="{F8D357CB-D24E-4EE9-A0BB-C0E64D599668}" name="rating_count" dataDxfId="0"/>
    <tableColumn id="8" xr3:uid="{A19CB1D5-639C-439E-9764-D7F119CA430F}" name="positive"/>
    <tableColumn id="7" xr3:uid="{8099E98A-C2DC-4FD2-939D-E2691B659427}" name="neutral"/>
    <tableColumn id="12" xr3:uid="{F0F9A2C2-9F0C-4C6D-A816-5A83C3D94CF9}" name="negative"/>
    <tableColumn id="9" xr3:uid="{51422191-3AC8-4E8C-A514-87688AF91353}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6"/>
  <sheetViews>
    <sheetView tabSelected="1" topLeftCell="Z1" zoomScale="103" zoomScaleNormal="66" workbookViewId="0">
      <selection activeCell="AL16" sqref="AL16"/>
    </sheetView>
  </sheetViews>
  <sheetFormatPr defaultRowHeight="14.4" x14ac:dyDescent="0.3"/>
  <cols>
    <col min="1" max="1" width="27.21875" customWidth="1"/>
    <col min="2" max="2" width="14.21875" customWidth="1"/>
    <col min="3" max="3" width="13.6640625" customWidth="1"/>
    <col min="4" max="4" width="16.109375" customWidth="1"/>
    <col min="6" max="6" width="10.109375" customWidth="1"/>
    <col min="8" max="8" width="9.44140625" customWidth="1"/>
    <col min="14" max="14" width="12.5546875" style="3" bestFit="1" customWidth="1"/>
    <col min="15" max="15" width="14.77734375" customWidth="1"/>
    <col min="16" max="16" width="14.5546875" customWidth="1"/>
    <col min="17" max="17" width="11.77734375" customWidth="1"/>
    <col min="18" max="18" width="9.6640625" customWidth="1"/>
    <col min="19" max="19" width="10.5546875" bestFit="1" customWidth="1"/>
    <col min="22" max="22" width="7.6640625" customWidth="1"/>
    <col min="23" max="23" width="12.33203125" customWidth="1"/>
    <col min="24" max="24" width="14.109375" customWidth="1"/>
    <col min="25" max="25" width="13.77734375" style="3" customWidth="1"/>
    <col min="30" max="30" width="9.44140625" style="15" bestFit="1" customWidth="1"/>
    <col min="31" max="31" width="13.88671875" customWidth="1"/>
    <col min="32" max="32" width="12.88671875" customWidth="1"/>
    <col min="38" max="38" width="12.21875" customWidth="1"/>
  </cols>
  <sheetData>
    <row r="1" spans="1:43" x14ac:dyDescent="0.3">
      <c r="A1" s="4" t="s">
        <v>0</v>
      </c>
      <c r="B1" s="4" t="s">
        <v>1</v>
      </c>
      <c r="C1" s="4" t="s">
        <v>2</v>
      </c>
      <c r="D1" s="4" t="s">
        <v>3</v>
      </c>
      <c r="E1" s="1" t="s">
        <v>27</v>
      </c>
      <c r="F1" s="1" t="s">
        <v>28</v>
      </c>
      <c r="G1" s="4" t="s">
        <v>7</v>
      </c>
      <c r="H1" s="4" t="s">
        <v>6</v>
      </c>
      <c r="I1" s="4" t="s">
        <v>5</v>
      </c>
      <c r="J1" s="4" t="s">
        <v>8</v>
      </c>
      <c r="N1" t="s">
        <v>17</v>
      </c>
      <c r="O1" s="3">
        <f>DATE(2023,10,1)</f>
        <v>45200</v>
      </c>
      <c r="Q1" t="s">
        <v>19</v>
      </c>
      <c r="R1" t="s">
        <v>11</v>
      </c>
      <c r="T1" t="s">
        <v>29</v>
      </c>
      <c r="U1">
        <v>2</v>
      </c>
      <c r="Y1"/>
      <c r="AD1"/>
    </row>
    <row r="2" spans="1:43" x14ac:dyDescent="0.3">
      <c r="A2" t="s">
        <v>9</v>
      </c>
      <c r="B2" s="2">
        <v>43805</v>
      </c>
      <c r="C2" s="2">
        <v>43466</v>
      </c>
      <c r="D2" s="2">
        <v>43800</v>
      </c>
      <c r="E2">
        <v>5</v>
      </c>
      <c r="F2">
        <v>3</v>
      </c>
      <c r="G2">
        <v>0</v>
      </c>
      <c r="H2">
        <v>0</v>
      </c>
      <c r="I2">
        <v>3</v>
      </c>
      <c r="J2">
        <v>3</v>
      </c>
      <c r="N2" t="s">
        <v>16</v>
      </c>
      <c r="O2" s="3">
        <f>DATE(2024,12,3)</f>
        <v>45629</v>
      </c>
      <c r="Y2"/>
      <c r="AD2"/>
    </row>
    <row r="3" spans="1:43" x14ac:dyDescent="0.3">
      <c r="A3" t="s">
        <v>10</v>
      </c>
      <c r="B3" s="2">
        <v>43805</v>
      </c>
      <c r="C3" s="2">
        <v>43466</v>
      </c>
      <c r="D3" s="2">
        <v>43800</v>
      </c>
      <c r="E3">
        <v>4</v>
      </c>
      <c r="F3">
        <v>2</v>
      </c>
      <c r="G3">
        <v>1</v>
      </c>
      <c r="H3">
        <v>0</v>
      </c>
      <c r="I3">
        <v>1</v>
      </c>
      <c r="J3">
        <v>2</v>
      </c>
      <c r="N3"/>
      <c r="Q3" t="s">
        <v>24</v>
      </c>
      <c r="X3" t="s">
        <v>22</v>
      </c>
      <c r="Y3"/>
      <c r="AD3"/>
      <c r="AE3" t="s">
        <v>25</v>
      </c>
      <c r="AL3" t="s">
        <v>32</v>
      </c>
    </row>
    <row r="4" spans="1:43" x14ac:dyDescent="0.3">
      <c r="A4" t="s">
        <v>11</v>
      </c>
      <c r="B4" s="2">
        <v>43805</v>
      </c>
      <c r="C4" s="2">
        <v>43466</v>
      </c>
      <c r="D4" s="2">
        <v>43800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N4"/>
      <c r="O4" s="13" t="s">
        <v>20</v>
      </c>
      <c r="Q4" t="s">
        <v>18</v>
      </c>
      <c r="R4" t="s">
        <v>7</v>
      </c>
      <c r="S4" t="s">
        <v>6</v>
      </c>
      <c r="T4" t="s">
        <v>5</v>
      </c>
      <c r="U4" t="s">
        <v>8</v>
      </c>
      <c r="V4" t="s">
        <v>4</v>
      </c>
      <c r="X4" t="s">
        <v>23</v>
      </c>
      <c r="Y4" t="s">
        <v>7</v>
      </c>
      <c r="Z4" t="s">
        <v>6</v>
      </c>
      <c r="AA4" t="s">
        <v>5</v>
      </c>
      <c r="AB4" t="s">
        <v>8</v>
      </c>
      <c r="AC4" t="s">
        <v>4</v>
      </c>
      <c r="AD4"/>
      <c r="AE4" t="s">
        <v>26</v>
      </c>
      <c r="AF4" t="s">
        <v>7</v>
      </c>
      <c r="AG4" t="s">
        <v>6</v>
      </c>
      <c r="AH4" t="s">
        <v>5</v>
      </c>
      <c r="AI4" t="s">
        <v>8</v>
      </c>
      <c r="AJ4" t="s">
        <v>4</v>
      </c>
      <c r="AL4" t="s">
        <v>18</v>
      </c>
      <c r="AM4" t="s">
        <v>7</v>
      </c>
      <c r="AN4" t="s">
        <v>6</v>
      </c>
      <c r="AO4" t="s">
        <v>6</v>
      </c>
      <c r="AP4" t="s">
        <v>30</v>
      </c>
      <c r="AQ4" t="s">
        <v>31</v>
      </c>
    </row>
    <row r="5" spans="1:43" x14ac:dyDescent="0.3">
      <c r="A5" t="s">
        <v>12</v>
      </c>
      <c r="B5" s="2">
        <v>43805</v>
      </c>
      <c r="C5" s="2">
        <v>43466</v>
      </c>
      <c r="D5" s="2">
        <v>43800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 t="s">
        <v>11</v>
      </c>
      <c r="N5"/>
      <c r="O5" s="14">
        <v>43805</v>
      </c>
      <c r="P5">
        <v>1</v>
      </c>
      <c r="Q5" s="3">
        <f>DATE(YEAR($O$2),MONTH($O$2),P5)</f>
        <v>45627</v>
      </c>
      <c r="R5">
        <f>IF(MONTH($O$2)=MONTH(Q5),SUMIFS(Table1[positive],Table1[review_time],"="&amp;$Q5,Table1[topic],"="&amp;$R$1),NA())</f>
        <v>2</v>
      </c>
      <c r="S5">
        <f>IF(MONTH($O$2)=MONTH(Q5),SUMIFS(Table1[neutral],Table1[review_time],"="&amp;$Q5,Table1[topic],"="&amp;$R$1),NA())</f>
        <v>0</v>
      </c>
      <c r="T5">
        <f>IF(MONTH($O$2)=MONTH(Q5),SUMIFS(Table1[negative],Table1[review_time],"="&amp;$Q5,Table1[topic],"="&amp;$R$1),NA())</f>
        <v>0</v>
      </c>
      <c r="U5">
        <f>IF(MONTH($O$2)=MONTH(Q5),SUMIFS(Table1[total],Table1[review_time],"="&amp;$Q5,Table1[topic],"="&amp;$R$1),NA())</f>
        <v>2</v>
      </c>
      <c r="V5" s="15">
        <f>IF(MONTH($O$2)=MONTH(Q5),IFERROR(SUMIFS(Table1[rating_sum],Table1[review_time],"="&amp;$Q5,Table1[topic],"="&amp;$R$1)/SUMIFS(Table1[rating_count],Table1[review_time],"="&amp;$Q5,Table1[topic],"="&amp;$R$1),0),NA())</f>
        <v>4</v>
      </c>
      <c r="W5">
        <v>1</v>
      </c>
      <c r="X5" s="3">
        <f>DATE(YEAR($O$2),W5,1)</f>
        <v>45292</v>
      </c>
      <c r="Y5">
        <f>SUMIFS(Table1[positive],Table1[month],"="&amp;$X5,Table1[topic],"="&amp;$R$1)</f>
        <v>0</v>
      </c>
      <c r="Z5">
        <f>SUMIFS(Table1[neutral],Table1[month],"="&amp;$X5,Table1[topic],"="&amp;$R$1)</f>
        <v>0</v>
      </c>
      <c r="AA5">
        <f>SUMIFS(Table1[negative],Table1[month],"="&amp;$X5,Table1[topic],"="&amp;$R$1)</f>
        <v>0</v>
      </c>
      <c r="AB5">
        <f>SUMIFS(Table1[total],Table1[month],"="&amp;$X5,Table1[topic],"="&amp;$R$1)</f>
        <v>0</v>
      </c>
      <c r="AC5" s="15">
        <f>IFERROR(SUMIFS(Table1[rating_sum],Table1[month],"="&amp;$X5,Table1[topic],"="&amp;$R$1)/SUMIFS(Table1[rating_count],Table1[month],"="&amp;$X5,Table1[topic],"="&amp;$R$1),0)</f>
        <v>0</v>
      </c>
      <c r="AD5">
        <v>1</v>
      </c>
      <c r="AE5" s="3">
        <f>DATE(YEAR($O$2),1,1)</f>
        <v>45292</v>
      </c>
      <c r="AF5">
        <f>SUMIFS(Table1[positive],Table1[year],"="&amp;$AE5,Table1[topic],"="&amp;$R$1)</f>
        <v>10</v>
      </c>
      <c r="AG5">
        <f>SUMIFS(Table1[neutral],Table1[year],"="&amp;$AE5,Table1[topic],"="&amp;$R$1)</f>
        <v>10</v>
      </c>
      <c r="AH5">
        <f>SUMIFS(Table1[negative],Table1[year],"="&amp;$AE5,Table1[topic],"="&amp;$R$1)</f>
        <v>20</v>
      </c>
      <c r="AI5">
        <f>SUMIFS(Table1[total],Table1[year],"="&amp;$AE5,Table1[topic],"="&amp;$R$1)</f>
        <v>40</v>
      </c>
      <c r="AJ5" s="15">
        <f>IFERROR(SUMIFS(Table1[rating_sum],Table1[year],"="&amp;$AE5,Table1[topic],"="&amp;$R$1)/SUMIFS(Table1[rating_count],Table1[year],"="&amp;$AE5,Table1[topic],"="&amp;$R$1),0)</f>
        <v>2.0249999999999999</v>
      </c>
      <c r="AL5" s="16" cm="1">
        <f t="array" ref="AL5:AL16">CHOOSE(Sheet1!$U$1,Sheet1!$Q$5:$Q$35,Sheet1!$X$5:$X$16,Sheet1!$AE$5:$AE$6)</f>
        <v>45292</v>
      </c>
      <c r="AM5" cm="1">
        <f t="array" ref="AM5:AM16">CHOOSE(Sheet1!$U$1,Sheet1!$R$5:$R$35,Sheet1!$Y$5:$Y$16,Sheet1!$AF$5:$AF$6)</f>
        <v>0</v>
      </c>
      <c r="AN5" cm="1">
        <f t="array" ref="AN5:AN16">CHOOSE(Sheet1!$U$1,Sheet1!$S$5:$S$35,Sheet1!$Z$5:$Z$16,Sheet1!$AG$5:$AG$6)</f>
        <v>0</v>
      </c>
      <c r="AO5" cm="1">
        <f t="array" ref="AO5:AO16">CHOOSE(Sheet1!$U$1,Sheet1!$T$5:$T$35,Sheet1!$AA$5:$AA$16,Sheet1!$AH$5:$AH$6)</f>
        <v>0</v>
      </c>
      <c r="AP5" cm="1">
        <f t="array" ref="AP5:AP16">CHOOSE(Sheet1!$U$1,Sheet1!$U$5:$U$35,Sheet1!$AB$5:$AB$16,Sheet1!$AI$5:$AI$6)</f>
        <v>0</v>
      </c>
      <c r="AQ5" t="str" cm="1">
        <f t="array" ref="AQ5:AQ16">IF(CHOOSE(Sheet1!$U$1,Sheet1!$U$5:$U$35,Sheet1!$AB$5:$AB$16,Sheet1!$AI$5:$AI$6)=0,"",CHOOSE(Sheet1!$U$1,Sheet1!$U$5:$U$35,Sheet1!$AB$5:$AB$16,Sheet1!$AI$5:$AI$6))</f>
        <v/>
      </c>
    </row>
    <row r="6" spans="1:43" x14ac:dyDescent="0.3">
      <c r="A6" t="s">
        <v>11</v>
      </c>
      <c r="B6" s="2">
        <v>44171</v>
      </c>
      <c r="C6" s="2">
        <v>43831</v>
      </c>
      <c r="D6" s="2">
        <v>44166</v>
      </c>
      <c r="E6">
        <v>3</v>
      </c>
      <c r="F6">
        <v>1</v>
      </c>
      <c r="G6">
        <v>0</v>
      </c>
      <c r="H6">
        <v>0</v>
      </c>
      <c r="I6">
        <v>1</v>
      </c>
      <c r="J6">
        <v>1</v>
      </c>
      <c r="K6">
        <v>2</v>
      </c>
      <c r="L6" t="s">
        <v>13</v>
      </c>
      <c r="N6"/>
      <c r="O6" s="14">
        <v>44171</v>
      </c>
      <c r="P6">
        <v>2</v>
      </c>
      <c r="Q6" s="3">
        <f t="shared" ref="Q6:Q33" si="0">DATE(YEAR($O$2),MONTH($O$2),P6)</f>
        <v>45628</v>
      </c>
      <c r="R6">
        <f>IF(MONTH($O$2)=MONTH(Q6),SUMIFS(Table1[positive],Table1[review_time],"="&amp;$Q6,Table1[topic],"="&amp;$R$1),NA())</f>
        <v>0</v>
      </c>
      <c r="S6">
        <f>IF(MONTH($O$2)=MONTH(Q6),SUMIFS(Table1[neutral],Table1[review_time],"="&amp;$Q6,Table1[topic],"="&amp;$R$1),NA())</f>
        <v>0</v>
      </c>
      <c r="T6">
        <f>IF(MONTH($O$2)=MONTH(Q6),SUMIFS(Table1[negative],Table1[review_time],"="&amp;$Q6,Table1[topic],"="&amp;$R$1),NA())</f>
        <v>0</v>
      </c>
      <c r="U6">
        <f>IF(MONTH($O$2)=MONTH(Q6),SUMIFS(Table1[total],Table1[review_time],"="&amp;$Q6,Table1[topic],"="&amp;$R$1),NA())</f>
        <v>0</v>
      </c>
      <c r="V6" s="15">
        <f>IF(MONTH($O$2)=MONTH(Q6),IFERROR(SUMIFS(Table1[rating_sum],Table1[review_time],"="&amp;$Q6,Table1[topic],"="&amp;$R$1)/SUMIFS(Table1[rating_count],Table1[review_time],"="&amp;$Q6,Table1[topic],"="&amp;$R$1),0),NA())</f>
        <v>0</v>
      </c>
      <c r="W6">
        <v>2</v>
      </c>
      <c r="X6" s="3">
        <f t="shared" ref="X6:X16" si="1">DATE(YEAR($O$2),W6,1)</f>
        <v>45323</v>
      </c>
      <c r="Y6">
        <f>SUMIFS(Table1[positive],Table1[month],"="&amp;$X6,Table1[topic],"="&amp;$R$1)</f>
        <v>0</v>
      </c>
      <c r="Z6">
        <f>SUMIFS(Table1[neutral],Table1[month],"="&amp;$X6,Table1[topic],"="&amp;$R$1)</f>
        <v>1</v>
      </c>
      <c r="AA6">
        <f>SUMIFS(Table1[negative],Table1[month],"="&amp;$X6,Table1[topic],"="&amp;$R$1)</f>
        <v>2</v>
      </c>
      <c r="AB6">
        <f>SUMIFS(Table1[total],Table1[month],"="&amp;$X6,Table1[topic],"="&amp;$R$1)</f>
        <v>3</v>
      </c>
      <c r="AC6" s="15">
        <f>IFERROR(SUMIFS(Table1[rating_sum],Table1[month],"="&amp;$X6,Table1[topic],"="&amp;$R$1)/SUMIFS(Table1[rating_count],Table1[month],"="&amp;$X6,Table1[topic],"="&amp;$R$1),0)</f>
        <v>1</v>
      </c>
      <c r="AD6">
        <v>2</v>
      </c>
      <c r="AE6" s="3">
        <f>DATE(YEAR($O$2)-(AD6-1),1,1)</f>
        <v>44927</v>
      </c>
      <c r="AF6">
        <f>SUMIFS(Table1[positive],Table1[year],"="&amp;$AE6,Table1[topic],"="&amp;$R$1)</f>
        <v>7</v>
      </c>
      <c r="AG6">
        <f>SUMIFS(Table1[neutral],Table1[year],"="&amp;$AE6,Table1[topic],"="&amp;$R$1)</f>
        <v>7</v>
      </c>
      <c r="AH6">
        <f>SUMIFS(Table1[negative],Table1[year],"="&amp;$AE6,Table1[topic],"="&amp;$R$1)</f>
        <v>10</v>
      </c>
      <c r="AI6">
        <f>SUMIFS(Table1[total],Table1[year],"="&amp;$AE6,Table1[topic],"="&amp;$R$1)</f>
        <v>24</v>
      </c>
      <c r="AJ6" s="15">
        <f>IFERROR(SUMIFS(Table1[rating_sum],Table1[year],"="&amp;$AE6,Table1[topic],"="&amp;$R$1)/SUMIFS(Table1[rating_count],Table1[year],"="&amp;$AE6,Table1[topic],"="&amp;$R$1),0)</f>
        <v>2.2083333333333335</v>
      </c>
      <c r="AL6" s="16">
        <v>45323</v>
      </c>
      <c r="AM6">
        <v>0</v>
      </c>
      <c r="AN6">
        <v>1</v>
      </c>
      <c r="AO6">
        <v>2</v>
      </c>
      <c r="AP6">
        <v>3</v>
      </c>
      <c r="AQ6">
        <v>3</v>
      </c>
    </row>
    <row r="7" spans="1:43" x14ac:dyDescent="0.3">
      <c r="A7" t="s">
        <v>9</v>
      </c>
      <c r="B7" s="2">
        <v>44171</v>
      </c>
      <c r="C7" s="2">
        <v>43831</v>
      </c>
      <c r="D7" s="2">
        <v>44166</v>
      </c>
      <c r="E7">
        <v>2</v>
      </c>
      <c r="F7">
        <v>2</v>
      </c>
      <c r="G7">
        <v>0</v>
      </c>
      <c r="H7">
        <v>0</v>
      </c>
      <c r="I7">
        <v>2</v>
      </c>
      <c r="J7">
        <v>2</v>
      </c>
      <c r="K7">
        <v>3</v>
      </c>
      <c r="L7" t="s">
        <v>14</v>
      </c>
      <c r="N7"/>
      <c r="O7" s="14">
        <v>44536</v>
      </c>
      <c r="P7">
        <v>3</v>
      </c>
      <c r="Q7" s="3">
        <f t="shared" si="0"/>
        <v>45629</v>
      </c>
      <c r="R7">
        <f>IF(MONTH($O$2)=MONTH(Q7),SUMIFS(Table1[positive],Table1[review_time],"="&amp;$Q7,Table1[topic],"="&amp;$R$1),NA())</f>
        <v>0</v>
      </c>
      <c r="S7">
        <f>IF(MONTH($O$2)=MONTH(Q7),SUMIFS(Table1[neutral],Table1[review_time],"="&amp;$Q7,Table1[topic],"="&amp;$R$1),NA())</f>
        <v>0</v>
      </c>
      <c r="T7">
        <f>IF(MONTH($O$2)=MONTH(Q7),SUMIFS(Table1[negative],Table1[review_time],"="&amp;$Q7,Table1[topic],"="&amp;$R$1),NA())</f>
        <v>0</v>
      </c>
      <c r="U7">
        <f>IF(MONTH($O$2)=MONTH(Q7),SUMIFS(Table1[total],Table1[review_time],"="&amp;$Q7,Table1[topic],"="&amp;$R$1),NA())</f>
        <v>0</v>
      </c>
      <c r="V7" s="15">
        <f>IF(MONTH($O$2)=MONTH(Q7),IFERROR(SUMIFS(Table1[rating_sum],Table1[review_time],"="&amp;$Q7,Table1[topic],"="&amp;$R$1)/SUMIFS(Table1[rating_count],Table1[review_time],"="&amp;$Q7,Table1[topic],"="&amp;$R$1),0),NA())</f>
        <v>0</v>
      </c>
      <c r="W7">
        <v>3</v>
      </c>
      <c r="X7" s="3">
        <f t="shared" si="1"/>
        <v>45352</v>
      </c>
      <c r="Y7">
        <f>SUMIFS(Table1[positive],Table1[month],"="&amp;$X7,Table1[topic],"="&amp;$R$1)</f>
        <v>0</v>
      </c>
      <c r="Z7">
        <f>SUMIFS(Table1[neutral],Table1[month],"="&amp;$X7,Table1[topic],"="&amp;$R$1)</f>
        <v>0</v>
      </c>
      <c r="AA7">
        <f>SUMIFS(Table1[negative],Table1[month],"="&amp;$X7,Table1[topic],"="&amp;$R$1)</f>
        <v>3</v>
      </c>
      <c r="AB7">
        <f>SUMIFS(Table1[total],Table1[month],"="&amp;$X7,Table1[topic],"="&amp;$R$1)</f>
        <v>3</v>
      </c>
      <c r="AC7" s="15">
        <f>IFERROR(SUMIFS(Table1[rating_sum],Table1[month],"="&amp;$X7,Table1[topic],"="&amp;$R$1)/SUMIFS(Table1[rating_count],Table1[month],"="&amp;$X7,Table1[topic],"="&amp;$R$1),0)</f>
        <v>1</v>
      </c>
      <c r="AD7"/>
      <c r="AL7" s="16">
        <v>45352</v>
      </c>
      <c r="AM7">
        <v>0</v>
      </c>
      <c r="AN7">
        <v>0</v>
      </c>
      <c r="AO7">
        <v>3</v>
      </c>
      <c r="AP7">
        <v>3</v>
      </c>
      <c r="AQ7">
        <v>3</v>
      </c>
    </row>
    <row r="8" spans="1:43" x14ac:dyDescent="0.3">
      <c r="A8" t="s">
        <v>10</v>
      </c>
      <c r="B8" s="2">
        <v>44171</v>
      </c>
      <c r="C8" s="2">
        <v>43831</v>
      </c>
      <c r="D8" s="2">
        <v>44166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4</v>
      </c>
      <c r="L8" t="s">
        <v>15</v>
      </c>
      <c r="N8"/>
      <c r="O8" s="14">
        <v>44901</v>
      </c>
      <c r="P8">
        <v>4</v>
      </c>
      <c r="Q8" s="3">
        <f t="shared" si="0"/>
        <v>45630</v>
      </c>
      <c r="R8">
        <f>IF(MONTH($O$2)=MONTH(Q8),SUMIFS(Table1[positive],Table1[review_time],"="&amp;$Q8,Table1[topic],"="&amp;$R$1),NA())</f>
        <v>0</v>
      </c>
      <c r="S8">
        <f>IF(MONTH($O$2)=MONTH(Q8),SUMIFS(Table1[neutral],Table1[review_time],"="&amp;$Q8,Table1[topic],"="&amp;$R$1),NA())</f>
        <v>0</v>
      </c>
      <c r="T8">
        <f>IF(MONTH($O$2)=MONTH(Q8),SUMIFS(Table1[negative],Table1[review_time],"="&amp;$Q8,Table1[topic],"="&amp;$R$1),NA())</f>
        <v>0</v>
      </c>
      <c r="U8">
        <f>IF(MONTH($O$2)=MONTH(Q8),SUMIFS(Table1[total],Table1[review_time],"="&amp;$Q8,Table1[topic],"="&amp;$R$1),NA())</f>
        <v>0</v>
      </c>
      <c r="V8" s="15">
        <f>IF(MONTH($O$2)=MONTH(Q8),IFERROR(SUMIFS(Table1[rating_sum],Table1[review_time],"="&amp;$Q8,Table1[topic],"="&amp;$R$1)/SUMIFS(Table1[rating_count],Table1[review_time],"="&amp;$Q8,Table1[topic],"="&amp;$R$1),0),NA())</f>
        <v>0</v>
      </c>
      <c r="W8">
        <v>4</v>
      </c>
      <c r="X8" s="3">
        <f t="shared" si="1"/>
        <v>45383</v>
      </c>
      <c r="Y8">
        <f>SUMIFS(Table1[positive],Table1[month],"="&amp;$X8,Table1[topic],"="&amp;$R$1)</f>
        <v>0</v>
      </c>
      <c r="Z8">
        <f>SUMIFS(Table1[neutral],Table1[month],"="&amp;$X8,Table1[topic],"="&amp;$R$1)</f>
        <v>0</v>
      </c>
      <c r="AA8">
        <f>SUMIFS(Table1[negative],Table1[month],"="&amp;$X8,Table1[topic],"="&amp;$R$1)</f>
        <v>1</v>
      </c>
      <c r="AB8">
        <f>SUMIFS(Table1[total],Table1[month],"="&amp;$X8,Table1[topic],"="&amp;$R$1)</f>
        <v>1</v>
      </c>
      <c r="AC8" s="15">
        <f>IFERROR(SUMIFS(Table1[rating_sum],Table1[month],"="&amp;$X8,Table1[topic],"="&amp;$R$1)/SUMIFS(Table1[rating_count],Table1[month],"="&amp;$X8,Table1[topic],"="&amp;$R$1),0)</f>
        <v>1</v>
      </c>
      <c r="AD8"/>
      <c r="AL8" s="16">
        <v>45383</v>
      </c>
      <c r="AM8">
        <v>0</v>
      </c>
      <c r="AN8">
        <v>0</v>
      </c>
      <c r="AO8">
        <v>1</v>
      </c>
      <c r="AP8">
        <v>1</v>
      </c>
      <c r="AQ8">
        <v>1</v>
      </c>
    </row>
    <row r="9" spans="1:43" x14ac:dyDescent="0.3">
      <c r="A9" t="s">
        <v>12</v>
      </c>
      <c r="B9" s="2">
        <v>44171</v>
      </c>
      <c r="C9" s="2">
        <v>43831</v>
      </c>
      <c r="D9" s="2">
        <v>44166</v>
      </c>
      <c r="E9">
        <v>4</v>
      </c>
      <c r="F9">
        <v>4</v>
      </c>
      <c r="G9">
        <v>2</v>
      </c>
      <c r="H9">
        <v>0</v>
      </c>
      <c r="I9">
        <v>2</v>
      </c>
      <c r="J9">
        <v>4</v>
      </c>
      <c r="K9">
        <v>5</v>
      </c>
      <c r="L9" t="s">
        <v>10</v>
      </c>
      <c r="N9"/>
      <c r="O9" s="14">
        <v>45266</v>
      </c>
      <c r="P9">
        <v>5</v>
      </c>
      <c r="Q9" s="3">
        <f t="shared" si="0"/>
        <v>45631</v>
      </c>
      <c r="R9">
        <f>IF(MONTH($O$2)=MONTH(Q9),SUMIFS(Table1[positive],Table1[review_time],"="&amp;$Q9,Table1[topic],"="&amp;$R$1),NA())</f>
        <v>0</v>
      </c>
      <c r="S9">
        <f>IF(MONTH($O$2)=MONTH(Q9),SUMIFS(Table1[neutral],Table1[review_time],"="&amp;$Q9,Table1[topic],"="&amp;$R$1),NA())</f>
        <v>0</v>
      </c>
      <c r="T9">
        <f>IF(MONTH($O$2)=MONTH(Q9),SUMIFS(Table1[negative],Table1[review_time],"="&amp;$Q9,Table1[topic],"="&amp;$R$1),NA())</f>
        <v>0</v>
      </c>
      <c r="U9">
        <f>IF(MONTH($O$2)=MONTH(Q9),SUMIFS(Table1[total],Table1[review_time],"="&amp;$Q9,Table1[topic],"="&amp;$R$1),NA())</f>
        <v>0</v>
      </c>
      <c r="V9" s="15">
        <f>IF(MONTH($O$2)=MONTH(Q9),IFERROR(SUMIFS(Table1[rating_sum],Table1[review_time],"="&amp;$Q9,Table1[topic],"="&amp;$R$1)/SUMIFS(Table1[rating_count],Table1[review_time],"="&amp;$Q9,Table1[topic],"="&amp;$R$1),0),NA())</f>
        <v>0</v>
      </c>
      <c r="W9">
        <v>5</v>
      </c>
      <c r="X9" s="3">
        <f t="shared" si="1"/>
        <v>45413</v>
      </c>
      <c r="Y9">
        <f>SUMIFS(Table1[positive],Table1[month],"="&amp;$X9,Table1[topic],"="&amp;$R$1)</f>
        <v>2</v>
      </c>
      <c r="Z9">
        <f>SUMIFS(Table1[neutral],Table1[month],"="&amp;$X9,Table1[topic],"="&amp;$R$1)</f>
        <v>1</v>
      </c>
      <c r="AA9">
        <f>SUMIFS(Table1[negative],Table1[month],"="&amp;$X9,Table1[topic],"="&amp;$R$1)</f>
        <v>1</v>
      </c>
      <c r="AB9">
        <f>SUMIFS(Table1[total],Table1[month],"="&amp;$X9,Table1[topic],"="&amp;$R$1)</f>
        <v>4</v>
      </c>
      <c r="AC9" s="15">
        <f>IFERROR(SUMIFS(Table1[rating_sum],Table1[month],"="&amp;$X9,Table1[topic],"="&amp;$R$1)/SUMIFS(Table1[rating_count],Table1[month],"="&amp;$X9,Table1[topic],"="&amp;$R$1),0)</f>
        <v>2</v>
      </c>
      <c r="AD9"/>
      <c r="AL9" s="16">
        <v>45413</v>
      </c>
      <c r="AM9">
        <v>2</v>
      </c>
      <c r="AN9">
        <v>1</v>
      </c>
      <c r="AO9">
        <v>1</v>
      </c>
      <c r="AP9">
        <v>4</v>
      </c>
      <c r="AQ9">
        <v>4</v>
      </c>
    </row>
    <row r="10" spans="1:43" x14ac:dyDescent="0.3">
      <c r="A10" t="s">
        <v>11</v>
      </c>
      <c r="B10" s="2">
        <v>44536</v>
      </c>
      <c r="C10" s="2">
        <v>44197</v>
      </c>
      <c r="D10" s="2">
        <v>44531</v>
      </c>
      <c r="E10">
        <v>12</v>
      </c>
      <c r="F10">
        <v>8</v>
      </c>
      <c r="G10">
        <v>6</v>
      </c>
      <c r="H10">
        <v>0</v>
      </c>
      <c r="I10">
        <v>2</v>
      </c>
      <c r="J10">
        <v>8</v>
      </c>
      <c r="K10">
        <v>6</v>
      </c>
      <c r="L10" t="s">
        <v>12</v>
      </c>
      <c r="N10"/>
      <c r="O10" s="14">
        <v>45297</v>
      </c>
      <c r="P10">
        <v>6</v>
      </c>
      <c r="Q10" s="3">
        <f t="shared" si="0"/>
        <v>45632</v>
      </c>
      <c r="R10">
        <f>IF(MONTH($O$2)=MONTH(Q10),SUMIFS(Table1[positive],Table1[review_time],"="&amp;$Q10,Table1[topic],"="&amp;$R$1),NA())</f>
        <v>0</v>
      </c>
      <c r="S10">
        <f>IF(MONTH($O$2)=MONTH(Q10),SUMIFS(Table1[neutral],Table1[review_time],"="&amp;$Q10,Table1[topic],"="&amp;$R$1),NA())</f>
        <v>0</v>
      </c>
      <c r="T10">
        <f>IF(MONTH($O$2)=MONTH(Q10),SUMIFS(Table1[negative],Table1[review_time],"="&amp;$Q10,Table1[topic],"="&amp;$R$1),NA())</f>
        <v>0</v>
      </c>
      <c r="U10">
        <f>IF(MONTH($O$2)=MONTH(Q10),SUMIFS(Table1[total],Table1[review_time],"="&amp;$Q10,Table1[topic],"="&amp;$R$1),NA())</f>
        <v>0</v>
      </c>
      <c r="V10" s="15">
        <f>IF(MONTH($O$2)=MONTH(Q10),IFERROR(SUMIFS(Table1[rating_sum],Table1[review_time],"="&amp;$Q10,Table1[topic],"="&amp;$R$1)/SUMIFS(Table1[rating_count],Table1[review_time],"="&amp;$Q10,Table1[topic],"="&amp;$R$1),0),NA())</f>
        <v>0</v>
      </c>
      <c r="W10">
        <v>6</v>
      </c>
      <c r="X10" s="3">
        <f t="shared" si="1"/>
        <v>45444</v>
      </c>
      <c r="Y10">
        <f>SUMIFS(Table1[positive],Table1[month],"="&amp;$X10,Table1[topic],"="&amp;$R$1)</f>
        <v>1</v>
      </c>
      <c r="Z10">
        <f>SUMIFS(Table1[neutral],Table1[month],"="&amp;$X10,Table1[topic],"="&amp;$R$1)</f>
        <v>2</v>
      </c>
      <c r="AA10">
        <f>SUMIFS(Table1[negative],Table1[month],"="&amp;$X10,Table1[topic],"="&amp;$R$1)</f>
        <v>1</v>
      </c>
      <c r="AB10">
        <f>SUMIFS(Table1[total],Table1[month],"="&amp;$X10,Table1[topic],"="&amp;$R$1)</f>
        <v>4</v>
      </c>
      <c r="AC10" s="15">
        <f>IFERROR(SUMIFS(Table1[rating_sum],Table1[month],"="&amp;$X10,Table1[topic],"="&amp;$R$1)/SUMIFS(Table1[rating_count],Table1[month],"="&amp;$X10,Table1[topic],"="&amp;$R$1),0)</f>
        <v>2.5</v>
      </c>
      <c r="AD10"/>
      <c r="AL10" s="16">
        <v>45444</v>
      </c>
      <c r="AM10">
        <v>1</v>
      </c>
      <c r="AN10">
        <v>2</v>
      </c>
      <c r="AO10">
        <v>1</v>
      </c>
      <c r="AP10">
        <v>4</v>
      </c>
      <c r="AQ10">
        <v>4</v>
      </c>
    </row>
    <row r="11" spans="1:43" x14ac:dyDescent="0.3">
      <c r="A11" t="s">
        <v>9</v>
      </c>
      <c r="B11" s="2">
        <v>44536</v>
      </c>
      <c r="C11" s="2">
        <v>44197</v>
      </c>
      <c r="D11" s="2">
        <v>44531</v>
      </c>
      <c r="E11">
        <v>10</v>
      </c>
      <c r="F11">
        <v>7</v>
      </c>
      <c r="G11">
        <v>3</v>
      </c>
      <c r="H11">
        <v>0</v>
      </c>
      <c r="I11">
        <v>4</v>
      </c>
      <c r="J11">
        <v>7</v>
      </c>
      <c r="K11">
        <v>7</v>
      </c>
      <c r="L11" t="s">
        <v>9</v>
      </c>
      <c r="N11"/>
      <c r="O11" s="14">
        <v>45328</v>
      </c>
      <c r="P11">
        <v>7</v>
      </c>
      <c r="Q11" s="3">
        <f t="shared" si="0"/>
        <v>45633</v>
      </c>
      <c r="R11">
        <f>IF(MONTH($O$2)=MONTH(Q11),SUMIFS(Table1[positive],Table1[review_time],"="&amp;$Q11,Table1[topic],"="&amp;$R$1),NA())</f>
        <v>0</v>
      </c>
      <c r="S11">
        <f>IF(MONTH($O$2)=MONTH(Q11),SUMIFS(Table1[neutral],Table1[review_time],"="&amp;$Q11,Table1[topic],"="&amp;$R$1),NA())</f>
        <v>0</v>
      </c>
      <c r="T11">
        <f>IF(MONTH($O$2)=MONTH(Q11),SUMIFS(Table1[negative],Table1[review_time],"="&amp;$Q11,Table1[topic],"="&amp;$R$1),NA())</f>
        <v>0</v>
      </c>
      <c r="U11">
        <f>IF(MONTH($O$2)=MONTH(Q11),SUMIFS(Table1[total],Table1[review_time],"="&amp;$Q11,Table1[topic],"="&amp;$R$1),NA())</f>
        <v>0</v>
      </c>
      <c r="V11" s="15">
        <f>IF(MONTH($O$2)=MONTH(Q11),IFERROR(SUMIFS(Table1[rating_sum],Table1[review_time],"="&amp;$Q11,Table1[topic],"="&amp;$R$1)/SUMIFS(Table1[rating_count],Table1[review_time],"="&amp;$Q11,Table1[topic],"="&amp;$R$1),0),NA())</f>
        <v>0</v>
      </c>
      <c r="W11">
        <v>7</v>
      </c>
      <c r="X11" s="3">
        <f t="shared" si="1"/>
        <v>45474</v>
      </c>
      <c r="Y11">
        <f>SUMIFS(Table1[positive],Table1[month],"="&amp;$X11,Table1[topic],"="&amp;$R$1)</f>
        <v>0</v>
      </c>
      <c r="Z11">
        <f>SUMIFS(Table1[neutral],Table1[month],"="&amp;$X11,Table1[topic],"="&amp;$R$1)</f>
        <v>0</v>
      </c>
      <c r="AA11">
        <f>SUMIFS(Table1[negative],Table1[month],"="&amp;$X11,Table1[topic],"="&amp;$R$1)</f>
        <v>3</v>
      </c>
      <c r="AB11">
        <f>SUMIFS(Table1[total],Table1[month],"="&amp;$X11,Table1[topic],"="&amp;$R$1)</f>
        <v>3</v>
      </c>
      <c r="AC11" s="15">
        <f>IFERROR(SUMIFS(Table1[rating_sum],Table1[month],"="&amp;$X11,Table1[topic],"="&amp;$R$1)/SUMIFS(Table1[rating_count],Table1[month],"="&amp;$X11,Table1[topic],"="&amp;$R$1),0)</f>
        <v>2.3333333333333335</v>
      </c>
      <c r="AD11"/>
      <c r="AL11" s="16">
        <v>45474</v>
      </c>
      <c r="AM11">
        <v>0</v>
      </c>
      <c r="AN11">
        <v>0</v>
      </c>
      <c r="AO11">
        <v>3</v>
      </c>
      <c r="AP11">
        <v>3</v>
      </c>
      <c r="AQ11">
        <v>3</v>
      </c>
    </row>
    <row r="12" spans="1:43" x14ac:dyDescent="0.3">
      <c r="A12" t="s">
        <v>12</v>
      </c>
      <c r="B12" s="2">
        <v>44536</v>
      </c>
      <c r="C12" s="2">
        <v>44197</v>
      </c>
      <c r="D12" s="2">
        <v>44531</v>
      </c>
      <c r="E12">
        <v>11</v>
      </c>
      <c r="F12">
        <v>5</v>
      </c>
      <c r="G12">
        <v>2</v>
      </c>
      <c r="H12">
        <v>0</v>
      </c>
      <c r="I12">
        <v>3</v>
      </c>
      <c r="J12">
        <v>5</v>
      </c>
      <c r="N12"/>
      <c r="O12" s="14">
        <v>45357</v>
      </c>
      <c r="P12">
        <v>8</v>
      </c>
      <c r="Q12" s="3">
        <f t="shared" si="0"/>
        <v>45634</v>
      </c>
      <c r="R12">
        <f>IF(MONTH($O$2)=MONTH(Q12),SUMIFS(Table1[positive],Table1[review_time],"="&amp;$Q12,Table1[topic],"="&amp;$R$1),NA())</f>
        <v>0</v>
      </c>
      <c r="S12">
        <f>IF(MONTH($O$2)=MONTH(Q12),SUMIFS(Table1[neutral],Table1[review_time],"="&amp;$Q12,Table1[topic],"="&amp;$R$1),NA())</f>
        <v>0</v>
      </c>
      <c r="T12">
        <f>IF(MONTH($O$2)=MONTH(Q12),SUMIFS(Table1[negative],Table1[review_time],"="&amp;$Q12,Table1[topic],"="&amp;$R$1),NA())</f>
        <v>0</v>
      </c>
      <c r="U12">
        <f>IF(MONTH($O$2)=MONTH(Q12),SUMIFS(Table1[total],Table1[review_time],"="&amp;$Q12,Table1[topic],"="&amp;$R$1),NA())</f>
        <v>0</v>
      </c>
      <c r="V12" s="15">
        <f>IF(MONTH($O$2)=MONTH(Q12),IFERROR(SUMIFS(Table1[rating_sum],Table1[review_time],"="&amp;$Q12,Table1[topic],"="&amp;$R$1)/SUMIFS(Table1[rating_count],Table1[review_time],"="&amp;$Q12,Table1[topic],"="&amp;$R$1),0),NA())</f>
        <v>0</v>
      </c>
      <c r="W12">
        <v>8</v>
      </c>
      <c r="X12" s="3">
        <f t="shared" si="1"/>
        <v>45505</v>
      </c>
      <c r="Y12">
        <f>SUMIFS(Table1[positive],Table1[month],"="&amp;$X12,Table1[topic],"="&amp;$R$1)</f>
        <v>0</v>
      </c>
      <c r="Z12">
        <f>SUMIFS(Table1[neutral],Table1[month],"="&amp;$X12,Table1[topic],"="&amp;$R$1)</f>
        <v>0</v>
      </c>
      <c r="AA12">
        <f>SUMIFS(Table1[negative],Table1[month],"="&amp;$X12,Table1[topic],"="&amp;$R$1)</f>
        <v>2</v>
      </c>
      <c r="AB12">
        <f>SUMIFS(Table1[total],Table1[month],"="&amp;$X12,Table1[topic],"="&amp;$R$1)</f>
        <v>2</v>
      </c>
      <c r="AC12" s="15">
        <f>IFERROR(SUMIFS(Table1[rating_sum],Table1[month],"="&amp;$X12,Table1[topic],"="&amp;$R$1)/SUMIFS(Table1[rating_count],Table1[month],"="&amp;$X12,Table1[topic],"="&amp;$R$1),0)</f>
        <v>1</v>
      </c>
      <c r="AD12"/>
      <c r="AL12" s="16">
        <v>45505</v>
      </c>
      <c r="AM12">
        <v>0</v>
      </c>
      <c r="AN12">
        <v>0</v>
      </c>
      <c r="AO12">
        <v>2</v>
      </c>
      <c r="AP12">
        <v>2</v>
      </c>
      <c r="AQ12">
        <v>2</v>
      </c>
    </row>
    <row r="13" spans="1:43" x14ac:dyDescent="0.3">
      <c r="A13" t="s">
        <v>13</v>
      </c>
      <c r="B13" s="2">
        <v>44536</v>
      </c>
      <c r="C13" s="2">
        <v>44197</v>
      </c>
      <c r="D13" s="2">
        <v>44531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N13"/>
      <c r="O13" s="14">
        <v>45388</v>
      </c>
      <c r="P13">
        <v>9</v>
      </c>
      <c r="Q13" s="3">
        <f t="shared" si="0"/>
        <v>45635</v>
      </c>
      <c r="R13">
        <f>IF(MONTH($O$2)=MONTH(Q13),SUMIFS(Table1[positive],Table1[review_time],"="&amp;$Q13,Table1[topic],"="&amp;$R$1),NA())</f>
        <v>0</v>
      </c>
      <c r="S13">
        <f>IF(MONTH($O$2)=MONTH(Q13),SUMIFS(Table1[neutral],Table1[review_time],"="&amp;$Q13,Table1[topic],"="&amp;$R$1),NA())</f>
        <v>0</v>
      </c>
      <c r="T13">
        <f>IF(MONTH($O$2)=MONTH(Q13),SUMIFS(Table1[negative],Table1[review_time],"="&amp;$Q13,Table1[topic],"="&amp;$R$1),NA())</f>
        <v>0</v>
      </c>
      <c r="U13">
        <f>IF(MONTH($O$2)=MONTH(Q13),SUMIFS(Table1[total],Table1[review_time],"="&amp;$Q13,Table1[topic],"="&amp;$R$1),NA())</f>
        <v>0</v>
      </c>
      <c r="V13" s="15">
        <f>IF(MONTH($O$2)=MONTH(Q13),IFERROR(SUMIFS(Table1[rating_sum],Table1[review_time],"="&amp;$Q13,Table1[topic],"="&amp;$R$1)/SUMIFS(Table1[rating_count],Table1[review_time],"="&amp;$Q13,Table1[topic],"="&amp;$R$1),0),NA())</f>
        <v>0</v>
      </c>
      <c r="W13">
        <v>9</v>
      </c>
      <c r="X13" s="3">
        <f t="shared" si="1"/>
        <v>45536</v>
      </c>
      <c r="Y13">
        <f>SUMIFS(Table1[positive],Table1[month],"="&amp;$X13,Table1[topic],"="&amp;$R$1)</f>
        <v>3</v>
      </c>
      <c r="Z13">
        <f>SUMIFS(Table1[neutral],Table1[month],"="&amp;$X13,Table1[topic],"="&amp;$R$1)</f>
        <v>0</v>
      </c>
      <c r="AA13">
        <f>SUMIFS(Table1[negative],Table1[month],"="&amp;$X13,Table1[topic],"="&amp;$R$1)</f>
        <v>4</v>
      </c>
      <c r="AB13">
        <f>SUMIFS(Table1[total],Table1[month],"="&amp;$X13,Table1[topic],"="&amp;$R$1)</f>
        <v>7</v>
      </c>
      <c r="AC13" s="15">
        <f>IFERROR(SUMIFS(Table1[rating_sum],Table1[month],"="&amp;$X13,Table1[topic],"="&amp;$R$1)/SUMIFS(Table1[rating_count],Table1[month],"="&amp;$X13,Table1[topic],"="&amp;$R$1),0)</f>
        <v>2</v>
      </c>
      <c r="AD13"/>
      <c r="AL13" s="16">
        <v>45536</v>
      </c>
      <c r="AM13">
        <v>3</v>
      </c>
      <c r="AN13">
        <v>0</v>
      </c>
      <c r="AO13">
        <v>4</v>
      </c>
      <c r="AP13">
        <v>7</v>
      </c>
      <c r="AQ13">
        <v>7</v>
      </c>
    </row>
    <row r="14" spans="1:43" x14ac:dyDescent="0.3">
      <c r="A14" t="s">
        <v>10</v>
      </c>
      <c r="B14" s="2">
        <v>44536</v>
      </c>
      <c r="C14" s="2">
        <v>44197</v>
      </c>
      <c r="D14" s="2">
        <v>44531</v>
      </c>
      <c r="E14">
        <v>4</v>
      </c>
      <c r="F14">
        <v>2</v>
      </c>
      <c r="G14">
        <v>0</v>
      </c>
      <c r="H14">
        <v>1</v>
      </c>
      <c r="I14">
        <v>1</v>
      </c>
      <c r="J14">
        <v>2</v>
      </c>
      <c r="N14"/>
      <c r="O14" s="14">
        <v>45418</v>
      </c>
      <c r="P14">
        <v>10</v>
      </c>
      <c r="Q14" s="3">
        <f t="shared" si="0"/>
        <v>45636</v>
      </c>
      <c r="R14">
        <f>IF(MONTH($O$2)=MONTH(Q14),SUMIFS(Table1[positive],Table1[review_time],"="&amp;$Q14,Table1[topic],"="&amp;$R$1),NA())</f>
        <v>0</v>
      </c>
      <c r="S14">
        <f>IF(MONTH($O$2)=MONTH(Q14),SUMIFS(Table1[neutral],Table1[review_time],"="&amp;$Q14,Table1[topic],"="&amp;$R$1),NA())</f>
        <v>0</v>
      </c>
      <c r="T14">
        <f>IF(MONTH($O$2)=MONTH(Q14),SUMIFS(Table1[negative],Table1[review_time],"="&amp;$Q14,Table1[topic],"="&amp;$R$1),NA())</f>
        <v>0</v>
      </c>
      <c r="U14">
        <f>IF(MONTH($O$2)=MONTH(Q14),SUMIFS(Table1[total],Table1[review_time],"="&amp;$Q14,Table1[topic],"="&amp;$R$1),NA())</f>
        <v>0</v>
      </c>
      <c r="V14" s="15">
        <f>IF(MONTH($O$2)=MONTH(Q14),IFERROR(SUMIFS(Table1[rating_sum],Table1[review_time],"="&amp;$Q14,Table1[topic],"="&amp;$R$1)/SUMIFS(Table1[rating_count],Table1[review_time],"="&amp;$Q14,Table1[topic],"="&amp;$R$1),0),NA())</f>
        <v>0</v>
      </c>
      <c r="W14">
        <v>10</v>
      </c>
      <c r="X14" s="3">
        <f t="shared" si="1"/>
        <v>45566</v>
      </c>
      <c r="Y14">
        <f>SUMIFS(Table1[positive],Table1[month],"="&amp;$X14,Table1[topic],"="&amp;$R$1)</f>
        <v>0</v>
      </c>
      <c r="Z14">
        <f>SUMIFS(Table1[neutral],Table1[month],"="&amp;$X14,Table1[topic],"="&amp;$R$1)</f>
        <v>1</v>
      </c>
      <c r="AA14">
        <f>SUMIFS(Table1[negative],Table1[month],"="&amp;$X14,Table1[topic],"="&amp;$R$1)</f>
        <v>3</v>
      </c>
      <c r="AB14">
        <f>SUMIFS(Table1[total],Table1[month],"="&amp;$X14,Table1[topic],"="&amp;$R$1)</f>
        <v>4</v>
      </c>
      <c r="AC14" s="15">
        <f>IFERROR(SUMIFS(Table1[rating_sum],Table1[month],"="&amp;$X14,Table1[topic],"="&amp;$R$1)/SUMIFS(Table1[rating_count],Table1[month],"="&amp;$X14,Table1[topic],"="&amp;$R$1),0)</f>
        <v>1.25</v>
      </c>
      <c r="AD14"/>
      <c r="AL14" s="16">
        <v>45566</v>
      </c>
      <c r="AM14">
        <v>0</v>
      </c>
      <c r="AN14">
        <v>1</v>
      </c>
      <c r="AO14">
        <v>3</v>
      </c>
      <c r="AP14">
        <v>4</v>
      </c>
      <c r="AQ14">
        <v>4</v>
      </c>
    </row>
    <row r="15" spans="1:43" x14ac:dyDescent="0.3">
      <c r="A15" t="s">
        <v>9</v>
      </c>
      <c r="B15" s="2">
        <v>44901</v>
      </c>
      <c r="C15" s="2">
        <v>44562</v>
      </c>
      <c r="D15" s="2">
        <v>44896</v>
      </c>
      <c r="E15">
        <v>20</v>
      </c>
      <c r="F15">
        <v>9</v>
      </c>
      <c r="G15">
        <v>3</v>
      </c>
      <c r="H15">
        <v>2</v>
      </c>
      <c r="I15">
        <v>4</v>
      </c>
      <c r="J15">
        <v>9</v>
      </c>
      <c r="N15"/>
      <c r="O15" s="14">
        <v>45449</v>
      </c>
      <c r="P15">
        <v>11</v>
      </c>
      <c r="Q15" s="3">
        <f t="shared" si="0"/>
        <v>45637</v>
      </c>
      <c r="R15">
        <f>IF(MONTH($O$2)=MONTH(Q15),SUMIFS(Table1[positive],Table1[review_time],"="&amp;$Q15,Table1[topic],"="&amp;$R$1),NA())</f>
        <v>0</v>
      </c>
      <c r="S15">
        <f>IF(MONTH($O$2)=MONTH(Q15),SUMIFS(Table1[neutral],Table1[review_time],"="&amp;$Q15,Table1[topic],"="&amp;$R$1),NA())</f>
        <v>0</v>
      </c>
      <c r="T15">
        <f>IF(MONTH($O$2)=MONTH(Q15),SUMIFS(Table1[negative],Table1[review_time],"="&amp;$Q15,Table1[topic],"="&amp;$R$1),NA())</f>
        <v>0</v>
      </c>
      <c r="U15">
        <f>IF(MONTH($O$2)=MONTH(Q15),SUMIFS(Table1[total],Table1[review_time],"="&amp;$Q15,Table1[topic],"="&amp;$R$1),NA())</f>
        <v>0</v>
      </c>
      <c r="V15" s="15">
        <f>IF(MONTH($O$2)=MONTH(Q15),IFERROR(SUMIFS(Table1[rating_sum],Table1[review_time],"="&amp;$Q15,Table1[topic],"="&amp;$R$1)/SUMIFS(Table1[rating_count],Table1[review_time],"="&amp;$Q15,Table1[topic],"="&amp;$R$1),0),NA())</f>
        <v>0</v>
      </c>
      <c r="W15">
        <v>11</v>
      </c>
      <c r="X15" s="3">
        <f t="shared" si="1"/>
        <v>45597</v>
      </c>
      <c r="Y15">
        <f>SUMIFS(Table1[positive],Table1[month],"="&amp;$X15,Table1[topic],"="&amp;$R$1)</f>
        <v>2</v>
      </c>
      <c r="Z15">
        <f>SUMIFS(Table1[neutral],Table1[month],"="&amp;$X15,Table1[topic],"="&amp;$R$1)</f>
        <v>5</v>
      </c>
      <c r="AA15">
        <f>SUMIFS(Table1[negative],Table1[month],"="&amp;$X15,Table1[topic],"="&amp;$R$1)</f>
        <v>0</v>
      </c>
      <c r="AB15">
        <f>SUMIFS(Table1[total],Table1[month],"="&amp;$X15,Table1[topic],"="&amp;$R$1)</f>
        <v>7</v>
      </c>
      <c r="AC15" s="15">
        <f>IFERROR(SUMIFS(Table1[rating_sum],Table1[month],"="&amp;$X15,Table1[topic],"="&amp;$R$1)/SUMIFS(Table1[rating_count],Table1[month],"="&amp;$X15,Table1[topic],"="&amp;$R$1),0)</f>
        <v>2.8571428571428572</v>
      </c>
      <c r="AD15"/>
      <c r="AL15" s="16">
        <v>45597</v>
      </c>
      <c r="AM15">
        <v>2</v>
      </c>
      <c r="AN15">
        <v>5</v>
      </c>
      <c r="AO15">
        <v>0</v>
      </c>
      <c r="AP15">
        <v>7</v>
      </c>
      <c r="AQ15">
        <v>7</v>
      </c>
    </row>
    <row r="16" spans="1:43" x14ac:dyDescent="0.3">
      <c r="A16" t="s">
        <v>13</v>
      </c>
      <c r="B16" s="2">
        <v>44901</v>
      </c>
      <c r="C16" s="2">
        <v>44562</v>
      </c>
      <c r="D16" s="2">
        <v>44896</v>
      </c>
      <c r="E16">
        <v>3</v>
      </c>
      <c r="F16">
        <v>1</v>
      </c>
      <c r="G16">
        <v>0</v>
      </c>
      <c r="H16">
        <v>0</v>
      </c>
      <c r="I16">
        <v>1</v>
      </c>
      <c r="J16">
        <v>1</v>
      </c>
      <c r="N16"/>
      <c r="O16" s="14">
        <v>45479</v>
      </c>
      <c r="P16">
        <v>12</v>
      </c>
      <c r="Q16" s="3">
        <f t="shared" si="0"/>
        <v>45638</v>
      </c>
      <c r="R16">
        <f>IF(MONTH($O$2)=MONTH(Q16),SUMIFS(Table1[positive],Table1[review_time],"="&amp;$Q16,Table1[topic],"="&amp;$R$1),NA())</f>
        <v>0</v>
      </c>
      <c r="S16">
        <f>IF(MONTH($O$2)=MONTH(Q16),SUMIFS(Table1[neutral],Table1[review_time],"="&amp;$Q16,Table1[topic],"="&amp;$R$1),NA())</f>
        <v>0</v>
      </c>
      <c r="T16">
        <f>IF(MONTH($O$2)=MONTH(Q16),SUMIFS(Table1[negative],Table1[review_time],"="&amp;$Q16,Table1[topic],"="&amp;$R$1),NA())</f>
        <v>0</v>
      </c>
      <c r="U16">
        <f>IF(MONTH($O$2)=MONTH(Q16),SUMIFS(Table1[total],Table1[review_time],"="&amp;$Q16,Table1[topic],"="&amp;$R$1),NA())</f>
        <v>0</v>
      </c>
      <c r="V16" s="15">
        <f>IF(MONTH($O$2)=MONTH(Q16),IFERROR(SUMIFS(Table1[rating_sum],Table1[review_time],"="&amp;$Q16,Table1[topic],"="&amp;$R$1)/SUMIFS(Table1[rating_count],Table1[review_time],"="&amp;$Q16,Table1[topic],"="&amp;$R$1),0),NA())</f>
        <v>0</v>
      </c>
      <c r="W16">
        <v>12</v>
      </c>
      <c r="X16" s="3">
        <f t="shared" si="1"/>
        <v>45627</v>
      </c>
      <c r="Y16">
        <f>SUMIFS(Table1[positive],Table1[month],"="&amp;$X16,Table1[topic],"="&amp;$R$1)</f>
        <v>2</v>
      </c>
      <c r="Z16">
        <f>SUMIFS(Table1[neutral],Table1[month],"="&amp;$X16,Table1[topic],"="&amp;$R$1)</f>
        <v>0</v>
      </c>
      <c r="AA16">
        <f>SUMIFS(Table1[negative],Table1[month],"="&amp;$X16,Table1[topic],"="&amp;$R$1)</f>
        <v>0</v>
      </c>
      <c r="AB16">
        <f>SUMIFS(Table1[total],Table1[month],"="&amp;$X16,Table1[topic],"="&amp;$R$1)</f>
        <v>2</v>
      </c>
      <c r="AC16" s="15">
        <f>IFERROR(SUMIFS(Table1[rating_sum],Table1[month],"="&amp;$X16,Table1[topic],"="&amp;$R$1)/SUMIFS(Table1[rating_count],Table1[month],"="&amp;$X16,Table1[topic],"="&amp;$R$1),0)</f>
        <v>4</v>
      </c>
      <c r="AD16"/>
      <c r="AL16" s="16">
        <v>45627</v>
      </c>
      <c r="AM16">
        <v>2</v>
      </c>
      <c r="AN16">
        <v>0</v>
      </c>
      <c r="AO16">
        <v>0</v>
      </c>
      <c r="AP16">
        <v>2</v>
      </c>
      <c r="AQ16">
        <v>2</v>
      </c>
    </row>
    <row r="17" spans="1:38" x14ac:dyDescent="0.3">
      <c r="A17" t="s">
        <v>14</v>
      </c>
      <c r="B17" s="2">
        <v>44901</v>
      </c>
      <c r="C17" s="2">
        <v>44562</v>
      </c>
      <c r="D17" s="2">
        <v>44896</v>
      </c>
      <c r="E17">
        <v>5</v>
      </c>
      <c r="F17">
        <v>3</v>
      </c>
      <c r="G17">
        <v>0</v>
      </c>
      <c r="H17">
        <v>2</v>
      </c>
      <c r="I17">
        <v>1</v>
      </c>
      <c r="J17">
        <v>3</v>
      </c>
      <c r="N17"/>
      <c r="O17" s="14">
        <v>45510</v>
      </c>
      <c r="P17">
        <v>13</v>
      </c>
      <c r="Q17" s="3">
        <f t="shared" si="0"/>
        <v>45639</v>
      </c>
      <c r="R17">
        <f>IF(MONTH($O$2)=MONTH(Q17),SUMIFS(Table1[positive],Table1[review_time],"="&amp;$Q17,Table1[topic],"="&amp;$R$1),NA())</f>
        <v>0</v>
      </c>
      <c r="S17">
        <f>IF(MONTH($O$2)=MONTH(Q17),SUMIFS(Table1[neutral],Table1[review_time],"="&amp;$Q17,Table1[topic],"="&amp;$R$1),NA())</f>
        <v>0</v>
      </c>
      <c r="T17">
        <f>IF(MONTH($O$2)=MONTH(Q17),SUMIFS(Table1[negative],Table1[review_time],"="&amp;$Q17,Table1[topic],"="&amp;$R$1),NA())</f>
        <v>0</v>
      </c>
      <c r="U17">
        <f>IF(MONTH($O$2)=MONTH(Q17),SUMIFS(Table1[total],Table1[review_time],"="&amp;$Q17,Table1[topic],"="&amp;$R$1),NA())</f>
        <v>0</v>
      </c>
      <c r="V17" s="15">
        <f>IF(MONTH($O$2)=MONTH(Q17),IFERROR(SUMIFS(Table1[rating_sum],Table1[review_time],"="&amp;$Q17,Table1[topic],"="&amp;$R$1)/SUMIFS(Table1[rating_count],Table1[review_time],"="&amp;$Q17,Table1[topic],"="&amp;$R$1),0),NA())</f>
        <v>0</v>
      </c>
      <c r="Y17"/>
      <c r="AC17" s="15"/>
      <c r="AD17"/>
      <c r="AL17" s="16"/>
    </row>
    <row r="18" spans="1:38" x14ac:dyDescent="0.3">
      <c r="A18" t="s">
        <v>12</v>
      </c>
      <c r="B18" s="2">
        <v>44901</v>
      </c>
      <c r="C18" s="2">
        <v>44562</v>
      </c>
      <c r="D18" s="2">
        <v>44896</v>
      </c>
      <c r="E18">
        <v>12</v>
      </c>
      <c r="F18">
        <v>6</v>
      </c>
      <c r="G18">
        <v>1</v>
      </c>
      <c r="H18">
        <v>0</v>
      </c>
      <c r="I18">
        <v>5</v>
      </c>
      <c r="J18">
        <v>6</v>
      </c>
      <c r="N18"/>
      <c r="O18" s="14">
        <v>45541</v>
      </c>
      <c r="P18">
        <v>14</v>
      </c>
      <c r="Q18" s="3">
        <f t="shared" si="0"/>
        <v>45640</v>
      </c>
      <c r="R18">
        <f>IF(MONTH($O$2)=MONTH(Q18),SUMIFS(Table1[positive],Table1[review_time],"="&amp;$Q18,Table1[topic],"="&amp;$R$1),NA())</f>
        <v>0</v>
      </c>
      <c r="S18">
        <f>IF(MONTH($O$2)=MONTH(Q18),SUMIFS(Table1[neutral],Table1[review_time],"="&amp;$Q18,Table1[topic],"="&amp;$R$1),NA())</f>
        <v>0</v>
      </c>
      <c r="T18">
        <f>IF(MONTH($O$2)=MONTH(Q18),SUMIFS(Table1[negative],Table1[review_time],"="&amp;$Q18,Table1[topic],"="&amp;$R$1),NA())</f>
        <v>0</v>
      </c>
      <c r="U18">
        <f>IF(MONTH($O$2)=MONTH(Q18),SUMIFS(Table1[total],Table1[review_time],"="&amp;$Q18,Table1[topic],"="&amp;$R$1),NA())</f>
        <v>0</v>
      </c>
      <c r="V18" s="15">
        <f>IF(MONTH($O$2)=MONTH(Q18),IFERROR(SUMIFS(Table1[rating_sum],Table1[review_time],"="&amp;$Q18,Table1[topic],"="&amp;$R$1)/SUMIFS(Table1[rating_count],Table1[review_time],"="&amp;$Q18,Table1[topic],"="&amp;$R$1),0),NA())</f>
        <v>0</v>
      </c>
      <c r="Y18"/>
      <c r="AC18" s="15"/>
      <c r="AD18"/>
      <c r="AL18" s="16"/>
    </row>
    <row r="19" spans="1:38" x14ac:dyDescent="0.3">
      <c r="A19" t="s">
        <v>10</v>
      </c>
      <c r="B19" s="2">
        <v>44901</v>
      </c>
      <c r="C19" s="2">
        <v>44562</v>
      </c>
      <c r="D19" s="2">
        <v>44896</v>
      </c>
      <c r="E19">
        <v>7</v>
      </c>
      <c r="F19">
        <v>3</v>
      </c>
      <c r="G19">
        <v>0</v>
      </c>
      <c r="H19">
        <v>0</v>
      </c>
      <c r="I19">
        <v>3</v>
      </c>
      <c r="J19">
        <v>3</v>
      </c>
      <c r="N19"/>
      <c r="O19" s="14">
        <v>45571</v>
      </c>
      <c r="P19">
        <v>15</v>
      </c>
      <c r="Q19" s="3">
        <f t="shared" si="0"/>
        <v>45641</v>
      </c>
      <c r="R19">
        <f>IF(MONTH($O$2)=MONTH(Q19),SUMIFS(Table1[positive],Table1[review_time],"="&amp;$Q19,Table1[topic],"="&amp;$R$1),NA())</f>
        <v>0</v>
      </c>
      <c r="S19">
        <f>IF(MONTH($O$2)=MONTH(Q19),SUMIFS(Table1[neutral],Table1[review_time],"="&amp;$Q19,Table1[topic],"="&amp;$R$1),NA())</f>
        <v>0</v>
      </c>
      <c r="T19">
        <f>IF(MONTH($O$2)=MONTH(Q19),SUMIFS(Table1[negative],Table1[review_time],"="&amp;$Q19,Table1[topic],"="&amp;$R$1),NA())</f>
        <v>0</v>
      </c>
      <c r="U19">
        <f>IF(MONTH($O$2)=MONTH(Q19),SUMIFS(Table1[total],Table1[review_time],"="&amp;$Q19,Table1[topic],"="&amp;$R$1),NA())</f>
        <v>0</v>
      </c>
      <c r="V19" s="15">
        <f>IF(MONTH($O$2)=MONTH(Q19),IFERROR(SUMIFS(Table1[rating_sum],Table1[review_time],"="&amp;$Q19,Table1[topic],"="&amp;$R$1)/SUMIFS(Table1[rating_count],Table1[review_time],"="&amp;$Q19,Table1[topic],"="&amp;$R$1),0),NA())</f>
        <v>0</v>
      </c>
      <c r="Y19"/>
      <c r="AC19" s="15"/>
      <c r="AD19"/>
      <c r="AL19" s="16"/>
    </row>
    <row r="20" spans="1:38" x14ac:dyDescent="0.3">
      <c r="A20" t="s">
        <v>11</v>
      </c>
      <c r="B20" s="2">
        <v>44901</v>
      </c>
      <c r="C20" s="2">
        <v>44562</v>
      </c>
      <c r="D20" s="2">
        <v>44896</v>
      </c>
      <c r="E20">
        <v>11</v>
      </c>
      <c r="F20">
        <v>8</v>
      </c>
      <c r="G20">
        <v>4</v>
      </c>
      <c r="H20">
        <v>1</v>
      </c>
      <c r="I20">
        <v>3</v>
      </c>
      <c r="J20">
        <v>8</v>
      </c>
      <c r="N20"/>
      <c r="O20" s="14">
        <v>45602</v>
      </c>
      <c r="P20">
        <v>16</v>
      </c>
      <c r="Q20" s="3">
        <f t="shared" si="0"/>
        <v>45642</v>
      </c>
      <c r="R20">
        <f>IF(MONTH($O$2)=MONTH(Q20),SUMIFS(Table1[positive],Table1[review_time],"="&amp;$Q20,Table1[topic],"="&amp;$R$1),NA())</f>
        <v>0</v>
      </c>
      <c r="S20">
        <f>IF(MONTH($O$2)=MONTH(Q20),SUMIFS(Table1[neutral],Table1[review_time],"="&amp;$Q20,Table1[topic],"="&amp;$R$1),NA())</f>
        <v>0</v>
      </c>
      <c r="T20">
        <f>IF(MONTH($O$2)=MONTH(Q20),SUMIFS(Table1[negative],Table1[review_time],"="&amp;$Q20,Table1[topic],"="&amp;$R$1),NA())</f>
        <v>0</v>
      </c>
      <c r="U20">
        <f>IF(MONTH($O$2)=MONTH(Q20),SUMIFS(Table1[total],Table1[review_time],"="&amp;$Q20,Table1[topic],"="&amp;$R$1),NA())</f>
        <v>0</v>
      </c>
      <c r="V20" s="15">
        <f>IF(MONTH($O$2)=MONTH(Q20),IFERROR(SUMIFS(Table1[rating_sum],Table1[review_time],"="&amp;$Q20,Table1[topic],"="&amp;$R$1)/SUMIFS(Table1[rating_count],Table1[review_time],"="&amp;$Q20,Table1[topic],"="&amp;$R$1),0),NA())</f>
        <v>0</v>
      </c>
      <c r="Y20"/>
      <c r="AC20" s="15"/>
      <c r="AD20"/>
      <c r="AL20" s="16"/>
    </row>
    <row r="21" spans="1:38" x14ac:dyDescent="0.3">
      <c r="A21" t="s">
        <v>13</v>
      </c>
      <c r="B21" s="2">
        <v>45266</v>
      </c>
      <c r="C21" s="2">
        <v>44927</v>
      </c>
      <c r="D21" s="2">
        <v>45261</v>
      </c>
      <c r="E21">
        <v>10</v>
      </c>
      <c r="F21">
        <v>4</v>
      </c>
      <c r="G21">
        <v>0</v>
      </c>
      <c r="H21">
        <v>0</v>
      </c>
      <c r="I21">
        <v>4</v>
      </c>
      <c r="J21">
        <v>4</v>
      </c>
      <c r="N21"/>
      <c r="O21" s="14">
        <v>45627</v>
      </c>
      <c r="P21">
        <v>17</v>
      </c>
      <c r="Q21" s="3">
        <f t="shared" si="0"/>
        <v>45643</v>
      </c>
      <c r="R21">
        <f>IF(MONTH($O$2)=MONTH(Q21),SUMIFS(Table1[positive],Table1[review_time],"="&amp;$Q21,Table1[topic],"="&amp;$R$1),NA())</f>
        <v>0</v>
      </c>
      <c r="S21">
        <f>IF(MONTH($O$2)=MONTH(Q21),SUMIFS(Table1[neutral],Table1[review_time],"="&amp;$Q21,Table1[topic],"="&amp;$R$1),NA())</f>
        <v>0</v>
      </c>
      <c r="T21">
        <f>IF(MONTH($O$2)=MONTH(Q21),SUMIFS(Table1[negative],Table1[review_time],"="&amp;$Q21,Table1[topic],"="&amp;$R$1),NA())</f>
        <v>0</v>
      </c>
      <c r="U21">
        <f>IF(MONTH($O$2)=MONTH(Q21),SUMIFS(Table1[total],Table1[review_time],"="&amp;$Q21,Table1[topic],"="&amp;$R$1),NA())</f>
        <v>0</v>
      </c>
      <c r="V21" s="15">
        <f>IF(MONTH($O$2)=MONTH(Q21),IFERROR(SUMIFS(Table1[rating_sum],Table1[review_time],"="&amp;$Q21,Table1[topic],"="&amp;$R$1)/SUMIFS(Table1[rating_count],Table1[review_time],"="&amp;$Q21,Table1[topic],"="&amp;$R$1),0),NA())</f>
        <v>0</v>
      </c>
      <c r="Y21"/>
      <c r="AC21" s="15"/>
      <c r="AD21"/>
      <c r="AL21" s="16"/>
    </row>
    <row r="22" spans="1:38" x14ac:dyDescent="0.3">
      <c r="A22" t="s">
        <v>11</v>
      </c>
      <c r="B22" s="2">
        <v>45266</v>
      </c>
      <c r="C22" s="2">
        <v>44927</v>
      </c>
      <c r="D22" s="2">
        <v>45261</v>
      </c>
      <c r="E22">
        <v>53</v>
      </c>
      <c r="F22">
        <v>24</v>
      </c>
      <c r="G22">
        <v>7</v>
      </c>
      <c r="H22">
        <v>7</v>
      </c>
      <c r="I22">
        <v>10</v>
      </c>
      <c r="J22">
        <v>24</v>
      </c>
      <c r="N22"/>
      <c r="O22" s="14">
        <v>45629</v>
      </c>
      <c r="P22">
        <v>18</v>
      </c>
      <c r="Q22" s="3">
        <f t="shared" si="0"/>
        <v>45644</v>
      </c>
      <c r="R22">
        <f>IF(MONTH($O$2)=MONTH(Q22),SUMIFS(Table1[positive],Table1[review_time],"="&amp;$Q22,Table1[topic],"="&amp;$R$1),NA())</f>
        <v>0</v>
      </c>
      <c r="S22">
        <f>IF(MONTH($O$2)=MONTH(Q22),SUMIFS(Table1[neutral],Table1[review_time],"="&amp;$Q22,Table1[topic],"="&amp;$R$1),NA())</f>
        <v>0</v>
      </c>
      <c r="T22">
        <f>IF(MONTH($O$2)=MONTH(Q22),SUMIFS(Table1[negative],Table1[review_time],"="&amp;$Q22,Table1[topic],"="&amp;$R$1),NA())</f>
        <v>0</v>
      </c>
      <c r="U22">
        <f>IF(MONTH($O$2)=MONTH(Q22),SUMIFS(Table1[total],Table1[review_time],"="&amp;$Q22,Table1[topic],"="&amp;$R$1),NA())</f>
        <v>0</v>
      </c>
      <c r="V22" s="15">
        <f>IF(MONTH($O$2)=MONTH(Q22),IFERROR(SUMIFS(Table1[rating_sum],Table1[review_time],"="&amp;$Q22,Table1[topic],"="&amp;$R$1)/SUMIFS(Table1[rating_count],Table1[review_time],"="&amp;$Q22,Table1[topic],"="&amp;$R$1),0),NA())</f>
        <v>0</v>
      </c>
      <c r="Y22"/>
      <c r="AC22" s="15"/>
      <c r="AD22"/>
      <c r="AL22" s="16"/>
    </row>
    <row r="23" spans="1:38" x14ac:dyDescent="0.3">
      <c r="A23" t="s">
        <v>9</v>
      </c>
      <c r="B23" s="2">
        <v>45266</v>
      </c>
      <c r="C23" s="2">
        <v>44927</v>
      </c>
      <c r="D23" s="2">
        <v>45261</v>
      </c>
      <c r="E23">
        <v>58</v>
      </c>
      <c r="F23">
        <v>26</v>
      </c>
      <c r="G23">
        <v>5</v>
      </c>
      <c r="H23">
        <v>5</v>
      </c>
      <c r="I23">
        <v>16</v>
      </c>
      <c r="J23">
        <v>26</v>
      </c>
      <c r="N23"/>
      <c r="O23" s="14" t="s">
        <v>21</v>
      </c>
      <c r="P23">
        <v>19</v>
      </c>
      <c r="Q23" s="3">
        <f t="shared" si="0"/>
        <v>45645</v>
      </c>
      <c r="R23">
        <f>IF(MONTH($O$2)=MONTH(Q23),SUMIFS(Table1[positive],Table1[review_time],"="&amp;$Q23,Table1[topic],"="&amp;$R$1),NA())</f>
        <v>0</v>
      </c>
      <c r="S23">
        <f>IF(MONTH($O$2)=MONTH(Q23),SUMIFS(Table1[neutral],Table1[review_time],"="&amp;$Q23,Table1[topic],"="&amp;$R$1),NA())</f>
        <v>0</v>
      </c>
      <c r="T23">
        <f>IF(MONTH($O$2)=MONTH(Q23),SUMIFS(Table1[negative],Table1[review_time],"="&amp;$Q23,Table1[topic],"="&amp;$R$1),NA())</f>
        <v>0</v>
      </c>
      <c r="U23">
        <f>IF(MONTH($O$2)=MONTH(Q23),SUMIFS(Table1[total],Table1[review_time],"="&amp;$Q23,Table1[topic],"="&amp;$R$1),NA())</f>
        <v>0</v>
      </c>
      <c r="V23" s="15">
        <f>IF(MONTH($O$2)=MONTH(Q23),IFERROR(SUMIFS(Table1[rating_sum],Table1[review_time],"="&amp;$Q23,Table1[topic],"="&amp;$R$1)/SUMIFS(Table1[rating_count],Table1[review_time],"="&amp;$Q23,Table1[topic],"="&amp;$R$1),0),NA())</f>
        <v>0</v>
      </c>
      <c r="AC23" s="15"/>
      <c r="AD23"/>
      <c r="AL23" s="16"/>
    </row>
    <row r="24" spans="1:38" x14ac:dyDescent="0.3">
      <c r="A24" t="s">
        <v>14</v>
      </c>
      <c r="B24" s="2">
        <v>45266</v>
      </c>
      <c r="C24" s="2">
        <v>44927</v>
      </c>
      <c r="D24" s="2">
        <v>45261</v>
      </c>
      <c r="E24">
        <v>2</v>
      </c>
      <c r="F24">
        <v>1</v>
      </c>
      <c r="G24">
        <v>0</v>
      </c>
      <c r="H24">
        <v>0</v>
      </c>
      <c r="I24">
        <v>1</v>
      </c>
      <c r="J24">
        <v>1</v>
      </c>
      <c r="P24">
        <v>20</v>
      </c>
      <c r="Q24" s="3">
        <f t="shared" si="0"/>
        <v>45646</v>
      </c>
      <c r="R24">
        <f>IF(MONTH($O$2)=MONTH(Q24),SUMIFS(Table1[positive],Table1[review_time],"="&amp;$Q24,Table1[topic],"="&amp;$R$1),NA())</f>
        <v>0</v>
      </c>
      <c r="S24">
        <f>IF(MONTH($O$2)=MONTH(Q24),SUMIFS(Table1[neutral],Table1[review_time],"="&amp;$Q24,Table1[topic],"="&amp;$R$1),NA())</f>
        <v>0</v>
      </c>
      <c r="T24">
        <f>IF(MONTH($O$2)=MONTH(Q24),SUMIFS(Table1[negative],Table1[review_time],"="&amp;$Q24,Table1[topic],"="&amp;$R$1),NA())</f>
        <v>0</v>
      </c>
      <c r="U24">
        <f>IF(MONTH($O$2)=MONTH(Q24),SUMIFS(Table1[total],Table1[review_time],"="&amp;$Q24,Table1[topic],"="&amp;$R$1),NA())</f>
        <v>0</v>
      </c>
      <c r="V24" s="15">
        <f>IF(MONTH($O$2)=MONTH(Q24),IFERROR(SUMIFS(Table1[rating_sum],Table1[review_time],"="&amp;$Q24,Table1[topic],"="&amp;$R$1)/SUMIFS(Table1[rating_count],Table1[review_time],"="&amp;$Q24,Table1[topic],"="&amp;$R$1),0),NA())</f>
        <v>0</v>
      </c>
      <c r="AC24" s="15"/>
      <c r="AD24"/>
      <c r="AL24" s="16"/>
    </row>
    <row r="25" spans="1:38" x14ac:dyDescent="0.3">
      <c r="A25" t="s">
        <v>15</v>
      </c>
      <c r="B25" s="2">
        <v>45266</v>
      </c>
      <c r="C25" s="2">
        <v>44927</v>
      </c>
      <c r="D25" s="2">
        <v>45261</v>
      </c>
      <c r="E25">
        <v>14</v>
      </c>
      <c r="F25">
        <v>4</v>
      </c>
      <c r="G25">
        <v>1</v>
      </c>
      <c r="H25">
        <v>0</v>
      </c>
      <c r="I25">
        <v>3</v>
      </c>
      <c r="J25">
        <v>4</v>
      </c>
      <c r="P25">
        <v>21</v>
      </c>
      <c r="Q25" s="3">
        <f t="shared" si="0"/>
        <v>45647</v>
      </c>
      <c r="R25">
        <f>IF(MONTH($O$2)=MONTH(Q25),SUMIFS(Table1[positive],Table1[review_time],"="&amp;$Q25,Table1[topic],"="&amp;$R$1),NA())</f>
        <v>0</v>
      </c>
      <c r="S25">
        <f>IF(MONTH($O$2)=MONTH(Q25),SUMIFS(Table1[neutral],Table1[review_time],"="&amp;$Q25,Table1[topic],"="&amp;$R$1),NA())</f>
        <v>0</v>
      </c>
      <c r="T25">
        <f>IF(MONTH($O$2)=MONTH(Q25),SUMIFS(Table1[negative],Table1[review_time],"="&amp;$Q25,Table1[topic],"="&amp;$R$1),NA())</f>
        <v>0</v>
      </c>
      <c r="U25">
        <f>IF(MONTH($O$2)=MONTH(Q25),SUMIFS(Table1[total],Table1[review_time],"="&amp;$Q25,Table1[topic],"="&amp;$R$1),NA())</f>
        <v>0</v>
      </c>
      <c r="V25" s="15">
        <f>IF(MONTH($O$2)=MONTH(Q25),IFERROR(SUMIFS(Table1[rating_sum],Table1[review_time],"="&amp;$Q25,Table1[topic],"="&amp;$R$1)/SUMIFS(Table1[rating_count],Table1[review_time],"="&amp;$Q25,Table1[topic],"="&amp;$R$1),0),NA())</f>
        <v>0</v>
      </c>
      <c r="AC25" s="15"/>
      <c r="AD25"/>
      <c r="AL25" s="16"/>
    </row>
    <row r="26" spans="1:38" x14ac:dyDescent="0.3">
      <c r="A26" t="s">
        <v>10</v>
      </c>
      <c r="B26" s="2">
        <v>45266</v>
      </c>
      <c r="C26" s="2">
        <v>44927</v>
      </c>
      <c r="D26" s="2">
        <v>45261</v>
      </c>
      <c r="E26">
        <v>3</v>
      </c>
      <c r="F26">
        <v>2</v>
      </c>
      <c r="G26">
        <v>0</v>
      </c>
      <c r="H26">
        <v>1</v>
      </c>
      <c r="I26">
        <v>1</v>
      </c>
      <c r="J26">
        <v>2</v>
      </c>
      <c r="P26">
        <v>22</v>
      </c>
      <c r="Q26" s="3">
        <f t="shared" si="0"/>
        <v>45648</v>
      </c>
      <c r="R26">
        <f>IF(MONTH($O$2)=MONTH(Q26),SUMIFS(Table1[positive],Table1[review_time],"="&amp;$Q26,Table1[topic],"="&amp;$R$1),NA())</f>
        <v>0</v>
      </c>
      <c r="S26">
        <f>IF(MONTH($O$2)=MONTH(Q26),SUMIFS(Table1[neutral],Table1[review_time],"="&amp;$Q26,Table1[topic],"="&amp;$R$1),NA())</f>
        <v>0</v>
      </c>
      <c r="T26">
        <f>IF(MONTH($O$2)=MONTH(Q26),SUMIFS(Table1[negative],Table1[review_time],"="&amp;$Q26,Table1[topic],"="&amp;$R$1),NA())</f>
        <v>0</v>
      </c>
      <c r="U26">
        <f>IF(MONTH($O$2)=MONTH(Q26),SUMIFS(Table1[total],Table1[review_time],"="&amp;$Q26,Table1[topic],"="&amp;$R$1),NA())</f>
        <v>0</v>
      </c>
      <c r="V26" s="15">
        <f>IF(MONTH($O$2)=MONTH(Q26),IFERROR(SUMIFS(Table1[rating_sum],Table1[review_time],"="&amp;$Q26,Table1[topic],"="&amp;$R$1)/SUMIFS(Table1[rating_count],Table1[review_time],"="&amp;$Q26,Table1[topic],"="&amp;$R$1),0),NA())</f>
        <v>0</v>
      </c>
      <c r="AC26" s="15"/>
      <c r="AD26"/>
      <c r="AL26" s="16"/>
    </row>
    <row r="27" spans="1:38" x14ac:dyDescent="0.3">
      <c r="A27" t="s">
        <v>12</v>
      </c>
      <c r="B27" s="2">
        <v>45266</v>
      </c>
      <c r="C27" s="2">
        <v>44927</v>
      </c>
      <c r="D27" s="2">
        <v>45261</v>
      </c>
      <c r="E27">
        <v>61</v>
      </c>
      <c r="F27">
        <v>25</v>
      </c>
      <c r="G27">
        <v>6</v>
      </c>
      <c r="H27">
        <v>0</v>
      </c>
      <c r="I27">
        <v>19</v>
      </c>
      <c r="J27">
        <v>25</v>
      </c>
      <c r="P27">
        <v>23</v>
      </c>
      <c r="Q27" s="3">
        <f t="shared" si="0"/>
        <v>45649</v>
      </c>
      <c r="R27">
        <f>IF(MONTH($O$2)=MONTH(Q27),SUMIFS(Table1[positive],Table1[review_time],"="&amp;$Q27,Table1[topic],"="&amp;$R$1),NA())</f>
        <v>0</v>
      </c>
      <c r="S27">
        <f>IF(MONTH($O$2)=MONTH(Q27),SUMIFS(Table1[neutral],Table1[review_time],"="&amp;$Q27,Table1[topic],"="&amp;$R$1),NA())</f>
        <v>0</v>
      </c>
      <c r="T27">
        <f>IF(MONTH($O$2)=MONTH(Q27),SUMIFS(Table1[negative],Table1[review_time],"="&amp;$Q27,Table1[topic],"="&amp;$R$1),NA())</f>
        <v>0</v>
      </c>
      <c r="U27">
        <f>IF(MONTH($O$2)=MONTH(Q27),SUMIFS(Table1[total],Table1[review_time],"="&amp;$Q27,Table1[topic],"="&amp;$R$1),NA())</f>
        <v>0</v>
      </c>
      <c r="V27" s="15">
        <f>IF(MONTH($O$2)=MONTH(Q27),IFERROR(SUMIFS(Table1[rating_sum],Table1[review_time],"="&amp;$Q27,Table1[topic],"="&amp;$R$1)/SUMIFS(Table1[rating_count],Table1[review_time],"="&amp;$Q27,Table1[topic],"="&amp;$R$1),0),NA())</f>
        <v>0</v>
      </c>
      <c r="AC27" s="15"/>
      <c r="AD27"/>
      <c r="AL27" s="16"/>
    </row>
    <row r="28" spans="1:38" x14ac:dyDescent="0.3">
      <c r="A28" t="s">
        <v>9</v>
      </c>
      <c r="B28" s="2">
        <v>45297</v>
      </c>
      <c r="C28" s="2">
        <v>45292</v>
      </c>
      <c r="D28" s="2">
        <v>45292</v>
      </c>
      <c r="E28">
        <v>2</v>
      </c>
      <c r="F28">
        <v>2</v>
      </c>
      <c r="G28">
        <v>0</v>
      </c>
      <c r="H28">
        <v>0</v>
      </c>
      <c r="I28">
        <v>2</v>
      </c>
      <c r="J28">
        <v>2</v>
      </c>
      <c r="P28">
        <v>24</v>
      </c>
      <c r="Q28" s="3">
        <f t="shared" si="0"/>
        <v>45650</v>
      </c>
      <c r="R28">
        <f>IF(MONTH($O$2)=MONTH(Q28),SUMIFS(Table1[positive],Table1[review_time],"="&amp;$Q28,Table1[topic],"="&amp;$R$1),NA())</f>
        <v>0</v>
      </c>
      <c r="S28">
        <f>IF(MONTH($O$2)=MONTH(Q28),SUMIFS(Table1[neutral],Table1[review_time],"="&amp;$Q28,Table1[topic],"="&amp;$R$1),NA())</f>
        <v>0</v>
      </c>
      <c r="T28">
        <f>IF(MONTH($O$2)=MONTH(Q28),SUMIFS(Table1[negative],Table1[review_time],"="&amp;$Q28,Table1[topic],"="&amp;$R$1),NA())</f>
        <v>0</v>
      </c>
      <c r="U28">
        <f>IF(MONTH($O$2)=MONTH(Q28),SUMIFS(Table1[total],Table1[review_time],"="&amp;$Q28,Table1[topic],"="&amp;$R$1),NA())</f>
        <v>0</v>
      </c>
      <c r="V28" s="15">
        <f>IF(MONTH($O$2)=MONTH(Q28),IFERROR(SUMIFS(Table1[rating_sum],Table1[review_time],"="&amp;$Q28,Table1[topic],"="&amp;$R$1)/SUMIFS(Table1[rating_count],Table1[review_time],"="&amp;$Q28,Table1[topic],"="&amp;$R$1),0),NA())</f>
        <v>0</v>
      </c>
      <c r="AC28" s="15"/>
      <c r="AD28"/>
      <c r="AL28" s="16"/>
    </row>
    <row r="29" spans="1:38" x14ac:dyDescent="0.3">
      <c r="A29" t="s">
        <v>9</v>
      </c>
      <c r="B29" s="2">
        <v>45328</v>
      </c>
      <c r="C29" s="2">
        <v>45292</v>
      </c>
      <c r="D29" s="2">
        <v>45323</v>
      </c>
      <c r="E29">
        <v>2</v>
      </c>
      <c r="F29">
        <v>2</v>
      </c>
      <c r="G29">
        <v>0</v>
      </c>
      <c r="H29">
        <v>0</v>
      </c>
      <c r="I29">
        <v>2</v>
      </c>
      <c r="J29">
        <v>2</v>
      </c>
      <c r="P29">
        <v>25</v>
      </c>
      <c r="Q29" s="3">
        <f t="shared" si="0"/>
        <v>45651</v>
      </c>
      <c r="R29">
        <f>IF(MONTH($O$2)=MONTH(Q29),SUMIFS(Table1[positive],Table1[review_time],"="&amp;$Q29,Table1[topic],"="&amp;$R$1),NA())</f>
        <v>0</v>
      </c>
      <c r="S29">
        <f>IF(MONTH($O$2)=MONTH(Q29),SUMIFS(Table1[neutral],Table1[review_time],"="&amp;$Q29,Table1[topic],"="&amp;$R$1),NA())</f>
        <v>0</v>
      </c>
      <c r="T29">
        <f>IF(MONTH($O$2)=MONTH(Q29),SUMIFS(Table1[negative],Table1[review_time],"="&amp;$Q29,Table1[topic],"="&amp;$R$1),NA())</f>
        <v>0</v>
      </c>
      <c r="U29">
        <f>IF(MONTH($O$2)=MONTH(Q29),SUMIFS(Table1[total],Table1[review_time],"="&amp;$Q29,Table1[topic],"="&amp;$R$1),NA())</f>
        <v>0</v>
      </c>
      <c r="V29" s="15">
        <f>IF(MONTH($O$2)=MONTH(Q29),IFERROR(SUMIFS(Table1[rating_sum],Table1[review_time],"="&amp;$Q29,Table1[topic],"="&amp;$R$1)/SUMIFS(Table1[rating_count],Table1[review_time],"="&amp;$Q29,Table1[topic],"="&amp;$R$1),0),NA())</f>
        <v>0</v>
      </c>
      <c r="AC29" s="15"/>
      <c r="AD29"/>
      <c r="AL29" s="16"/>
    </row>
    <row r="30" spans="1:38" x14ac:dyDescent="0.3">
      <c r="A30" t="s">
        <v>12</v>
      </c>
      <c r="B30" s="2">
        <v>45328</v>
      </c>
      <c r="C30" s="2">
        <v>45292</v>
      </c>
      <c r="D30" s="2">
        <v>45323</v>
      </c>
      <c r="E30">
        <v>3</v>
      </c>
      <c r="F30">
        <v>2</v>
      </c>
      <c r="G30">
        <v>1</v>
      </c>
      <c r="H30">
        <v>0</v>
      </c>
      <c r="I30">
        <v>1</v>
      </c>
      <c r="J30">
        <v>2</v>
      </c>
      <c r="P30">
        <v>26</v>
      </c>
      <c r="Q30" s="3">
        <f t="shared" si="0"/>
        <v>45652</v>
      </c>
      <c r="R30">
        <f>IF(MONTH($O$2)=MONTH(Q30),SUMIFS(Table1[positive],Table1[review_time],"="&amp;$Q30,Table1[topic],"="&amp;$R$1),NA())</f>
        <v>0</v>
      </c>
      <c r="S30">
        <f>IF(MONTH($O$2)=MONTH(Q30),SUMIFS(Table1[neutral],Table1[review_time],"="&amp;$Q30,Table1[topic],"="&amp;$R$1),NA())</f>
        <v>0</v>
      </c>
      <c r="T30">
        <f>IF(MONTH($O$2)=MONTH(Q30),SUMIFS(Table1[negative],Table1[review_time],"="&amp;$Q30,Table1[topic],"="&amp;$R$1),NA())</f>
        <v>0</v>
      </c>
      <c r="U30">
        <f>IF(MONTH($O$2)=MONTH(Q30),SUMIFS(Table1[total],Table1[review_time],"="&amp;$Q30,Table1[topic],"="&amp;$R$1),NA())</f>
        <v>0</v>
      </c>
      <c r="V30" s="15">
        <f>IF(MONTH($O$2)=MONTH(Q30),IFERROR(SUMIFS(Table1[rating_sum],Table1[review_time],"="&amp;$Q30,Table1[topic],"="&amp;$R$1)/SUMIFS(Table1[rating_count],Table1[review_time],"="&amp;$Q30,Table1[topic],"="&amp;$R$1),0),NA())</f>
        <v>0</v>
      </c>
      <c r="AC30" s="15"/>
      <c r="AD30"/>
      <c r="AL30" s="16"/>
    </row>
    <row r="31" spans="1:38" x14ac:dyDescent="0.3">
      <c r="A31" t="s">
        <v>11</v>
      </c>
      <c r="B31" s="2">
        <v>45328</v>
      </c>
      <c r="C31" s="2">
        <v>45292</v>
      </c>
      <c r="D31" s="2">
        <v>45323</v>
      </c>
      <c r="E31">
        <v>3</v>
      </c>
      <c r="F31">
        <v>3</v>
      </c>
      <c r="G31">
        <v>0</v>
      </c>
      <c r="H31">
        <v>1</v>
      </c>
      <c r="I31">
        <v>2</v>
      </c>
      <c r="J31">
        <v>3</v>
      </c>
      <c r="P31">
        <v>27</v>
      </c>
      <c r="Q31" s="3">
        <f t="shared" si="0"/>
        <v>45653</v>
      </c>
      <c r="R31">
        <f>IF(MONTH($O$2)=MONTH(Q31),SUMIFS(Table1[positive],Table1[review_time],"="&amp;$Q31,Table1[topic],"="&amp;$R$1),NA())</f>
        <v>0</v>
      </c>
      <c r="S31">
        <f>IF(MONTH($O$2)=MONTH(Q31),SUMIFS(Table1[neutral],Table1[review_time],"="&amp;$Q31,Table1[topic],"="&amp;$R$1),NA())</f>
        <v>0</v>
      </c>
      <c r="T31">
        <f>IF(MONTH($O$2)=MONTH(Q31),SUMIFS(Table1[negative],Table1[review_time],"="&amp;$Q31,Table1[topic],"="&amp;$R$1),NA())</f>
        <v>0</v>
      </c>
      <c r="U31">
        <f>IF(MONTH($O$2)=MONTH(Q31),SUMIFS(Table1[total],Table1[review_time],"="&amp;$Q31,Table1[topic],"="&amp;$R$1),NA())</f>
        <v>0</v>
      </c>
      <c r="V31" s="15">
        <f>IF(MONTH($O$2)=MONTH(Q31),IFERROR(SUMIFS(Table1[rating_sum],Table1[review_time],"="&amp;$Q31,Table1[topic],"="&amp;$R$1)/SUMIFS(Table1[rating_count],Table1[review_time],"="&amp;$Q31,Table1[topic],"="&amp;$R$1),0),NA())</f>
        <v>0</v>
      </c>
      <c r="AC31" s="15"/>
      <c r="AD31"/>
      <c r="AL31" s="16"/>
    </row>
    <row r="32" spans="1:38" x14ac:dyDescent="0.3">
      <c r="A32" t="s">
        <v>11</v>
      </c>
      <c r="B32" s="2">
        <v>45357</v>
      </c>
      <c r="C32" s="2">
        <v>45292</v>
      </c>
      <c r="D32" s="2">
        <v>45352</v>
      </c>
      <c r="E32">
        <v>3</v>
      </c>
      <c r="F32">
        <v>3</v>
      </c>
      <c r="G32">
        <v>0</v>
      </c>
      <c r="H32">
        <v>0</v>
      </c>
      <c r="I32">
        <v>3</v>
      </c>
      <c r="J32">
        <v>3</v>
      </c>
      <c r="P32">
        <v>28</v>
      </c>
      <c r="Q32" s="3">
        <f t="shared" si="0"/>
        <v>45654</v>
      </c>
      <c r="R32">
        <f>IF(MONTH($O$2)=MONTH(Q32),SUMIFS(Table1[positive],Table1[review_time],"="&amp;$Q32,Table1[topic],"="&amp;$R$1),NA())</f>
        <v>0</v>
      </c>
      <c r="S32">
        <f>IF(MONTH($O$2)=MONTH(Q32),SUMIFS(Table1[neutral],Table1[review_time],"="&amp;$Q32,Table1[topic],"="&amp;$R$1),NA())</f>
        <v>0</v>
      </c>
      <c r="T32">
        <f>IF(MONTH($O$2)=MONTH(Q32),SUMIFS(Table1[negative],Table1[review_time],"="&amp;$Q32,Table1[topic],"="&amp;$R$1),NA())</f>
        <v>0</v>
      </c>
      <c r="U32">
        <f>IF(MONTH($O$2)=MONTH(Q32),SUMIFS(Table1[total],Table1[review_time],"="&amp;$Q32,Table1[topic],"="&amp;$R$1),NA())</f>
        <v>0</v>
      </c>
      <c r="V32" s="15">
        <f>IF(MONTH($O$2)=MONTH(Q32),IFERROR(SUMIFS(Table1[rating_sum],Table1[review_time],"="&amp;$Q32,Table1[topic],"="&amp;$R$1)/SUMIFS(Table1[rating_count],Table1[review_time],"="&amp;$Q32,Table1[topic],"="&amp;$R$1),0),NA())</f>
        <v>0</v>
      </c>
      <c r="AC32" s="15"/>
      <c r="AD32"/>
      <c r="AL32" s="16"/>
    </row>
    <row r="33" spans="1:38" x14ac:dyDescent="0.3">
      <c r="A33" t="s">
        <v>10</v>
      </c>
      <c r="B33" s="2">
        <v>45357</v>
      </c>
      <c r="C33" s="2">
        <v>45292</v>
      </c>
      <c r="D33" s="2">
        <v>45352</v>
      </c>
      <c r="E33">
        <v>6</v>
      </c>
      <c r="F33">
        <v>3</v>
      </c>
      <c r="G33">
        <v>0</v>
      </c>
      <c r="H33">
        <v>1</v>
      </c>
      <c r="I33">
        <v>2</v>
      </c>
      <c r="J33">
        <v>3</v>
      </c>
      <c r="P33">
        <v>29</v>
      </c>
      <c r="Q33" s="3">
        <f t="shared" si="0"/>
        <v>45655</v>
      </c>
      <c r="R33">
        <f>IF(MONTH($O$2)=MONTH(Q33),SUMIFS(Table1[positive],Table1[review_time],"="&amp;$Q33,Table1[topic],"="&amp;$R$1),NA())</f>
        <v>0</v>
      </c>
      <c r="S33">
        <f>IF(MONTH($O$2)=MONTH(Q33),SUMIFS(Table1[neutral],Table1[review_time],"="&amp;$Q33,Table1[topic],"="&amp;$R$1),NA())</f>
        <v>0</v>
      </c>
      <c r="T33">
        <f>IF(MONTH($O$2)=MONTH(Q33),SUMIFS(Table1[negative],Table1[review_time],"="&amp;$Q33,Table1[topic],"="&amp;$R$1),NA())</f>
        <v>0</v>
      </c>
      <c r="U33">
        <f>IF(MONTH($O$2)=MONTH(Q33),SUMIFS(Table1[total],Table1[review_time],"="&amp;$Q33,Table1[topic],"="&amp;$R$1),NA())</f>
        <v>0</v>
      </c>
      <c r="V33" s="15">
        <f>IF(MONTH($O$2)=MONTH(Q33),IFERROR(SUMIFS(Table1[rating_sum],Table1[review_time],"="&amp;$Q33,Table1[topic],"="&amp;$R$1)/SUMIFS(Table1[rating_count],Table1[review_time],"="&amp;$Q33,Table1[topic],"="&amp;$R$1),0),NA())</f>
        <v>0</v>
      </c>
      <c r="AC33" s="15"/>
      <c r="AD33"/>
      <c r="AL33" s="16"/>
    </row>
    <row r="34" spans="1:38" x14ac:dyDescent="0.3">
      <c r="A34" t="s">
        <v>9</v>
      </c>
      <c r="B34" s="2">
        <v>45357</v>
      </c>
      <c r="C34" s="2">
        <v>45292</v>
      </c>
      <c r="D34" s="2">
        <v>45352</v>
      </c>
      <c r="E34">
        <v>11</v>
      </c>
      <c r="F34">
        <v>8</v>
      </c>
      <c r="G34">
        <v>0</v>
      </c>
      <c r="H34">
        <v>3</v>
      </c>
      <c r="I34">
        <v>5</v>
      </c>
      <c r="J34">
        <v>8</v>
      </c>
      <c r="P34">
        <v>30</v>
      </c>
      <c r="Q34" s="3">
        <f>IF(MONTH($O$2)=MONTH(DATE(YEAR($O$2),MONTH($O$2),P34)),DATE(YEAR($O$2),MONTH($O$2),P34),NA())</f>
        <v>45656</v>
      </c>
      <c r="R34">
        <f>IF(MONTH($O$2)=MONTH(Q34),SUMIFS(Table1[positive],Table1[review_time],"="&amp;$Q34,Table1[topic],"="&amp;$R$1),NA())</f>
        <v>0</v>
      </c>
      <c r="S34">
        <f>IF(MONTH($O$2)=MONTH(Q34),SUMIFS(Table1[neutral],Table1[review_time],"="&amp;$Q34,Table1[topic],"="&amp;$R$1),NA())</f>
        <v>0</v>
      </c>
      <c r="T34">
        <f>IF(MONTH($O$2)=MONTH(Q34),SUMIFS(Table1[negative],Table1[review_time],"="&amp;$Q34,Table1[topic],"="&amp;$R$1),NA())</f>
        <v>0</v>
      </c>
      <c r="U34">
        <f>IF(MONTH($O$2)=MONTH(Q34),SUMIFS(Table1[total],Table1[review_time],"="&amp;$Q34,Table1[topic],"="&amp;$R$1),NA())</f>
        <v>0</v>
      </c>
      <c r="V34" s="15">
        <f>IF(MONTH($O$2)=MONTH(Q34),IFERROR(SUMIFS(Table1[rating_sum],Table1[review_time],"="&amp;$Q34,Table1[topic],"="&amp;$R$1)/SUMIFS(Table1[rating_count],Table1[review_time],"="&amp;$Q34,Table1[topic],"="&amp;$R$1),0),NA())</f>
        <v>0</v>
      </c>
      <c r="AC34" s="15"/>
      <c r="AD34"/>
      <c r="AL34" s="16"/>
    </row>
    <row r="35" spans="1:38" x14ac:dyDescent="0.3">
      <c r="A35" t="s">
        <v>10</v>
      </c>
      <c r="B35" s="2">
        <v>45388</v>
      </c>
      <c r="C35" s="2">
        <v>45292</v>
      </c>
      <c r="D35" s="2">
        <v>45383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P35">
        <v>31</v>
      </c>
      <c r="Q35" s="3">
        <f>IF(MONTH($O$2)=MONTH(DATE(YEAR($O$2),MONTH($O$2),P35)),DATE(YEAR($O$2),MONTH($O$2),P35),NA())</f>
        <v>45657</v>
      </c>
      <c r="R35">
        <f>IF(MONTH($O$2)=MONTH(DATE(YEAR($O$2),MONTH($O$2),P35)),SUMIFS(Table1[positive],Table1[review_time],"="&amp;$Q35,Table1[topic],"="&amp;$R$1),NA())</f>
        <v>0</v>
      </c>
      <c r="S35">
        <f>IF(MONTH($O$2)=MONTH(DATE(YEAR($O$2),MONTH($O$2),P35)),SUMIFS(Table1[neutral],Table1[review_time],"="&amp;$Q35,Table1[topic],"="&amp;$R$1),NA())</f>
        <v>0</v>
      </c>
      <c r="T35">
        <f>IF(MONTH($O$2)=MONTH(Q35),SUMIFS(Table1[negative],Table1[review_time],"="&amp;$Q35,Table1[topic],"="&amp;$R$1),NA())</f>
        <v>0</v>
      </c>
      <c r="U35">
        <f>IF(MONTH($O$2)=MONTH(Q35),SUMIFS(Table1[total],Table1[review_time],"="&amp;$Q35,Table1[topic],"="&amp;$R$1),NA())</f>
        <v>0</v>
      </c>
      <c r="V35" s="15">
        <f>IF(MONTH($O$2)=MONTH(Q35),IFERROR(SUMIFS(Table1[rating_sum],Table1[review_time],"="&amp;$Q35,Table1[topic],"="&amp;$R$1)/SUMIFS(Table1[rating_count],Table1[review_time],"="&amp;$Q35,Table1[topic],"="&amp;$R$1),0),NA())</f>
        <v>0</v>
      </c>
      <c r="AC35" s="15"/>
      <c r="AD35"/>
      <c r="AL35" s="16"/>
    </row>
    <row r="36" spans="1:38" x14ac:dyDescent="0.3">
      <c r="A36" t="s">
        <v>9</v>
      </c>
      <c r="B36" s="2">
        <v>45388</v>
      </c>
      <c r="C36" s="2">
        <v>45292</v>
      </c>
      <c r="D36" s="2">
        <v>45383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AC36" s="15"/>
      <c r="AD36"/>
      <c r="AL36" s="3"/>
    </row>
    <row r="37" spans="1:38" x14ac:dyDescent="0.3">
      <c r="A37" t="s">
        <v>11</v>
      </c>
      <c r="B37" s="2">
        <v>45388</v>
      </c>
      <c r="C37" s="2">
        <v>45292</v>
      </c>
      <c r="D37" s="2">
        <v>45383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AC37" s="15"/>
      <c r="AD37"/>
    </row>
    <row r="38" spans="1:38" x14ac:dyDescent="0.3">
      <c r="A38" t="s">
        <v>9</v>
      </c>
      <c r="B38" s="2">
        <v>45418</v>
      </c>
      <c r="C38" s="2">
        <v>45292</v>
      </c>
      <c r="D38" s="2">
        <v>45413</v>
      </c>
      <c r="E38">
        <v>27</v>
      </c>
      <c r="F38">
        <v>8</v>
      </c>
      <c r="G38">
        <v>6</v>
      </c>
      <c r="H38">
        <v>1</v>
      </c>
      <c r="I38">
        <v>1</v>
      </c>
      <c r="J38">
        <v>8</v>
      </c>
      <c r="AC38" s="15"/>
      <c r="AD38"/>
    </row>
    <row r="39" spans="1:38" x14ac:dyDescent="0.3">
      <c r="A39" t="s">
        <v>12</v>
      </c>
      <c r="B39" s="2">
        <v>45418</v>
      </c>
      <c r="C39" s="2">
        <v>45292</v>
      </c>
      <c r="D39" s="2">
        <v>45413</v>
      </c>
      <c r="E39">
        <v>9</v>
      </c>
      <c r="F39">
        <v>3</v>
      </c>
      <c r="G39">
        <v>1</v>
      </c>
      <c r="H39">
        <v>0</v>
      </c>
      <c r="I39">
        <v>2</v>
      </c>
      <c r="J39">
        <v>3</v>
      </c>
      <c r="AC39" s="15"/>
      <c r="AD39"/>
    </row>
    <row r="40" spans="1:38" x14ac:dyDescent="0.3">
      <c r="A40" t="s">
        <v>10</v>
      </c>
      <c r="B40" s="2">
        <v>45418</v>
      </c>
      <c r="C40" s="2">
        <v>45292</v>
      </c>
      <c r="D40" s="2">
        <v>45413</v>
      </c>
      <c r="E40">
        <v>12</v>
      </c>
      <c r="F40">
        <v>3</v>
      </c>
      <c r="G40">
        <v>1</v>
      </c>
      <c r="H40">
        <v>0</v>
      </c>
      <c r="I40">
        <v>2</v>
      </c>
      <c r="J40">
        <v>3</v>
      </c>
      <c r="AC40" s="15"/>
      <c r="AD40"/>
    </row>
    <row r="41" spans="1:38" x14ac:dyDescent="0.3">
      <c r="A41" t="s">
        <v>11</v>
      </c>
      <c r="B41" s="2">
        <v>45418</v>
      </c>
      <c r="C41" s="2">
        <v>45292</v>
      </c>
      <c r="D41" s="2">
        <v>45413</v>
      </c>
      <c r="E41">
        <v>8</v>
      </c>
      <c r="F41">
        <v>4</v>
      </c>
      <c r="G41">
        <v>2</v>
      </c>
      <c r="H41">
        <v>1</v>
      </c>
      <c r="I41">
        <v>1</v>
      </c>
      <c r="J41">
        <v>4</v>
      </c>
      <c r="AC41" s="15"/>
      <c r="AD41"/>
    </row>
    <row r="42" spans="1:38" x14ac:dyDescent="0.3">
      <c r="A42" t="s">
        <v>12</v>
      </c>
      <c r="B42" s="2">
        <v>45449</v>
      </c>
      <c r="C42" s="2">
        <v>45292</v>
      </c>
      <c r="D42" s="2">
        <v>45444</v>
      </c>
      <c r="E42">
        <v>3</v>
      </c>
      <c r="F42">
        <v>3</v>
      </c>
      <c r="G42">
        <v>2</v>
      </c>
      <c r="H42">
        <v>0</v>
      </c>
      <c r="I42">
        <v>1</v>
      </c>
      <c r="J42">
        <v>3</v>
      </c>
      <c r="AC42" s="15"/>
      <c r="AD42"/>
    </row>
    <row r="43" spans="1:38" x14ac:dyDescent="0.3">
      <c r="A43" t="s">
        <v>11</v>
      </c>
      <c r="B43" s="2">
        <v>45449</v>
      </c>
      <c r="C43" s="2">
        <v>45292</v>
      </c>
      <c r="D43" s="2">
        <v>45444</v>
      </c>
      <c r="E43">
        <v>10</v>
      </c>
      <c r="F43">
        <v>4</v>
      </c>
      <c r="G43">
        <v>1</v>
      </c>
      <c r="H43">
        <v>2</v>
      </c>
      <c r="I43">
        <v>1</v>
      </c>
      <c r="J43">
        <v>4</v>
      </c>
      <c r="AC43" s="15"/>
      <c r="AD43"/>
    </row>
    <row r="44" spans="1:38" x14ac:dyDescent="0.3">
      <c r="A44" t="s">
        <v>9</v>
      </c>
      <c r="B44" s="2">
        <v>45449</v>
      </c>
      <c r="C44" s="2">
        <v>45292</v>
      </c>
      <c r="D44" s="2">
        <v>45444</v>
      </c>
      <c r="E44">
        <v>7</v>
      </c>
      <c r="F44">
        <v>2</v>
      </c>
      <c r="G44">
        <v>1</v>
      </c>
      <c r="H44">
        <v>1</v>
      </c>
      <c r="I44">
        <v>0</v>
      </c>
      <c r="J44">
        <v>2</v>
      </c>
      <c r="Q44" t="s">
        <v>24</v>
      </c>
      <c r="R44">
        <v>1</v>
      </c>
      <c r="S44">
        <v>2</v>
      </c>
      <c r="T44">
        <v>3</v>
      </c>
      <c r="U44">
        <v>4</v>
      </c>
      <c r="V44">
        <v>5</v>
      </c>
      <c r="AC44" s="15"/>
      <c r="AD44"/>
    </row>
    <row r="45" spans="1:38" x14ac:dyDescent="0.3">
      <c r="A45" t="s">
        <v>11</v>
      </c>
      <c r="B45" s="2">
        <v>45479</v>
      </c>
      <c r="C45" s="2">
        <v>45292</v>
      </c>
      <c r="D45" s="2">
        <v>45474</v>
      </c>
      <c r="E45">
        <v>7</v>
      </c>
      <c r="F45">
        <v>3</v>
      </c>
      <c r="G45">
        <v>0</v>
      </c>
      <c r="H45">
        <v>0</v>
      </c>
      <c r="I45">
        <v>3</v>
      </c>
      <c r="J45">
        <v>3</v>
      </c>
      <c r="Q45" t="s">
        <v>18</v>
      </c>
      <c r="AC45" s="15"/>
      <c r="AD45"/>
    </row>
    <row r="46" spans="1:38" x14ac:dyDescent="0.3">
      <c r="A46" t="s">
        <v>9</v>
      </c>
      <c r="B46" s="2">
        <v>45479</v>
      </c>
      <c r="C46" s="2">
        <v>45292</v>
      </c>
      <c r="D46" s="2">
        <v>45474</v>
      </c>
      <c r="E46">
        <v>3</v>
      </c>
      <c r="F46">
        <v>3</v>
      </c>
      <c r="G46">
        <v>0</v>
      </c>
      <c r="H46">
        <v>0</v>
      </c>
      <c r="I46">
        <v>3</v>
      </c>
      <c r="J46">
        <v>3</v>
      </c>
      <c r="P46">
        <v>1</v>
      </c>
      <c r="Q46" s="3">
        <f>DATE(YEAR($O$2),MONTH($O$2),P46)</f>
        <v>45627</v>
      </c>
      <c r="AC46" s="15"/>
      <c r="AD46"/>
    </row>
    <row r="47" spans="1:38" x14ac:dyDescent="0.3">
      <c r="A47" t="s">
        <v>11</v>
      </c>
      <c r="B47" s="2">
        <v>45510</v>
      </c>
      <c r="C47" s="2">
        <v>45292</v>
      </c>
      <c r="D47" s="2">
        <v>45505</v>
      </c>
      <c r="E47">
        <v>2</v>
      </c>
      <c r="F47">
        <v>2</v>
      </c>
      <c r="G47">
        <v>0</v>
      </c>
      <c r="H47">
        <v>0</v>
      </c>
      <c r="I47">
        <v>2</v>
      </c>
      <c r="J47">
        <v>2</v>
      </c>
      <c r="P47">
        <v>2</v>
      </c>
      <c r="Q47" s="3">
        <f t="shared" ref="Q47:Q74" si="2">DATE(YEAR($O$2),MONTH($O$2),P47)</f>
        <v>45628</v>
      </c>
      <c r="AC47" s="15"/>
      <c r="AD47"/>
    </row>
    <row r="48" spans="1:38" x14ac:dyDescent="0.3">
      <c r="A48" t="s">
        <v>9</v>
      </c>
      <c r="B48" s="2">
        <v>45510</v>
      </c>
      <c r="C48" s="2">
        <v>45292</v>
      </c>
      <c r="D48" s="2">
        <v>45505</v>
      </c>
      <c r="E48">
        <v>3</v>
      </c>
      <c r="F48">
        <v>3</v>
      </c>
      <c r="G48">
        <v>0</v>
      </c>
      <c r="H48">
        <v>0</v>
      </c>
      <c r="I48">
        <v>3</v>
      </c>
      <c r="J48">
        <v>3</v>
      </c>
      <c r="P48">
        <v>3</v>
      </c>
      <c r="Q48" s="3">
        <f t="shared" si="2"/>
        <v>45629</v>
      </c>
      <c r="AC48" s="15"/>
      <c r="AD48"/>
    </row>
    <row r="49" spans="1:30" x14ac:dyDescent="0.3">
      <c r="A49" t="s">
        <v>10</v>
      </c>
      <c r="B49" s="2">
        <v>45510</v>
      </c>
      <c r="C49" s="2">
        <v>45292</v>
      </c>
      <c r="D49" s="2">
        <v>45505</v>
      </c>
      <c r="E49">
        <v>4</v>
      </c>
      <c r="F49">
        <v>1</v>
      </c>
      <c r="G49">
        <v>0</v>
      </c>
      <c r="H49">
        <v>0</v>
      </c>
      <c r="I49">
        <v>1</v>
      </c>
      <c r="J49">
        <v>1</v>
      </c>
      <c r="P49">
        <v>4</v>
      </c>
      <c r="Q49" s="3">
        <f t="shared" si="2"/>
        <v>45630</v>
      </c>
      <c r="AC49" s="15"/>
      <c r="AD49"/>
    </row>
    <row r="50" spans="1:30" x14ac:dyDescent="0.3">
      <c r="A50" t="s">
        <v>12</v>
      </c>
      <c r="B50" s="2">
        <v>45510</v>
      </c>
      <c r="C50" s="2">
        <v>45292</v>
      </c>
      <c r="D50" s="2">
        <v>45505</v>
      </c>
      <c r="E50">
        <v>5</v>
      </c>
      <c r="F50">
        <v>1</v>
      </c>
      <c r="G50">
        <v>1</v>
      </c>
      <c r="H50">
        <v>0</v>
      </c>
      <c r="I50">
        <v>0</v>
      </c>
      <c r="J50">
        <v>1</v>
      </c>
      <c r="P50">
        <v>5</v>
      </c>
      <c r="Q50" s="3">
        <f t="shared" si="2"/>
        <v>45631</v>
      </c>
      <c r="AC50" s="15"/>
      <c r="AD50"/>
    </row>
    <row r="51" spans="1:30" x14ac:dyDescent="0.3">
      <c r="A51" t="s">
        <v>11</v>
      </c>
      <c r="B51" s="2">
        <v>45541</v>
      </c>
      <c r="C51" s="2">
        <v>45292</v>
      </c>
      <c r="D51" s="2">
        <v>45536</v>
      </c>
      <c r="E51">
        <v>14</v>
      </c>
      <c r="F51">
        <v>7</v>
      </c>
      <c r="G51">
        <v>3</v>
      </c>
      <c r="H51">
        <v>0</v>
      </c>
      <c r="I51">
        <v>4</v>
      </c>
      <c r="J51">
        <v>7</v>
      </c>
      <c r="P51">
        <v>6</v>
      </c>
      <c r="Q51" s="3">
        <f t="shared" si="2"/>
        <v>45632</v>
      </c>
      <c r="AC51" s="15"/>
      <c r="AD51"/>
    </row>
    <row r="52" spans="1:30" x14ac:dyDescent="0.3">
      <c r="A52" t="s">
        <v>9</v>
      </c>
      <c r="B52" s="2">
        <v>45541</v>
      </c>
      <c r="C52" s="2">
        <v>45292</v>
      </c>
      <c r="D52" s="2">
        <v>45536</v>
      </c>
      <c r="E52">
        <v>2</v>
      </c>
      <c r="F52">
        <v>2</v>
      </c>
      <c r="G52">
        <v>1</v>
      </c>
      <c r="H52">
        <v>0</v>
      </c>
      <c r="I52">
        <v>1</v>
      </c>
      <c r="J52">
        <v>2</v>
      </c>
      <c r="P52">
        <v>7</v>
      </c>
      <c r="Q52" s="3">
        <f t="shared" si="2"/>
        <v>45633</v>
      </c>
      <c r="AC52" s="15"/>
      <c r="AD52"/>
    </row>
    <row r="53" spans="1:30" x14ac:dyDescent="0.3">
      <c r="A53" t="s">
        <v>13</v>
      </c>
      <c r="B53" s="2">
        <v>45541</v>
      </c>
      <c r="C53" s="2">
        <v>45292</v>
      </c>
      <c r="D53" s="2">
        <v>45536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P53">
        <v>8</v>
      </c>
      <c r="Q53" s="3">
        <f t="shared" si="2"/>
        <v>45634</v>
      </c>
      <c r="AC53" s="15"/>
      <c r="AD53"/>
    </row>
    <row r="54" spans="1:30" x14ac:dyDescent="0.3">
      <c r="A54" t="s">
        <v>10</v>
      </c>
      <c r="B54" s="2">
        <v>45541</v>
      </c>
      <c r="C54" s="2">
        <v>45292</v>
      </c>
      <c r="D54" s="2">
        <v>45536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P54">
        <v>9</v>
      </c>
      <c r="Q54" s="3">
        <f t="shared" si="2"/>
        <v>45635</v>
      </c>
      <c r="AC54" s="15"/>
      <c r="AD54"/>
    </row>
    <row r="55" spans="1:30" x14ac:dyDescent="0.3">
      <c r="A55" t="s">
        <v>12</v>
      </c>
      <c r="B55" s="2">
        <v>45541</v>
      </c>
      <c r="C55" s="2">
        <v>45292</v>
      </c>
      <c r="D55" s="2">
        <v>45536</v>
      </c>
      <c r="E55">
        <v>17</v>
      </c>
      <c r="F55">
        <v>7</v>
      </c>
      <c r="G55">
        <v>3</v>
      </c>
      <c r="H55">
        <v>0</v>
      </c>
      <c r="I55">
        <v>4</v>
      </c>
      <c r="J55">
        <v>7</v>
      </c>
      <c r="P55">
        <v>10</v>
      </c>
      <c r="Q55" s="3">
        <f t="shared" si="2"/>
        <v>45636</v>
      </c>
      <c r="AC55" s="15"/>
      <c r="AD55"/>
    </row>
    <row r="56" spans="1:30" x14ac:dyDescent="0.3">
      <c r="A56" t="s">
        <v>11</v>
      </c>
      <c r="B56" s="2">
        <v>45571</v>
      </c>
      <c r="C56" s="2">
        <v>45292</v>
      </c>
      <c r="D56" s="2">
        <v>45566</v>
      </c>
      <c r="E56">
        <v>5</v>
      </c>
      <c r="F56">
        <v>4</v>
      </c>
      <c r="G56">
        <v>0</v>
      </c>
      <c r="H56">
        <v>1</v>
      </c>
      <c r="I56">
        <v>3</v>
      </c>
      <c r="J56">
        <v>4</v>
      </c>
      <c r="P56">
        <v>11</v>
      </c>
      <c r="Q56" s="3">
        <f t="shared" si="2"/>
        <v>45637</v>
      </c>
      <c r="AC56" s="15"/>
      <c r="AD56"/>
    </row>
    <row r="57" spans="1:30" x14ac:dyDescent="0.3">
      <c r="A57" t="s">
        <v>14</v>
      </c>
      <c r="B57" s="2">
        <v>45571</v>
      </c>
      <c r="C57" s="2">
        <v>45292</v>
      </c>
      <c r="D57" s="2">
        <v>45566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P57">
        <v>12</v>
      </c>
      <c r="Q57" s="3">
        <f t="shared" si="2"/>
        <v>45638</v>
      </c>
      <c r="X57" s="3"/>
      <c r="Y57"/>
      <c r="AC57" s="15"/>
      <c r="AD57"/>
    </row>
    <row r="58" spans="1:30" x14ac:dyDescent="0.3">
      <c r="A58" t="s">
        <v>9</v>
      </c>
      <c r="B58" s="2">
        <v>45571</v>
      </c>
      <c r="C58" s="2">
        <v>45292</v>
      </c>
      <c r="D58" s="2">
        <v>45566</v>
      </c>
      <c r="E58">
        <v>5</v>
      </c>
      <c r="F58">
        <v>3</v>
      </c>
      <c r="G58">
        <v>0</v>
      </c>
      <c r="H58">
        <v>0</v>
      </c>
      <c r="I58">
        <v>3</v>
      </c>
      <c r="J58">
        <v>3</v>
      </c>
      <c r="P58">
        <v>13</v>
      </c>
      <c r="Q58" s="3">
        <f t="shared" si="2"/>
        <v>45639</v>
      </c>
      <c r="X58" s="3"/>
      <c r="Y58"/>
      <c r="AC58" s="15"/>
      <c r="AD58"/>
    </row>
    <row r="59" spans="1:30" x14ac:dyDescent="0.3">
      <c r="A59" t="s">
        <v>12</v>
      </c>
      <c r="B59" s="2">
        <v>45602</v>
      </c>
      <c r="C59" s="2">
        <v>45292</v>
      </c>
      <c r="D59" s="2">
        <v>45597</v>
      </c>
      <c r="E59">
        <v>13</v>
      </c>
      <c r="F59">
        <v>4</v>
      </c>
      <c r="G59">
        <v>2</v>
      </c>
      <c r="H59">
        <v>0</v>
      </c>
      <c r="I59">
        <v>2</v>
      </c>
      <c r="J59">
        <v>4</v>
      </c>
      <c r="P59">
        <v>14</v>
      </c>
      <c r="Q59" s="3">
        <f t="shared" si="2"/>
        <v>45640</v>
      </c>
      <c r="X59" s="3"/>
      <c r="Y59"/>
      <c r="AC59" s="15"/>
      <c r="AD59"/>
    </row>
    <row r="60" spans="1:30" x14ac:dyDescent="0.3">
      <c r="A60" t="s">
        <v>9</v>
      </c>
      <c r="B60" s="2">
        <v>45602</v>
      </c>
      <c r="C60" s="2">
        <v>45292</v>
      </c>
      <c r="D60" s="2">
        <v>45597</v>
      </c>
      <c r="E60">
        <v>5</v>
      </c>
      <c r="F60">
        <v>1</v>
      </c>
      <c r="G60">
        <v>1</v>
      </c>
      <c r="H60">
        <v>0</v>
      </c>
      <c r="I60">
        <v>0</v>
      </c>
      <c r="J60">
        <v>1</v>
      </c>
      <c r="P60">
        <v>15</v>
      </c>
      <c r="Q60" s="3">
        <f t="shared" si="2"/>
        <v>45641</v>
      </c>
      <c r="X60" s="3"/>
      <c r="Y60"/>
      <c r="AC60" s="15"/>
      <c r="AD60"/>
    </row>
    <row r="61" spans="1:30" x14ac:dyDescent="0.3">
      <c r="A61" t="s">
        <v>10</v>
      </c>
      <c r="B61" s="2">
        <v>45602</v>
      </c>
      <c r="C61" s="2">
        <v>45292</v>
      </c>
      <c r="D61" s="2">
        <v>45597</v>
      </c>
      <c r="E61">
        <v>2</v>
      </c>
      <c r="F61">
        <v>1</v>
      </c>
      <c r="G61">
        <v>0</v>
      </c>
      <c r="H61">
        <v>0</v>
      </c>
      <c r="I61">
        <v>1</v>
      </c>
      <c r="J61">
        <v>1</v>
      </c>
      <c r="P61">
        <v>16</v>
      </c>
      <c r="Q61" s="3">
        <f t="shared" si="2"/>
        <v>45642</v>
      </c>
      <c r="X61" s="3"/>
      <c r="Y61"/>
      <c r="AC61" s="15"/>
      <c r="AD61"/>
    </row>
    <row r="62" spans="1:30" x14ac:dyDescent="0.3">
      <c r="A62" t="s">
        <v>11</v>
      </c>
      <c r="B62" s="2">
        <v>45602</v>
      </c>
      <c r="C62" s="2">
        <v>45292</v>
      </c>
      <c r="D62" s="2">
        <v>45597</v>
      </c>
      <c r="E62">
        <v>20</v>
      </c>
      <c r="F62">
        <v>7</v>
      </c>
      <c r="G62">
        <v>2</v>
      </c>
      <c r="H62">
        <v>5</v>
      </c>
      <c r="I62">
        <v>0</v>
      </c>
      <c r="J62">
        <v>7</v>
      </c>
      <c r="P62">
        <v>17</v>
      </c>
      <c r="Q62" s="3">
        <f t="shared" si="2"/>
        <v>45643</v>
      </c>
      <c r="X62" s="3"/>
      <c r="Y62"/>
      <c r="AC62" s="15"/>
      <c r="AD62"/>
    </row>
    <row r="63" spans="1:30" x14ac:dyDescent="0.3">
      <c r="A63" t="s">
        <v>11</v>
      </c>
      <c r="B63" s="2">
        <v>45627</v>
      </c>
      <c r="C63" s="2">
        <v>45292</v>
      </c>
      <c r="D63" s="2">
        <v>45627</v>
      </c>
      <c r="E63">
        <v>8</v>
      </c>
      <c r="F63">
        <v>2</v>
      </c>
      <c r="G63">
        <v>2</v>
      </c>
      <c r="H63">
        <v>0</v>
      </c>
      <c r="I63">
        <v>0</v>
      </c>
      <c r="J63">
        <v>2</v>
      </c>
      <c r="P63">
        <v>18</v>
      </c>
      <c r="Q63" s="3">
        <f t="shared" si="2"/>
        <v>45644</v>
      </c>
      <c r="X63" s="3"/>
      <c r="Y63"/>
      <c r="AC63" s="15"/>
      <c r="AD63"/>
    </row>
    <row r="64" spans="1:30" x14ac:dyDescent="0.3">
      <c r="A64" t="s">
        <v>10</v>
      </c>
      <c r="B64" s="2">
        <v>45627</v>
      </c>
      <c r="C64" s="2">
        <v>45292</v>
      </c>
      <c r="D64" s="2">
        <v>45627</v>
      </c>
      <c r="E64">
        <v>4</v>
      </c>
      <c r="F64">
        <v>1</v>
      </c>
      <c r="G64">
        <v>1</v>
      </c>
      <c r="H64">
        <v>0</v>
      </c>
      <c r="I64">
        <v>0</v>
      </c>
      <c r="J64">
        <v>1</v>
      </c>
      <c r="P64">
        <v>19</v>
      </c>
      <c r="Q64" s="3">
        <f t="shared" si="2"/>
        <v>45645</v>
      </c>
      <c r="X64" s="3"/>
      <c r="Y64"/>
      <c r="AC64" s="15"/>
      <c r="AD64"/>
    </row>
    <row r="65" spans="1:30" x14ac:dyDescent="0.3">
      <c r="A65" t="s">
        <v>9</v>
      </c>
      <c r="B65" s="2">
        <v>45627</v>
      </c>
      <c r="C65" s="2">
        <v>45292</v>
      </c>
      <c r="D65" s="2">
        <v>45627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P65">
        <v>20</v>
      </c>
      <c r="Q65" s="3">
        <f t="shared" si="2"/>
        <v>45646</v>
      </c>
      <c r="X65" s="3"/>
      <c r="Y65"/>
      <c r="AC65" s="15"/>
      <c r="AD65"/>
    </row>
    <row r="66" spans="1:30" x14ac:dyDescent="0.3">
      <c r="A66" t="s">
        <v>12</v>
      </c>
      <c r="B66" s="2">
        <v>45627</v>
      </c>
      <c r="C66" s="2">
        <v>45292</v>
      </c>
      <c r="D66" s="2">
        <v>45627</v>
      </c>
      <c r="E66">
        <v>4</v>
      </c>
      <c r="F66">
        <v>1</v>
      </c>
      <c r="G66">
        <v>1</v>
      </c>
      <c r="H66">
        <v>0</v>
      </c>
      <c r="I66">
        <v>0</v>
      </c>
      <c r="J66">
        <v>1</v>
      </c>
      <c r="P66">
        <v>21</v>
      </c>
      <c r="Q66" s="3">
        <f t="shared" si="2"/>
        <v>45647</v>
      </c>
      <c r="X66" s="3"/>
      <c r="Y66"/>
      <c r="AC66" s="15"/>
      <c r="AD66"/>
    </row>
    <row r="67" spans="1:30" x14ac:dyDescent="0.3">
      <c r="A67" t="s">
        <v>10</v>
      </c>
      <c r="B67" s="2">
        <v>45629</v>
      </c>
      <c r="C67" s="2">
        <v>45292</v>
      </c>
      <c r="D67" s="2">
        <v>45627</v>
      </c>
      <c r="E67">
        <v>2</v>
      </c>
      <c r="F67">
        <v>2</v>
      </c>
      <c r="G67">
        <v>0</v>
      </c>
      <c r="H67">
        <v>0</v>
      </c>
      <c r="I67">
        <v>2</v>
      </c>
      <c r="J67">
        <v>2</v>
      </c>
      <c r="P67">
        <v>22</v>
      </c>
      <c r="Q67" s="3">
        <f t="shared" si="2"/>
        <v>45648</v>
      </c>
      <c r="X67" s="3"/>
      <c r="Y67"/>
      <c r="AC67" s="15"/>
      <c r="AD67"/>
    </row>
    <row r="68" spans="1:30" x14ac:dyDescent="0.3">
      <c r="P68">
        <v>23</v>
      </c>
      <c r="Q68" s="3">
        <f t="shared" si="2"/>
        <v>45649</v>
      </c>
    </row>
    <row r="69" spans="1:30" x14ac:dyDescent="0.3">
      <c r="P69">
        <v>24</v>
      </c>
      <c r="Q69" s="3">
        <f t="shared" si="2"/>
        <v>45650</v>
      </c>
    </row>
    <row r="70" spans="1:30" x14ac:dyDescent="0.3">
      <c r="P70">
        <v>25</v>
      </c>
      <c r="Q70" s="3">
        <f t="shared" si="2"/>
        <v>45651</v>
      </c>
    </row>
    <row r="71" spans="1:30" x14ac:dyDescent="0.3">
      <c r="P71">
        <v>26</v>
      </c>
      <c r="Q71" s="3">
        <f t="shared" si="2"/>
        <v>45652</v>
      </c>
    </row>
    <row r="72" spans="1:30" x14ac:dyDescent="0.3">
      <c r="P72">
        <v>27</v>
      </c>
      <c r="Q72" s="3">
        <f t="shared" si="2"/>
        <v>45653</v>
      </c>
    </row>
    <row r="73" spans="1:30" x14ac:dyDescent="0.3">
      <c r="P73">
        <v>28</v>
      </c>
      <c r="Q73" s="3">
        <f t="shared" si="2"/>
        <v>45654</v>
      </c>
    </row>
    <row r="74" spans="1:30" x14ac:dyDescent="0.3">
      <c r="P74">
        <v>29</v>
      </c>
      <c r="Q74" s="3">
        <f t="shared" si="2"/>
        <v>45655</v>
      </c>
    </row>
    <row r="75" spans="1:30" x14ac:dyDescent="0.3">
      <c r="P75">
        <v>30</v>
      </c>
      <c r="Q75" s="3">
        <f>IF(MONTH($O$2)=MONTH(DATE(YEAR($O$2),MONTH($O$2),P75)),DATE(YEAR($O$2),MONTH($O$2),P75),NA())</f>
        <v>45656</v>
      </c>
    </row>
    <row r="76" spans="1:30" x14ac:dyDescent="0.3">
      <c r="P76">
        <v>31</v>
      </c>
      <c r="Q76" s="3">
        <f>IF(MONTH($O$2)=MONTH(DATE(YEAR($O$2),MONTH($O$2),P76)),DATE(YEAR($O$2),MONTH($O$2),P76),NA())</f>
        <v>45657</v>
      </c>
    </row>
  </sheetData>
  <phoneticPr fontId="2" type="noConversion"/>
  <pageMargins left="0.75" right="0.75" top="1" bottom="1" header="0.5" footer="0.5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7DDD-EAEF-4033-B0C7-BE00E469E9BF}">
  <dimension ref="A1:I3"/>
  <sheetViews>
    <sheetView workbookViewId="0">
      <selection sqref="A1:I3"/>
    </sheetView>
  </sheetViews>
  <sheetFormatPr defaultRowHeight="14.4" x14ac:dyDescent="0.3"/>
  <sheetData>
    <row r="1" spans="1:9" x14ac:dyDescent="0.3">
      <c r="A1" s="5" t="s">
        <v>11</v>
      </c>
      <c r="B1" s="11">
        <v>45571</v>
      </c>
      <c r="C1" s="11">
        <v>45292</v>
      </c>
      <c r="D1" s="11">
        <v>45566</v>
      </c>
      <c r="E1" s="6">
        <v>1.25</v>
      </c>
      <c r="F1" s="6">
        <v>3</v>
      </c>
      <c r="G1" s="6">
        <v>1</v>
      </c>
      <c r="H1" s="6">
        <v>0</v>
      </c>
      <c r="I1" s="7">
        <v>4</v>
      </c>
    </row>
    <row r="2" spans="1:9" x14ac:dyDescent="0.3">
      <c r="A2" s="8" t="s">
        <v>14</v>
      </c>
      <c r="B2" s="12">
        <v>45571</v>
      </c>
      <c r="C2" s="12">
        <v>45292</v>
      </c>
      <c r="D2" s="12">
        <v>45566</v>
      </c>
      <c r="E2" s="9">
        <v>1</v>
      </c>
      <c r="F2" s="9">
        <v>0</v>
      </c>
      <c r="G2" s="9">
        <v>1</v>
      </c>
      <c r="H2" s="9">
        <v>0</v>
      </c>
      <c r="I2" s="10">
        <v>1</v>
      </c>
    </row>
    <row r="3" spans="1:9" x14ac:dyDescent="0.3">
      <c r="A3" s="5" t="s">
        <v>9</v>
      </c>
      <c r="B3" s="11">
        <v>45571</v>
      </c>
      <c r="C3" s="11">
        <v>45292</v>
      </c>
      <c r="D3" s="11">
        <v>45566</v>
      </c>
      <c r="E3" s="6">
        <v>1.666666666666667</v>
      </c>
      <c r="F3" s="6">
        <v>3</v>
      </c>
      <c r="G3" s="6">
        <v>0</v>
      </c>
      <c r="H3" s="6">
        <v>0</v>
      </c>
      <c r="I3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 Tegar Ramadhan</cp:lastModifiedBy>
  <dcterms:created xsi:type="dcterms:W3CDTF">2024-12-07T10:13:51Z</dcterms:created>
  <dcterms:modified xsi:type="dcterms:W3CDTF">2024-12-08T16:17:27Z</dcterms:modified>
</cp:coreProperties>
</file>