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ripGen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Assign" sheetId="3" state="visible" r:id="rId3"/>
    <sheet xmlns:r="http://schemas.openxmlformats.org/officeDocument/2006/relationships" name="Counts" sheetId="4" state="visible" r:id="rId4"/>
    <sheet xmlns:r="http://schemas.openxmlformats.org/officeDocument/2006/relationships" name="Volumes" sheetId="5" state="visible" r:id="rId5"/>
    <sheet xmlns:r="http://schemas.openxmlformats.org/officeDocument/2006/relationships" name="AADT" sheetId="6" state="visible" r:id="rId6"/>
    <sheet xmlns:r="http://schemas.openxmlformats.org/officeDocument/2006/relationships" name="Dev" sheetId="7" state="visible" r:id="rId7"/>
    <sheet xmlns:r="http://schemas.openxmlformats.org/officeDocument/2006/relationships" name="RT Warrant (2-Ln)" sheetId="8" state="visible" r:id="rId8"/>
    <sheet xmlns:r="http://schemas.openxmlformats.org/officeDocument/2006/relationships" name="RT Warrant (4-Ln)" sheetId="9" state="visible" r:id="rId9"/>
    <sheet xmlns:r="http://schemas.openxmlformats.org/officeDocument/2006/relationships" name="LT Warrant" sheetId="10" state="visible" r:id="rId10"/>
    <sheet xmlns:r="http://schemas.openxmlformats.org/officeDocument/2006/relationships" name="Fig 1-2 Lane Config" sheetId="11" state="visible" r:id="rId11"/>
    <sheet xmlns:r="http://schemas.openxmlformats.org/officeDocument/2006/relationships" name="Fig 3-4 Volumes" sheetId="12" state="visible" r:id="rId12"/>
    <sheet xmlns:r="http://schemas.openxmlformats.org/officeDocument/2006/relationships" name="Fig 5-6 Site Trips" sheetId="13" state="visible" r:id="rId13"/>
    <sheet xmlns:r="http://schemas.openxmlformats.org/officeDocument/2006/relationships" name="Fig 7 Build Volumes" sheetId="14" state="visible" r:id="rId14"/>
  </sheets>
  <definedNames>
    <definedName name="_xlnm.Print_Area" localSheetId="0">'TripGen'!$B$2:$K$11</definedName>
    <definedName name="_xlnm.Print_Area" localSheetId="2">'Assign'!$B$2:$H$29</definedName>
    <definedName name="_xlnm.Print_Area" localSheetId="3">'Counts'!$B$2:$E$15</definedName>
    <definedName name="_xlnm.Print_Area" localSheetId="4">'Volumes'!$B$2:$K$38</definedName>
    <definedName name="_xlnm.Print_Area" localSheetId="5">'AADT'!$B$2:$J$27</definedName>
    <definedName name="_xlnm.Print_Area" localSheetId="6">'Dev'!$B$2:$C$14</definedName>
    <definedName name="_xlnm.Print_Area" localSheetId="7">'RT Warrant (2-Ln)'!$B$2:$J$52</definedName>
    <definedName name="_xlnm.Print_Area" localSheetId="8">'RT Warrant (4-Ln)'!$B$2:$J$52</definedName>
    <definedName name="_xlnm.Print_Area" localSheetId="9">'LT Warrant'!$B$2:$L$56</definedName>
    <definedName name="_xlnm.Print_Area" localSheetId="10">'Fig 1-2 Lane Config'!$A$1:$L$52</definedName>
    <definedName name="_xlnm.Print_Area" localSheetId="11">'Fig 3-4 Volumes'!$A$1:$L$52</definedName>
    <definedName name="_xlnm.Print_Area" localSheetId="12">'Fig 5-6 Site Trips'!$A$1:$L$52</definedName>
    <definedName name="_xlnm.Print_Area" localSheetId="13">'Fig 7 Build Volumes'!$A$1:$L$52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&quot; sf&quot;"/>
    <numFmt numFmtId="165" formatCode="0.000"/>
    <numFmt numFmtId="166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sz val="12"/>
    </font>
    <font>
      <name val="Segoe UI"/>
      <charset val="1"/>
      <family val="0"/>
      <sz val="12"/>
    </font>
    <font>
      <name val="Segoe UI"/>
      <charset val="1"/>
      <family val="0"/>
      <sz val="10"/>
    </font>
    <font>
      <name val="Segoe UI"/>
      <charset val="1"/>
      <family val="0"/>
      <b val="1"/>
      <sz val="10"/>
    </font>
    <font>
      <name val="Segoe UI"/>
      <charset val="1"/>
      <family val="0"/>
      <color rgb="FF0000FF"/>
      <sz val="10"/>
    </font>
    <font>
      <name val="Segoe UI"/>
      <charset val="1"/>
      <family val="0"/>
      <i val="1"/>
      <sz val="9"/>
    </font>
    <font>
      <name val="Segoe UI"/>
      <charset val="1"/>
      <family val="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2">
    <fill>
      <patternFill/>
    </fill>
    <fill>
      <patternFill patternType="gray125"/>
    </fill>
  </fills>
  <borders count="31">
    <border>
      <left/>
      <right/>
      <top/>
      <bottom/>
      <diagonal/>
    </border>
    <border>
      <left style="medium"/>
      <right style="thin"/>
      <top style="medium"/>
      <bottom style="double"/>
      <diagonal/>
    </border>
    <border>
      <left style="thin"/>
      <right style="thin"/>
      <top style="medium"/>
      <bottom style="double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medium"/>
      <top style="thin"/>
      <bottom style="double"/>
      <diagonal/>
    </border>
    <border>
      <left style="medium"/>
      <right style="medium"/>
      <top style="thin"/>
      <bottom style="double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thin"/>
      <top style="thin"/>
      <bottom style="thin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double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double"/>
      <diagonal/>
    </border>
    <border>
      <left/>
      <right style="medium"/>
      <top style="thin"/>
      <bottom style="double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/>
    </xf>
    <xf numFmtId="164" fontId="5" fillId="0" borderId="9" applyAlignment="1" pivotButton="0" quotePrefix="0" xfId="0">
      <alignment horizontal="center" vertical="center" wrapText="1"/>
    </xf>
    <xf numFmtId="3" fontId="5" fillId="0" borderId="9" applyAlignment="1" pivotButton="0" quotePrefix="0" xfId="0">
      <alignment horizontal="center" vertical="center" wrapText="1"/>
    </xf>
    <xf numFmtId="3" fontId="5" fillId="0" borderId="1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center"/>
    </xf>
    <xf numFmtId="2" fontId="8" fillId="0" borderId="11" applyAlignment="1" pivotButton="0" quotePrefix="0" xfId="0">
      <alignment horizontal="center" vertical="center" wrapText="1"/>
    </xf>
    <xf numFmtId="9" fontId="8" fillId="0" borderId="1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8" fillId="0" borderId="11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general" vertical="bottom"/>
    </xf>
    <xf numFmtId="0" fontId="6" fillId="0" borderId="1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9" fontId="7" fillId="0" borderId="11" applyAlignment="1" pivotButton="0" quotePrefix="0" xfId="0">
      <alignment horizontal="center" vertical="center" wrapText="1"/>
    </xf>
    <xf numFmtId="3" fontId="6" fillId="0" borderId="11" applyAlignment="1" pivotButton="0" quotePrefix="0" xfId="0">
      <alignment horizontal="center" vertical="center" wrapText="1"/>
    </xf>
    <xf numFmtId="9" fontId="6" fillId="0" borderId="11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left" vertical="center"/>
    </xf>
    <xf numFmtId="3" fontId="7" fillId="0" borderId="1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1" fontId="8" fillId="0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165" fontId="6" fillId="0" borderId="11" applyAlignment="1" pivotButton="0" quotePrefix="0" xfId="0">
      <alignment horizontal="center" vertical="center" wrapText="1"/>
    </xf>
    <xf numFmtId="3" fontId="0" fillId="0" borderId="11" applyAlignment="1" pivotButton="0" quotePrefix="0" xfId="0">
      <alignment horizontal="center" vertical="center" wrapText="1"/>
    </xf>
    <xf numFmtId="166" fontId="0" fillId="0" borderId="11" applyAlignment="1" pivotButton="0" quotePrefix="0" xfId="0">
      <alignment horizontal="center" vertical="center" wrapText="1"/>
    </xf>
    <xf numFmtId="166" fontId="8" fillId="0" borderId="11" applyAlignment="1" pivotButton="0" quotePrefix="0" xfId="0">
      <alignment horizontal="center" vertical="center" wrapText="1"/>
    </xf>
    <xf numFmtId="166" fontId="6" fillId="0" borderId="11" applyAlignment="1" pivotButton="0" quotePrefix="0" xfId="0">
      <alignment horizontal="center" vertical="center" wrapText="1"/>
    </xf>
    <xf numFmtId="1" fontId="7" fillId="0" borderId="11" applyAlignment="1" pivotButton="0" quotePrefix="0" xfId="0">
      <alignment horizontal="center" vertical="center" wrapText="1"/>
    </xf>
    <xf numFmtId="3" fontId="8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11" applyAlignment="1" pivotButton="0" quotePrefix="0" xfId="0">
      <alignment horizontal="left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5" fillId="0" borderId="4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14" pivotButton="0" quotePrefix="0" xfId="0"/>
    <xf numFmtId="0" fontId="0" fillId="0" borderId="17" pivotButton="0" quotePrefix="0" xfId="0"/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5" fillId="0" borderId="8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/>
    </xf>
    <xf numFmtId="164" fontId="5" fillId="0" borderId="9" applyAlignment="1" pivotButton="0" quotePrefix="0" xfId="0">
      <alignment horizontal="center" vertical="center" wrapText="1"/>
    </xf>
    <xf numFmtId="3" fontId="5" fillId="0" borderId="9" applyAlignment="1" pivotButton="0" quotePrefix="0" xfId="0">
      <alignment horizontal="center" vertical="center" wrapText="1"/>
    </xf>
    <xf numFmtId="3" fontId="5" fillId="0" borderId="1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0" borderId="11" applyAlignment="1" pivotButton="0" quotePrefix="0" xfId="0">
      <alignment horizontal="left" vertical="center"/>
    </xf>
    <xf numFmtId="2" fontId="8" fillId="0" borderId="11" applyAlignment="1" pivotButton="0" quotePrefix="0" xfId="0">
      <alignment horizontal="center" vertical="center" wrapText="1"/>
    </xf>
    <xf numFmtId="9" fontId="8" fillId="0" borderId="1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8" fillId="0" borderId="11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general" vertical="bottom"/>
    </xf>
    <xf numFmtId="0" fontId="6" fillId="0" borderId="11" applyAlignment="1" pivotButton="0" quotePrefix="0" xfId="0">
      <alignment horizontal="center" vertical="center" wrapText="1"/>
    </xf>
    <xf numFmtId="0" fontId="0" fillId="0" borderId="30" pivotButton="0" quotePrefix="0" xfId="0"/>
    <xf numFmtId="0" fontId="7" fillId="0" borderId="0" applyAlignment="1" pivotButton="0" quotePrefix="0" xfId="0">
      <alignment horizontal="left" vertical="center"/>
    </xf>
    <xf numFmtId="9" fontId="7" fillId="0" borderId="11" applyAlignment="1" pivotButton="0" quotePrefix="0" xfId="0">
      <alignment horizontal="center" vertical="center" wrapText="1"/>
    </xf>
    <xf numFmtId="3" fontId="6" fillId="0" borderId="11" applyAlignment="1" pivotButton="0" quotePrefix="0" xfId="0">
      <alignment horizontal="center" vertical="center" wrapText="1"/>
    </xf>
    <xf numFmtId="9" fontId="6" fillId="0" borderId="11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left" vertical="center"/>
    </xf>
    <xf numFmtId="3" fontId="7" fillId="0" borderId="1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1" fontId="8" fillId="0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center" vertical="center" wrapText="1"/>
    </xf>
    <xf numFmtId="165" fontId="6" fillId="0" borderId="11" applyAlignment="1" pivotButton="0" quotePrefix="0" xfId="0">
      <alignment horizontal="center" vertical="center" wrapText="1"/>
    </xf>
    <xf numFmtId="3" fontId="0" fillId="0" borderId="11" applyAlignment="1" pivotButton="0" quotePrefix="0" xfId="0">
      <alignment horizontal="center" vertical="center" wrapText="1"/>
    </xf>
    <xf numFmtId="166" fontId="0" fillId="0" borderId="11" applyAlignment="1" pivotButton="0" quotePrefix="0" xfId="0">
      <alignment horizontal="center" vertical="center" wrapText="1"/>
    </xf>
    <xf numFmtId="166" fontId="8" fillId="0" borderId="11" applyAlignment="1" pivotButton="0" quotePrefix="0" xfId="0">
      <alignment horizontal="center" vertical="center" wrapText="1"/>
    </xf>
    <xf numFmtId="166" fontId="6" fillId="0" borderId="11" applyAlignment="1" pivotButton="0" quotePrefix="0" xfId="0">
      <alignment horizontal="center" vertical="center" wrapText="1"/>
    </xf>
    <xf numFmtId="1" fontId="7" fillId="0" borderId="11" applyAlignment="1" pivotButton="0" quotePrefix="0" xfId="0">
      <alignment horizontal="center" vertical="center" wrapText="1"/>
    </xf>
    <xf numFmtId="3" fontId="8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11" applyAlignment="1" pivotButton="0" quotePrefix="0" xfId="0">
      <alignment horizontal="left" vertical="center"/>
    </xf>
    <xf numFmtId="0" fontId="0" fillId="0" borderId="1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A4F8F"/>
      <rgbColor rgb="FF339966"/>
      <rgbColor rgb="FF003300"/>
      <rgbColor rgb="FF333300"/>
      <rgbColor rgb="FFB02418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_rels/chart1.xml.rels><?xml version="1.0" encoding="UTF-8" standalone="yes"?><Relationships xmlns="http://schemas.openxmlformats.org/package/2006/relationships"><Relationship Id="rIdBG" Type="http://schemas.openxmlformats.org/officeDocument/2006/relationships/image" Target="../media/warrantbg1.png"/></Relationships>
</file>

<file path=xl/charts/_rels/chart2.xml.rels><?xml version="1.0" encoding="UTF-8" standalone="yes"?><Relationships xmlns="http://schemas.openxmlformats.org/package/2006/relationships"><Relationship Id="rIdBG" Type="http://schemas.openxmlformats.org/officeDocument/2006/relationships/image" Target="../media/warrantbg2.png"/></Relationships>
</file>

<file path=xl/charts/_rels/chart3.xml.rels><?xml version="1.0" encoding="UTF-8" standalone="yes"?><Relationships xmlns="http://schemas.openxmlformats.org/package/2006/relationships"><Relationship Id="rIdBG" Type="http://schemas.openxmlformats.org/officeDocument/2006/relationships/image" Target="../media/warrantbg3.png"/></Relationships>
</file>

<file path=xl/charts/chart1.xml><?xml version="1.0" encoding="utf-8"?>
<chartSpace xmlns="http://schemas.openxmlformats.org/drawingml/2006/chart">
  <chart>
    <plotArea>
      <scatterChart>
        <scatterStyle val="lineMarker"/>
        <varyColors val="0"/>
        <ser>
          <idx val="0"/>
          <order val="0"/>
          <tx>
            <strRef>
              <f>"AM"</f>
              <strCache>
                <ptCount val="1"/>
                <pt idx="0">
                  <v>AM</v>
                </pt>
              </strCache>
            </strRef>
          </tx>
          <spPr>
            <a:solidFill xmlns:a="http://schemas.openxmlformats.org/drawingml/2006/main">
              <a:srgbClr val="0a4f8f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a4f8f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'RT Warrant (2-Ln)'!$E$5:$E$7</f>
              <numCache>
                <formatCode>#,##0</formatCode>
                <ptCount val="3"/>
                <pt idx="0">
                  <v>22</v>
                </pt>
                <pt idx="1">
                  <v>19</v>
                </pt>
                <pt idx="2">
                  <v>3</v>
                </pt>
              </numCache>
            </numRef>
          </xVal>
          <yVal>
            <numRef>
              <f>'RT Warrant (2-Ln)'!$G$5:$G$7</f>
              <numCache>
                <formatCode>#,##0</formatCode>
                <ptCount val="3"/>
                <pt idx="0">
                  <v>22</v>
                </pt>
                <pt idx="1">
                  <v>19</v>
                </pt>
                <pt idx="2">
                  <v>0</v>
                </pt>
              </numCache>
            </numRef>
          </yVal>
          <smooth val="1"/>
        </ser>
        <ser>
          <idx val="1"/>
          <order val="1"/>
          <tx>
            <strRef>
              <f>"PM"</f>
              <strCache>
                <ptCount val="1"/>
                <pt idx="0">
                  <v>PM</v>
                </pt>
              </strCache>
            </strRef>
          </tx>
          <spPr>
            <a:solidFill xmlns:a="http://schemas.openxmlformats.org/drawingml/2006/main">
              <a:srgbClr val="b02418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b02418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'RT Warrant (2-Ln)'!$E$8:$E$10</f>
              <numCache>
                <formatCode>#,##0</formatCode>
                <ptCount val="3"/>
                <pt idx="0">
                  <v>6</v>
                </pt>
                <pt idx="1">
                  <v>5</v>
                </pt>
                <pt idx="2">
                  <v>17</v>
                </pt>
              </numCache>
            </numRef>
          </xVal>
          <yVal>
            <numRef>
              <f>'RT Warrant (2-Ln)'!$G$8:$G$10</f>
              <numCache>
                <formatCode>#,##0</formatCode>
                <ptCount val="3"/>
                <pt idx="0">
                  <v>6</v>
                </pt>
                <pt idx="1">
                  <v>5</v>
                </pt>
                <pt idx="2">
                  <v>0</v>
                </pt>
              </numCache>
            </numRef>
          </yVal>
          <smooth val="1"/>
        </ser>
        <axId val="72640925"/>
        <axId val="11481947"/>
      </scatterChart>
      <valAx>
        <axId val="72640925"/>
        <scaling>
          <orientation val="minMax"/>
          <max val="700"/>
          <min val="0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Total Peak Hour Approach Volume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481947"/>
        <crosses val="autoZero"/>
        <crossBetween val="midCat"/>
        <majorUnit val="100"/>
      </valAx>
      <valAx>
        <axId val="11481947"/>
        <scaling>
          <orientation val="minMax"/>
          <max val="120"/>
          <min val="0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Right Turns in Peak Hour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640925"/>
        <crosses val="autoZero"/>
        <crossBetween val="midCat"/>
        <majorUnit val="20"/>
      </valAx>
      <spPr>
        <a:blipFill xmlns:a="http://schemas.openxmlformats.org/drawingml/2006/main">
          <a:blip xmlns:r="http://schemas.openxmlformats.org/officeDocument/2006/relationships" r:embed="rIdBG"/>
          <a:stretch>
            <a:fillRect/>
          </a:stretch>
        </a:blipFill>
        <a:ln xmlns:a="http://schemas.openxmlformats.org/drawingml/2006/main">
          <a:solidFill>
            <a:srgbClr val="000000"/>
          </a:solidFill>
        </a:ln>
      </spPr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scatterChart>
        <scatterStyle val="lineMarker"/>
        <varyColors val="0"/>
        <ser>
          <idx val="0"/>
          <order val="0"/>
          <tx>
            <strRef>
              <f>"AM"</f>
              <strCache>
                <ptCount val="1"/>
                <pt idx="0">
                  <v>AM</v>
                </pt>
              </strCache>
            </strRef>
          </tx>
          <spPr>
            <a:solidFill xmlns:a="http://schemas.openxmlformats.org/drawingml/2006/main">
              <a:srgbClr val="0a4f8f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a4f8f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'RT Warrant (4-Ln)'!$E$5:$E$7</f>
              <numCache>
                <formatCode>#,##0</formatCode>
                <ptCount val="3"/>
                <pt idx="0">
                  <v>22</v>
                </pt>
                <pt idx="1">
                  <v>19</v>
                </pt>
                <pt idx="2">
                  <v>3</v>
                </pt>
              </numCache>
            </numRef>
          </xVal>
          <yVal>
            <numRef>
              <f>'RT Warrant (4-Ln)'!$G$5:$G$7</f>
              <numCache>
                <formatCode>#,##0</formatCode>
                <ptCount val="3"/>
                <pt idx="0">
                  <v>22</v>
                </pt>
                <pt idx="1">
                  <v>19</v>
                </pt>
                <pt idx="2">
                  <v>0</v>
                </pt>
              </numCache>
            </numRef>
          </yVal>
          <smooth val="1"/>
        </ser>
        <ser>
          <idx val="1"/>
          <order val="1"/>
          <tx>
            <strRef>
              <f>"PM"</f>
              <strCache>
                <ptCount val="1"/>
                <pt idx="0">
                  <v>PM</v>
                </pt>
              </strCache>
            </strRef>
          </tx>
          <spPr>
            <a:solidFill xmlns:a="http://schemas.openxmlformats.org/drawingml/2006/main">
              <a:srgbClr val="b02418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b02418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'RT Warrant (4-Ln)'!$E$8:$E$10</f>
              <numCache>
                <formatCode>#,##0</formatCode>
                <ptCount val="3"/>
                <pt idx="0">
                  <v>6</v>
                </pt>
                <pt idx="1">
                  <v>5</v>
                </pt>
                <pt idx="2">
                  <v>17</v>
                </pt>
              </numCache>
            </numRef>
          </xVal>
          <yVal>
            <numRef>
              <f>'RT Warrant (4-Ln)'!$G$8:$G$10</f>
              <numCache>
                <formatCode>#,##0</formatCode>
                <ptCount val="3"/>
                <pt idx="0">
                  <v>6</v>
                </pt>
                <pt idx="1">
                  <v>5</v>
                </pt>
                <pt idx="2">
                  <v>0</v>
                </pt>
              </numCache>
            </numRef>
          </yVal>
          <smooth val="1"/>
        </ser>
        <axId val="59471084"/>
        <axId val="53546565"/>
      </scatterChart>
      <valAx>
        <axId val="59471084"/>
        <scaling>
          <orientation val="minMax"/>
          <max val="1400"/>
          <min val="0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Total Peak Hour Approach Volume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3546565"/>
        <crosses val="autoZero"/>
        <crossBetween val="midCat"/>
        <majorUnit val="200"/>
      </valAx>
      <valAx>
        <axId val="53546565"/>
        <scaling>
          <orientation val="minMax"/>
          <max val="120"/>
          <min val="0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Right Turns in Peak Hour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9471084"/>
        <crosses val="autoZero"/>
        <crossBetween val="midCat"/>
        <majorUnit val="20"/>
      </valAx>
      <spPr>
        <a:blipFill xmlns:a="http://schemas.openxmlformats.org/drawingml/2006/main">
          <a:blip xmlns:r="http://schemas.openxmlformats.org/officeDocument/2006/relationships" r:embed="rIdBG"/>
          <a:stretch>
            <a:fillRect/>
          </a:stretch>
        </a:blipFill>
        <a:ln xmlns:a="http://schemas.openxmlformats.org/drawingml/2006/main">
          <a:solidFill>
            <a:srgbClr val="000000"/>
          </a:solidFill>
        </a:ln>
      </spPr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scatterChart>
        <scatterStyle val="lineMarker"/>
        <varyColors val="0"/>
        <ser>
          <idx val="0"/>
          <order val="0"/>
          <tx>
            <strRef>
              <f>"AM"</f>
              <strCache>
                <ptCount val="1"/>
                <pt idx="0">
                  <v>AM</v>
                </pt>
              </strCache>
            </strRef>
          </tx>
          <spPr>
            <a:solidFill xmlns:a="http://schemas.openxmlformats.org/drawingml/2006/main">
              <a:srgbClr val="0a4f8f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a4f8f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'LT Warrant'!$D$5:$D$7</f>
              <numCache>
                <formatCode>#,##0</formatCode>
                <ptCount val="3"/>
                <pt idx="0">
                  <v>21</v>
                </pt>
                <pt idx="1">
                  <v>19</v>
                </pt>
                <pt idx="2">
                  <v>4</v>
                </pt>
              </numCache>
            </numRef>
          </xVal>
          <yVal>
            <numRef>
              <f>'LT Warrant'!$E$5:$E$7</f>
              <numCache>
                <formatCode>#,##0</formatCode>
                <ptCount val="3"/>
                <pt idx="0">
                  <v>19</v>
                </pt>
                <pt idx="1">
                  <v>3</v>
                </pt>
                <pt idx="2">
                  <v>19</v>
                </pt>
              </numCache>
            </numRef>
          </yVal>
          <smooth val="1"/>
        </ser>
        <ser>
          <idx val="1"/>
          <order val="1"/>
          <tx>
            <strRef>
              <f>"PM"</f>
              <strCache>
                <ptCount val="1"/>
                <pt idx="0">
                  <v>PM</v>
                </pt>
              </strCache>
            </strRef>
          </tx>
          <spPr>
            <a:solidFill xmlns:a="http://schemas.openxmlformats.org/drawingml/2006/main">
              <a:srgbClr val="b02418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b02418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'LT Warrant'!$D$8:$D$10</f>
              <numCache>
                <formatCode>#,##0</formatCode>
                <ptCount val="3"/>
                <pt idx="0">
                  <v>7</v>
                </pt>
                <pt idx="1">
                  <v>5</v>
                </pt>
                <pt idx="2">
                  <v>20</v>
                </pt>
              </numCache>
            </numRef>
          </xVal>
          <yVal>
            <numRef>
              <f>'LT Warrant'!$E$8:$E$10</f>
              <numCache>
                <formatCode>#,##0</formatCode>
                <ptCount val="3"/>
                <pt idx="0">
                  <v>5</v>
                </pt>
                <pt idx="1">
                  <v>17</v>
                </pt>
                <pt idx="2">
                  <v>5</v>
                </pt>
              </numCache>
            </numRef>
          </yVal>
          <smooth val="1"/>
        </ser>
        <axId val="98964071"/>
        <axId val="3612676"/>
      </scatterChart>
      <valAx>
        <axId val="98964071"/>
        <scaling>
          <orientation val="minMax"/>
          <max val="600"/>
          <min val="0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Left / Right Turning Volume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12676"/>
        <crosses val="autoZero"/>
        <crossBetween val="midCat"/>
        <majorUnit val="50"/>
      </valAx>
      <valAx>
        <axId val="3612676"/>
        <scaling>
          <orientation val="minMax"/>
          <max val="1800"/>
          <min val="0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Opposing Volume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8964071"/>
        <crosses val="autoZero"/>
        <crossBetween val="midCat"/>
        <majorUnit val="200"/>
      </valAx>
      <spPr>
        <a:blipFill xmlns:a="http://schemas.openxmlformats.org/drawingml/2006/main">
          <a:blip xmlns:r="http://schemas.openxmlformats.org/officeDocument/2006/relationships" r:embed="rIdBG"/>
          <a:stretch>
            <a:fillRect/>
          </a:stretch>
        </a:blipFill>
        <a:ln xmlns:a="http://schemas.openxmlformats.org/drawingml/2006/main">
          <a:solidFill>
            <a:srgbClr val="000000"/>
          </a:solidFill>
        </a:ln>
      </spPr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78120</rowOff>
    </from>
    <to>
      <col>6</col>
      <colOff>806040</colOff>
      <row>48</row>
      <rowOff>90000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15</row>
      <rowOff>78120</rowOff>
    </from>
    <to>
      <col>6</col>
      <colOff>806040</colOff>
      <row>48</row>
      <rowOff>90000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0</colOff>
      <row>17</row>
      <rowOff>0</rowOff>
    </from>
    <to>
      <col>4</col>
      <colOff>331560</colOff>
      <row>31</row>
      <rowOff>32040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320040" y="274320"/>
    <xdr:ext cx="6675120" cy="4160520"/>
    <xdr:sp macro="" textlink="">
      <xdr:nvSpPr>
        <xdr:cNvPr id="101" name="rc101"/>
        <xdr:cNvSpPr/>
      </xdr:nvSpPr>
      <xdr:spPr>
        <a:xfrm>
          <a:off x="320040" y="27432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502920"/>
    <xdr:ext cx="18288" cy="3474720"/>
    <xdr:sp macro="" textlink="">
      <xdr:nvSpPr>
        <xdr:cNvPr id="102" name="ln102"/>
        <xdr:cNvSpPr/>
      </xdr:nvSpPr>
      <xdr:spPr>
        <a:xfrm>
          <a:off x="1691640" y="50292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1234440"/>
    <xdr:ext cx="4983480" cy="18288"/>
    <xdr:sp macro="" textlink="">
      <xdr:nvSpPr>
        <xdr:cNvPr id="103" name="ln103"/>
        <xdr:cNvSpPr/>
      </xdr:nvSpPr>
      <xdr:spPr>
        <a:xfrm>
          <a:off x="1691640" y="123444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530352"/>
    <xdr:ext cx="1005840" cy="164592"/>
    <xdr:sp macro="" textlink="">
      <xdr:nvSpPr>
        <xdr:cNvPr id="104" name="tx104"/>
        <xdr:cNvSpPr/>
      </xdr:nvSpPr>
      <xdr:spPr>
        <a:xfrm>
          <a:off x="1188720" y="53035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3776472"/>
    <xdr:ext cx="1005840" cy="164592"/>
    <xdr:sp macro="" textlink="">
      <xdr:nvSpPr>
        <xdr:cNvPr id="105" name="tx105"/>
        <xdr:cNvSpPr/>
      </xdr:nvSpPr>
      <xdr:spPr>
        <a:xfrm>
          <a:off x="1188720" y="377647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941832"/>
    <xdr:ext cx="1097280" cy="164592"/>
    <xdr:sp macro="" textlink="">
      <xdr:nvSpPr>
        <xdr:cNvPr id="106" name="tx106"/>
        <xdr:cNvSpPr/>
      </xdr:nvSpPr>
      <xdr:spPr>
        <a:xfrm>
          <a:off x="3840480" y="94183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1289304"/>
    <xdr:ext cx="1737360" cy="146304"/>
    <xdr:sp macro="" textlink="">
      <xdr:nvSpPr>
        <xdr:cNvPr id="107" name="tx107"/>
        <xdr:cNvSpPr/>
      </xdr:nvSpPr>
      <xdr:spPr>
        <a:xfrm>
          <a:off x="5029200" y="128930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1645920"/>
    <xdr:ext cx="1737360" cy="914400"/>
    <xdr:sp macro="" textlink="">
      <xdr:nvSpPr>
        <xdr:cNvPr id="108" name="rc108"/>
        <xdr:cNvSpPr/>
      </xdr:nvSpPr>
      <xdr:spPr>
        <a:xfrm>
          <a:off x="2468880" y="164592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1801368"/>
    <xdr:ext cx="1700784" cy="457200"/>
    <xdr:sp macro="" textlink="">
      <xdr:nvSpPr>
        <xdr:cNvPr id="109" name="tx109"/>
        <xdr:cNvSpPr/>
      </xdr:nvSpPr>
      <xdr:spPr>
        <a:xfrm>
          <a:off x="2487168" y="180136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1051560"/>
    <xdr:ext cx="100584" cy="100584"/>
    <xdr:sp macro="" textlink="">
      <xdr:nvSpPr>
        <xdr:cNvPr id="110" name="ci110"/>
        <xdr:cNvSpPr/>
      </xdr:nvSpPr>
      <xdr:spPr>
        <a:xfrm>
          <a:off x="1810512" y="105156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4123944"/>
    <xdr:ext cx="3291840" cy="146304"/>
    <xdr:sp macro="" textlink="">
      <xdr:nvSpPr>
        <xdr:cNvPr id="111" name="tx111"/>
        <xdr:cNvSpPr/>
      </xdr:nvSpPr>
      <xdr:spPr>
        <a:xfrm>
          <a:off x="457200" y="412394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1:</a:t>
          </a:r>
        </a:p>
      </xdr:txBody>
    </xdr:sp>
    <xdr:clientData/>
  </xdr:absoluteAnchor>
  <xdr:absoluteAnchor>
    <xdr:pos x="457200" y="4261104"/>
    <xdr:ext cx="4206240" cy="146304"/>
    <xdr:sp macro="" textlink="">
      <xdr:nvSpPr>
        <xdr:cNvPr id="112" name="tx112"/>
        <xdr:cNvSpPr/>
      </xdr:nvSpPr>
      <xdr:spPr>
        <a:xfrm>
          <a:off x="457200" y="426110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Existing Lane Configurations and Geometrics</a:t>
          </a:r>
        </a:p>
      </xdr:txBody>
    </xdr:sp>
    <xdr:clientData/>
  </xdr:absoluteAnchor>
  <xdr:absoluteAnchor>
    <xdr:pos x="1783080" y="1691640"/>
    <xdr:ext cx="18288" cy="365760"/>
    <xdr:sp macro="" textlink="">
      <xdr:nvSpPr>
        <xdr:cNvPr id="113" name="ln113"/>
        <xdr:cNvSpPr/>
      </xdr:nvSpPr>
      <xdr:spPr>
        <a:xfrm flipV="1">
          <a:off x="1783080" y="1691640"/>
          <a:ext cx="18288" cy="3657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783080" y="1783080"/>
    <xdr:ext cx="292608" cy="274320"/>
    <xdr:sp macro="" textlink="">
      <xdr:nvSpPr>
        <xdr:cNvPr id="114" name="ln114"/>
        <xdr:cNvSpPr/>
      </xdr:nvSpPr>
      <xdr:spPr>
        <a:xfrm flipV="1">
          <a:off x="1783080" y="1783080"/>
          <a:ext cx="292608" cy="27432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600200" y="411480"/>
    <xdr:ext cx="18288" cy="365760"/>
    <xdr:sp macro="" textlink="">
      <xdr:nvSpPr>
        <xdr:cNvPr id="115" name="ln115"/>
        <xdr:cNvSpPr/>
      </xdr:nvSpPr>
      <xdr:spPr>
        <a:xfrm>
          <a:off x="1600200" y="411480"/>
          <a:ext cx="18288" cy="3657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600200" y="411480"/>
    <xdr:ext cx="365760" cy="594360"/>
    <xdr:sp macro="" textlink="">
      <xdr:nvSpPr>
        <xdr:cNvPr id="116" name="ln116"/>
        <xdr:cNvSpPr/>
      </xdr:nvSpPr>
      <xdr:spPr>
        <a:xfrm>
          <a:off x="1600200" y="411480"/>
          <a:ext cx="365760" cy="5943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1325880"/>
    <xdr:ext cx="411480" cy="320040"/>
    <xdr:sp macro="" textlink="">
      <xdr:nvSpPr>
        <xdr:cNvPr id="117" name="ln117"/>
        <xdr:cNvSpPr/>
      </xdr:nvSpPr>
      <xdr:spPr>
        <a:xfrm flipH="1">
          <a:off x="2103120" y="1325880"/>
          <a:ext cx="411480" cy="32004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914400"/>
    <xdr:ext cx="411480" cy="411480"/>
    <xdr:sp macro="" textlink="">
      <xdr:nvSpPr>
        <xdr:cNvPr id="118" name="ln118"/>
        <xdr:cNvSpPr/>
      </xdr:nvSpPr>
      <xdr:spPr>
        <a:xfrm flipH="1" flipV="1">
          <a:off x="2103120" y="914400"/>
          <a:ext cx="411480" cy="41148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303520" y="411480"/>
    <xdr:ext cx="1508760" cy="621792"/>
    <xdr:sp macro="" textlink="">
      <xdr:nvSpPr>
        <xdr:cNvPr id="119" name="rc119"/>
        <xdr:cNvSpPr/>
      </xdr:nvSpPr>
      <xdr:spPr>
        <a:xfrm>
          <a:off x="5303520" y="411480"/>
          <a:ext cx="1508760" cy="621792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303520" y="420624"/>
    <xdr:ext cx="1508760" cy="137160"/>
    <xdr:sp macro="" textlink="">
      <xdr:nvSpPr>
        <xdr:cNvPr id="120" name="tx120"/>
        <xdr:cNvSpPr/>
      </xdr:nvSpPr>
      <xdr:spPr>
        <a:xfrm>
          <a:off x="5303520" y="420624"/>
          <a:ext cx="15087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 b="1">
              <a:solidFill>
                <a:srgbClr val="000000"/>
              </a:solidFill>
              <a:latin typeface="Segoe UI"/>
            </a:rPr>
            <a:t>LEGEND</a:t>
          </a:r>
        </a:p>
      </xdr:txBody>
    </xdr:sp>
    <xdr:clientData/>
  </xdr:absoluteAnchor>
  <xdr:absoluteAnchor>
    <xdr:pos x="5376672" y="640080"/>
    <xdr:ext cx="310896" cy="18288"/>
    <xdr:sp macro="" textlink="">
      <xdr:nvSpPr>
        <xdr:cNvPr id="121" name="ln121"/>
        <xdr:cNvSpPr/>
      </xdr:nvSpPr>
      <xdr:spPr>
        <a:xfrm>
          <a:off x="5376672" y="640080"/>
          <a:ext cx="310896" cy="18288"/>
        </a:xfrm>
        <a:prstGeom prst="line">
          <a:avLst/>
        </a:prstGeom>
        <a:ln w="15240">
          <a:solidFill>
            <a:srgbClr val="000000"/>
          </a:solidFill>
        </a:ln>
      </xdr:spPr>
    </xdr:sp>
    <xdr:clientData/>
  </xdr:absoluteAnchor>
  <xdr:absoluteAnchor>
    <xdr:pos x="5742432" y="576072"/>
    <xdr:ext cx="1051560" cy="137160"/>
    <xdr:sp macro="" textlink="">
      <xdr:nvSpPr>
        <xdr:cNvPr id="122" name="tx122"/>
        <xdr:cNvSpPr/>
      </xdr:nvSpPr>
      <xdr:spPr>
        <a:xfrm>
          <a:off x="5742432" y="576072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Roadway</a:t>
          </a:r>
        </a:p>
      </xdr:txBody>
    </xdr:sp>
    <xdr:clientData/>
  </xdr:absoluteAnchor>
  <xdr:absoluteAnchor>
    <xdr:pos x="5486400" y="736092"/>
    <xdr:ext cx="91440" cy="91440"/>
    <xdr:sp macro="" textlink="">
      <xdr:nvSpPr>
        <xdr:cNvPr id="123" name="ci123"/>
        <xdr:cNvSpPr/>
      </xdr:nvSpPr>
      <xdr:spPr>
        <a:xfrm>
          <a:off x="5486400" y="736092"/>
          <a:ext cx="91440" cy="91440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5742432" y="722376"/>
    <xdr:ext cx="1051560" cy="137160"/>
    <xdr:sp macro="" textlink="">
      <xdr:nvSpPr>
        <xdr:cNvPr id="124" name="tx124"/>
        <xdr:cNvSpPr/>
      </xdr:nvSpPr>
      <xdr:spPr>
        <a:xfrm>
          <a:off x="5742432" y="722376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Stop Control</a:t>
          </a:r>
        </a:p>
      </xdr:txBody>
    </xdr:sp>
    <xdr:clientData/>
  </xdr:absoluteAnchor>
  <xdr:absoluteAnchor>
    <xdr:pos x="5376672" y="932688"/>
    <xdr:ext cx="310896" cy="18288"/>
    <xdr:sp macro="" textlink="">
      <xdr:nvSpPr>
        <xdr:cNvPr id="125" name="ln125"/>
        <xdr:cNvSpPr/>
      </xdr:nvSpPr>
      <xdr:spPr>
        <a:xfrm>
          <a:off x="5376672" y="932688"/>
          <a:ext cx="310896" cy="1828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742432" y="868680"/>
    <xdr:ext cx="1051560" cy="137160"/>
    <xdr:sp macro="" textlink="">
      <xdr:nvSpPr>
        <xdr:cNvPr id="126" name="tx126"/>
        <xdr:cNvSpPr/>
      </xdr:nvSpPr>
      <xdr:spPr>
        <a:xfrm>
          <a:off x="5742432" y="868680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Lane Configuration</a:t>
          </a:r>
        </a:p>
      </xdr:txBody>
    </xdr:sp>
    <xdr:clientData/>
  </xdr:absoluteAnchor>
  <xdr:absoluteAnchor>
    <xdr:pos x="320040" y="4709160"/>
    <xdr:ext cx="6675120" cy="4160520"/>
    <xdr:sp macro="" textlink="">
      <xdr:nvSpPr>
        <xdr:cNvPr id="127" name="rc127"/>
        <xdr:cNvSpPr/>
      </xdr:nvSpPr>
      <xdr:spPr>
        <a:xfrm>
          <a:off x="320040" y="470916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4937760"/>
    <xdr:ext cx="18288" cy="3474720"/>
    <xdr:sp macro="" textlink="">
      <xdr:nvSpPr>
        <xdr:cNvPr id="128" name="ln128"/>
        <xdr:cNvSpPr/>
      </xdr:nvSpPr>
      <xdr:spPr>
        <a:xfrm>
          <a:off x="1691640" y="493776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5669280"/>
    <xdr:ext cx="4983480" cy="18288"/>
    <xdr:sp macro="" textlink="">
      <xdr:nvSpPr>
        <xdr:cNvPr id="129" name="ln129"/>
        <xdr:cNvSpPr/>
      </xdr:nvSpPr>
      <xdr:spPr>
        <a:xfrm>
          <a:off x="1691640" y="566928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4965192"/>
    <xdr:ext cx="1005840" cy="164592"/>
    <xdr:sp macro="" textlink="">
      <xdr:nvSpPr>
        <xdr:cNvPr id="130" name="tx130"/>
        <xdr:cNvSpPr/>
      </xdr:nvSpPr>
      <xdr:spPr>
        <a:xfrm>
          <a:off x="1188720" y="496519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8211312"/>
    <xdr:ext cx="1005840" cy="164592"/>
    <xdr:sp macro="" textlink="">
      <xdr:nvSpPr>
        <xdr:cNvPr id="131" name="tx131"/>
        <xdr:cNvSpPr/>
      </xdr:nvSpPr>
      <xdr:spPr>
        <a:xfrm>
          <a:off x="1188720" y="821131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5376672"/>
    <xdr:ext cx="1097280" cy="164592"/>
    <xdr:sp macro="" textlink="">
      <xdr:nvSpPr>
        <xdr:cNvPr id="132" name="tx132"/>
        <xdr:cNvSpPr/>
      </xdr:nvSpPr>
      <xdr:spPr>
        <a:xfrm>
          <a:off x="3840480" y="537667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5724144"/>
    <xdr:ext cx="1737360" cy="146304"/>
    <xdr:sp macro="" textlink="">
      <xdr:nvSpPr>
        <xdr:cNvPr id="133" name="tx133"/>
        <xdr:cNvSpPr/>
      </xdr:nvSpPr>
      <xdr:spPr>
        <a:xfrm>
          <a:off x="5029200" y="572414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6080760"/>
    <xdr:ext cx="1737360" cy="914400"/>
    <xdr:sp macro="" textlink="">
      <xdr:nvSpPr>
        <xdr:cNvPr id="134" name="rc134"/>
        <xdr:cNvSpPr/>
      </xdr:nvSpPr>
      <xdr:spPr>
        <a:xfrm>
          <a:off x="2468880" y="608076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6236208"/>
    <xdr:ext cx="1700784" cy="457200"/>
    <xdr:sp macro="" textlink="">
      <xdr:nvSpPr>
        <xdr:cNvPr id="135" name="tx135"/>
        <xdr:cNvSpPr/>
      </xdr:nvSpPr>
      <xdr:spPr>
        <a:xfrm>
          <a:off x="2487168" y="623620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5486400"/>
    <xdr:ext cx="100584" cy="100584"/>
    <xdr:sp macro="" textlink="">
      <xdr:nvSpPr>
        <xdr:cNvPr id="136" name="ci136"/>
        <xdr:cNvSpPr/>
      </xdr:nvSpPr>
      <xdr:spPr>
        <a:xfrm>
          <a:off x="1810512" y="548640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1691640" y="6720840"/>
    <xdr:ext cx="365760" cy="18288"/>
    <xdr:sp macro="" textlink="">
      <xdr:nvSpPr>
        <xdr:cNvPr id="137" name="ln137"/>
        <xdr:cNvSpPr/>
      </xdr:nvSpPr>
      <xdr:spPr>
        <a:xfrm>
          <a:off x="1691640" y="6720840"/>
          <a:ext cx="365760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1691640" y="7955280"/>
    <xdr:ext cx="365760" cy="45720"/>
    <xdr:sp macro="" textlink="">
      <xdr:nvSpPr>
        <xdr:cNvPr id="138" name="ln138"/>
        <xdr:cNvSpPr/>
      </xdr:nvSpPr>
      <xdr:spPr>
        <a:xfrm flipV="1">
          <a:off x="1691640" y="7955280"/>
          <a:ext cx="365760" cy="45720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743200" y="5669280"/>
    <xdr:ext cx="18288" cy="384048"/>
    <xdr:sp macro="" textlink="">
      <xdr:nvSpPr>
        <xdr:cNvPr id="139" name="ln139"/>
        <xdr:cNvSpPr/>
      </xdr:nvSpPr>
      <xdr:spPr>
        <a:xfrm>
          <a:off x="2743200" y="566928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4983480" y="5669280"/>
    <xdr:ext cx="18288" cy="384048"/>
    <xdr:sp macro="" textlink="">
      <xdr:nvSpPr>
        <xdr:cNvPr id="140" name="ln140"/>
        <xdr:cNvSpPr/>
      </xdr:nvSpPr>
      <xdr:spPr>
        <a:xfrm>
          <a:off x="4983480" y="566928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093976" y="6638544"/>
    <xdr:ext cx="960120" cy="146304"/>
    <xdr:sp macro="" textlink="">
      <xdr:nvSpPr>
        <xdr:cNvPr id="141" name="tx141"/>
        <xdr:cNvSpPr/>
      </xdr:nvSpPr>
      <xdr:spPr>
        <a:xfrm>
          <a:off x="2093976" y="6638544"/>
          <a:ext cx="960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P1 (auto, RIRO)</a:t>
          </a:r>
        </a:p>
      </xdr:txBody>
    </xdr:sp>
    <xdr:clientData/>
  </xdr:absoluteAnchor>
  <xdr:absoluteAnchor>
    <xdr:pos x="2093976" y="7882128"/>
    <xdr:ext cx="1005840" cy="146304"/>
    <xdr:sp macro="" textlink="">
      <xdr:nvSpPr>
        <xdr:cNvPr id="142" name="tx142"/>
        <xdr:cNvSpPr/>
      </xdr:nvSpPr>
      <xdr:spPr>
        <a:xfrm>
          <a:off x="2093976" y="7882128"/>
          <a:ext cx="1005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P2 (truck, RIRO)</a:t>
          </a:r>
        </a:p>
      </xdr:txBody>
    </xdr:sp>
    <xdr:clientData/>
  </xdr:absoluteAnchor>
  <xdr:absoluteAnchor>
    <xdr:pos x="2313432" y="6071616"/>
    <xdr:ext cx="868680" cy="146304"/>
    <xdr:sp macro="" textlink="">
      <xdr:nvSpPr>
        <xdr:cNvPr id="143" name="tx143"/>
        <xdr:cNvSpPr/>
      </xdr:nvSpPr>
      <xdr:spPr>
        <a:xfrm>
          <a:off x="2313432" y="6071616"/>
          <a:ext cx="86868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A1 (auto)</a:t>
          </a:r>
        </a:p>
      </xdr:txBody>
    </xdr:sp>
    <xdr:clientData/>
  </xdr:absoluteAnchor>
  <xdr:absoluteAnchor>
    <xdr:pos x="4553712" y="6071616"/>
    <xdr:ext cx="914400" cy="146304"/>
    <xdr:sp macro="" textlink="">
      <xdr:nvSpPr>
        <xdr:cNvPr id="144" name="tx144"/>
        <xdr:cNvSpPr/>
      </xdr:nvSpPr>
      <xdr:spPr>
        <a:xfrm>
          <a:off x="4553712" y="6071616"/>
          <a:ext cx="91440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A2 (truck)</a:t>
          </a:r>
        </a:p>
      </xdr:txBody>
    </xdr:sp>
    <xdr:clientData/>
  </xdr:absoluteAnchor>
  <xdr:absoluteAnchor>
    <xdr:pos x="1801368" y="6601968"/>
    <xdr:ext cx="91440" cy="91440"/>
    <xdr:sp macro="" textlink="">
      <xdr:nvSpPr>
        <xdr:cNvPr id="145" name="ci145"/>
        <xdr:cNvSpPr/>
      </xdr:nvSpPr>
      <xdr:spPr>
        <a:xfrm>
          <a:off x="1801368" y="660196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1801368" y="7882128"/>
    <xdr:ext cx="91440" cy="91440"/>
    <xdr:sp macro="" textlink="">
      <xdr:nvSpPr>
        <xdr:cNvPr id="146" name="ci146"/>
        <xdr:cNvSpPr/>
      </xdr:nvSpPr>
      <xdr:spPr>
        <a:xfrm>
          <a:off x="1801368" y="788212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2624328" y="5779008"/>
    <xdr:ext cx="91440" cy="91440"/>
    <xdr:sp macro="" textlink="">
      <xdr:nvSpPr>
        <xdr:cNvPr id="147" name="ci147"/>
        <xdr:cNvSpPr/>
      </xdr:nvSpPr>
      <xdr:spPr>
        <a:xfrm>
          <a:off x="2624328" y="577900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4864608" y="5779008"/>
    <xdr:ext cx="91440" cy="91440"/>
    <xdr:sp macro="" textlink="">
      <xdr:nvSpPr>
        <xdr:cNvPr id="148" name="ci148"/>
        <xdr:cNvSpPr/>
      </xdr:nvSpPr>
      <xdr:spPr>
        <a:xfrm>
          <a:off x="4864608" y="577900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8558784"/>
    <xdr:ext cx="3291840" cy="146304"/>
    <xdr:sp macro="" textlink="">
      <xdr:nvSpPr>
        <xdr:cNvPr id="149" name="tx149"/>
        <xdr:cNvSpPr/>
      </xdr:nvSpPr>
      <xdr:spPr>
        <a:xfrm>
          <a:off x="457200" y="855878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2:</a:t>
          </a:r>
        </a:p>
      </xdr:txBody>
    </xdr:sp>
    <xdr:clientData/>
  </xdr:absoluteAnchor>
  <xdr:absoluteAnchor>
    <xdr:pos x="457200" y="8695944"/>
    <xdr:ext cx="4206240" cy="146304"/>
    <xdr:sp macro="" textlink="">
      <xdr:nvSpPr>
        <xdr:cNvPr id="150" name="tx150"/>
        <xdr:cNvSpPr/>
      </xdr:nvSpPr>
      <xdr:spPr>
        <a:xfrm>
          <a:off x="457200" y="869594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Build Lane Configurations and Geometrics</a:t>
          </a:r>
        </a:p>
      </xdr:txBody>
    </xdr:sp>
    <xdr:clientData/>
  </xdr:absoluteAnchor>
  <xdr:absoluteAnchor>
    <xdr:pos x="1783080" y="6126480"/>
    <xdr:ext cx="18288" cy="365760"/>
    <xdr:sp macro="" textlink="">
      <xdr:nvSpPr>
        <xdr:cNvPr id="151" name="ln151"/>
        <xdr:cNvSpPr/>
      </xdr:nvSpPr>
      <xdr:spPr>
        <a:xfrm flipV="1">
          <a:off x="1783080" y="6126480"/>
          <a:ext cx="18288" cy="3657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783080" y="6217920"/>
    <xdr:ext cx="292608" cy="274320"/>
    <xdr:sp macro="" textlink="">
      <xdr:nvSpPr>
        <xdr:cNvPr id="152" name="ln152"/>
        <xdr:cNvSpPr/>
      </xdr:nvSpPr>
      <xdr:spPr>
        <a:xfrm flipV="1">
          <a:off x="1783080" y="6217920"/>
          <a:ext cx="292608" cy="27432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600200" y="4846320"/>
    <xdr:ext cx="18288" cy="365760"/>
    <xdr:sp macro="" textlink="">
      <xdr:nvSpPr>
        <xdr:cNvPr id="153" name="ln153"/>
        <xdr:cNvSpPr/>
      </xdr:nvSpPr>
      <xdr:spPr>
        <a:xfrm>
          <a:off x="1600200" y="4846320"/>
          <a:ext cx="18288" cy="3657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600200" y="4846320"/>
    <xdr:ext cx="365760" cy="594360"/>
    <xdr:sp macro="" textlink="">
      <xdr:nvSpPr>
        <xdr:cNvPr id="154" name="ln154"/>
        <xdr:cNvSpPr/>
      </xdr:nvSpPr>
      <xdr:spPr>
        <a:xfrm>
          <a:off x="1600200" y="4846320"/>
          <a:ext cx="365760" cy="5943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5760720"/>
    <xdr:ext cx="411480" cy="320040"/>
    <xdr:sp macro="" textlink="">
      <xdr:nvSpPr>
        <xdr:cNvPr id="155" name="ln155"/>
        <xdr:cNvSpPr/>
      </xdr:nvSpPr>
      <xdr:spPr>
        <a:xfrm flipH="1">
          <a:off x="2103120" y="5760720"/>
          <a:ext cx="411480" cy="32004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5349240"/>
    <xdr:ext cx="411480" cy="411480"/>
    <xdr:sp macro="" textlink="">
      <xdr:nvSpPr>
        <xdr:cNvPr id="156" name="ln156"/>
        <xdr:cNvSpPr/>
      </xdr:nvSpPr>
      <xdr:spPr>
        <a:xfrm flipH="1" flipV="1">
          <a:off x="2103120" y="5349240"/>
          <a:ext cx="411480" cy="41148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457200" y="8394192"/>
    <xdr:ext cx="4389120" cy="146304"/>
    <xdr:sp macro="" textlink="">
      <xdr:nvSpPr>
        <xdr:cNvPr id="157" name="tx157"/>
        <xdr:cNvSpPr/>
      </xdr:nvSpPr>
      <xdr:spPr>
        <a:xfrm>
          <a:off x="457200" y="8394192"/>
          <a:ext cx="4389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i="1">
              <a:solidFill>
                <a:srgbClr val="000000"/>
              </a:solidFill>
              <a:latin typeface="Segoe UI"/>
            </a:rPr>
            <a:t>Turn lane recommendations to be added per warrant analysis results</a:t>
          </a:r>
        </a:p>
      </xdr:txBody>
    </xdr:sp>
    <xdr:clientData/>
  </xdr:absoluteAnchor>
  <xdr:absoluteAnchor>
    <xdr:pos x="5303520" y="4846320"/>
    <xdr:ext cx="1508760" cy="914400"/>
    <xdr:sp macro="" textlink="">
      <xdr:nvSpPr>
        <xdr:cNvPr id="158" name="rc158"/>
        <xdr:cNvSpPr/>
      </xdr:nvSpPr>
      <xdr:spPr>
        <a:xfrm>
          <a:off x="5303520" y="4846320"/>
          <a:ext cx="1508760" cy="914400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303520" y="4855464"/>
    <xdr:ext cx="1508760" cy="137160"/>
    <xdr:sp macro="" textlink="">
      <xdr:nvSpPr>
        <xdr:cNvPr id="159" name="tx159"/>
        <xdr:cNvSpPr/>
      </xdr:nvSpPr>
      <xdr:spPr>
        <a:xfrm>
          <a:off x="5303520" y="4855464"/>
          <a:ext cx="15087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 b="1">
              <a:solidFill>
                <a:srgbClr val="000000"/>
              </a:solidFill>
              <a:latin typeface="Segoe UI"/>
            </a:rPr>
            <a:t>LEGEND</a:t>
          </a:r>
        </a:p>
      </xdr:txBody>
    </xdr:sp>
    <xdr:clientData/>
  </xdr:absoluteAnchor>
  <xdr:absoluteAnchor>
    <xdr:pos x="5376672" y="5074920"/>
    <xdr:ext cx="310896" cy="18288"/>
    <xdr:sp macro="" textlink="">
      <xdr:nvSpPr>
        <xdr:cNvPr id="160" name="ln160"/>
        <xdr:cNvSpPr/>
      </xdr:nvSpPr>
      <xdr:spPr>
        <a:xfrm>
          <a:off x="5376672" y="5074920"/>
          <a:ext cx="310896" cy="18288"/>
        </a:xfrm>
        <a:prstGeom prst="line">
          <a:avLst/>
        </a:prstGeom>
        <a:ln w="15240">
          <a:solidFill>
            <a:srgbClr val="000000"/>
          </a:solidFill>
        </a:ln>
      </xdr:spPr>
    </xdr:sp>
    <xdr:clientData/>
  </xdr:absoluteAnchor>
  <xdr:absoluteAnchor>
    <xdr:pos x="5742432" y="5010912"/>
    <xdr:ext cx="1051560" cy="137160"/>
    <xdr:sp macro="" textlink="">
      <xdr:nvSpPr>
        <xdr:cNvPr id="161" name="tx161"/>
        <xdr:cNvSpPr/>
      </xdr:nvSpPr>
      <xdr:spPr>
        <a:xfrm>
          <a:off x="5742432" y="5010912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Roadway</a:t>
          </a:r>
        </a:p>
      </xdr:txBody>
    </xdr:sp>
    <xdr:clientData/>
  </xdr:absoluteAnchor>
  <xdr:absoluteAnchor>
    <xdr:pos x="5376672" y="5221224"/>
    <xdr:ext cx="310896" cy="18288"/>
    <xdr:sp macro="" textlink="">
      <xdr:nvSpPr>
        <xdr:cNvPr id="162" name="ln162"/>
        <xdr:cNvSpPr/>
      </xdr:nvSpPr>
      <xdr:spPr>
        <a:xfrm>
          <a:off x="5376672" y="5221224"/>
          <a:ext cx="310896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5742432" y="5157216"/>
    <xdr:ext cx="1051560" cy="137160"/>
    <xdr:sp macro="" textlink="">
      <xdr:nvSpPr>
        <xdr:cNvPr id="163" name="tx163"/>
        <xdr:cNvSpPr/>
      </xdr:nvSpPr>
      <xdr:spPr>
        <a:xfrm>
          <a:off x="5742432" y="5157216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Proposed Driveway</a:t>
          </a:r>
        </a:p>
      </xdr:txBody>
    </xdr:sp>
    <xdr:clientData/>
  </xdr:absoluteAnchor>
  <xdr:absoluteAnchor>
    <xdr:pos x="5486400" y="5317236"/>
    <xdr:ext cx="91440" cy="91440"/>
    <xdr:sp macro="" textlink="">
      <xdr:nvSpPr>
        <xdr:cNvPr id="164" name="ci164"/>
        <xdr:cNvSpPr/>
      </xdr:nvSpPr>
      <xdr:spPr>
        <a:xfrm>
          <a:off x="5486400" y="5317236"/>
          <a:ext cx="91440" cy="91440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5742432" y="5303520"/>
    <xdr:ext cx="1051560" cy="137160"/>
    <xdr:sp macro="" textlink="">
      <xdr:nvSpPr>
        <xdr:cNvPr id="165" name="tx165"/>
        <xdr:cNvSpPr/>
      </xdr:nvSpPr>
      <xdr:spPr>
        <a:xfrm>
          <a:off x="5742432" y="5303520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Stop Control</a:t>
          </a:r>
        </a:p>
      </xdr:txBody>
    </xdr:sp>
    <xdr:clientData/>
  </xdr:absoluteAnchor>
  <xdr:absoluteAnchor>
    <xdr:pos x="5486400" y="5463540"/>
    <xdr:ext cx="91440" cy="91440"/>
    <xdr:sp macro="" textlink="">
      <xdr:nvSpPr>
        <xdr:cNvPr id="166" name="ci166"/>
        <xdr:cNvSpPr/>
      </xdr:nvSpPr>
      <xdr:spPr>
        <a:xfrm>
          <a:off x="5486400" y="5463540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5742432" y="5449824"/>
    <xdr:ext cx="1051560" cy="137160"/>
    <xdr:sp macro="" textlink="">
      <xdr:nvSpPr>
        <xdr:cNvPr id="167" name="tx167"/>
        <xdr:cNvSpPr/>
      </xdr:nvSpPr>
      <xdr:spPr>
        <a:xfrm>
          <a:off x="5742432" y="5449824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Proposed Stop Control</a:t>
          </a:r>
        </a:p>
      </xdr:txBody>
    </xdr:sp>
    <xdr:clientData/>
  </xdr:absoluteAnchor>
  <xdr:absoluteAnchor>
    <xdr:pos x="5376672" y="5660136"/>
    <xdr:ext cx="310896" cy="18288"/>
    <xdr:sp macro="" textlink="">
      <xdr:nvSpPr>
        <xdr:cNvPr id="168" name="ln168"/>
        <xdr:cNvSpPr/>
      </xdr:nvSpPr>
      <xdr:spPr>
        <a:xfrm>
          <a:off x="5376672" y="5660136"/>
          <a:ext cx="310896" cy="1828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742432" y="5596128"/>
    <xdr:ext cx="1051560" cy="137160"/>
    <xdr:sp macro="" textlink="">
      <xdr:nvSpPr>
        <xdr:cNvPr id="169" name="tx169"/>
        <xdr:cNvSpPr/>
      </xdr:nvSpPr>
      <xdr:spPr>
        <a:xfrm>
          <a:off x="5742432" y="5596128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Lane Configuration</a:t>
          </a:r>
        </a:p>
      </xdr:txBody>
    </xdr:sp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320040" y="274320"/>
    <xdr:ext cx="6675120" cy="4160520"/>
    <xdr:sp macro="" textlink="">
      <xdr:nvSpPr>
        <xdr:cNvPr id="101" name="rc101"/>
        <xdr:cNvSpPr/>
      </xdr:nvSpPr>
      <xdr:spPr>
        <a:xfrm>
          <a:off x="320040" y="27432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502920"/>
    <xdr:ext cx="18288" cy="3474720"/>
    <xdr:sp macro="" textlink="">
      <xdr:nvSpPr>
        <xdr:cNvPr id="102" name="ln102"/>
        <xdr:cNvSpPr/>
      </xdr:nvSpPr>
      <xdr:spPr>
        <a:xfrm>
          <a:off x="1691640" y="50292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1234440"/>
    <xdr:ext cx="4983480" cy="18288"/>
    <xdr:sp macro="" textlink="">
      <xdr:nvSpPr>
        <xdr:cNvPr id="103" name="ln103"/>
        <xdr:cNvSpPr/>
      </xdr:nvSpPr>
      <xdr:spPr>
        <a:xfrm>
          <a:off x="1691640" y="123444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530352"/>
    <xdr:ext cx="1005840" cy="164592"/>
    <xdr:sp macro="" textlink="">
      <xdr:nvSpPr>
        <xdr:cNvPr id="104" name="tx104"/>
        <xdr:cNvSpPr/>
      </xdr:nvSpPr>
      <xdr:spPr>
        <a:xfrm>
          <a:off x="1188720" y="53035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3776472"/>
    <xdr:ext cx="1005840" cy="164592"/>
    <xdr:sp macro="" textlink="">
      <xdr:nvSpPr>
        <xdr:cNvPr id="105" name="tx105"/>
        <xdr:cNvSpPr/>
      </xdr:nvSpPr>
      <xdr:spPr>
        <a:xfrm>
          <a:off x="1188720" y="377647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941832"/>
    <xdr:ext cx="1097280" cy="164592"/>
    <xdr:sp macro="" textlink="">
      <xdr:nvSpPr>
        <xdr:cNvPr id="106" name="tx106"/>
        <xdr:cNvSpPr/>
      </xdr:nvSpPr>
      <xdr:spPr>
        <a:xfrm>
          <a:off x="3840480" y="94183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1289304"/>
    <xdr:ext cx="1737360" cy="146304"/>
    <xdr:sp macro="" textlink="">
      <xdr:nvSpPr>
        <xdr:cNvPr id="107" name="tx107"/>
        <xdr:cNvSpPr/>
      </xdr:nvSpPr>
      <xdr:spPr>
        <a:xfrm>
          <a:off x="5029200" y="128930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1645920"/>
    <xdr:ext cx="1737360" cy="914400"/>
    <xdr:sp macro="" textlink="">
      <xdr:nvSpPr>
        <xdr:cNvPr id="108" name="rc108"/>
        <xdr:cNvSpPr/>
      </xdr:nvSpPr>
      <xdr:spPr>
        <a:xfrm>
          <a:off x="2468880" y="164592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1801368"/>
    <xdr:ext cx="1700784" cy="457200"/>
    <xdr:sp macro="" textlink="">
      <xdr:nvSpPr>
        <xdr:cNvPr id="109" name="tx109"/>
        <xdr:cNvSpPr/>
      </xdr:nvSpPr>
      <xdr:spPr>
        <a:xfrm>
          <a:off x="2487168" y="180136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1051560"/>
    <xdr:ext cx="100584" cy="100584"/>
    <xdr:sp macro="" textlink="">
      <xdr:nvSpPr>
        <xdr:cNvPr id="110" name="ci110"/>
        <xdr:cNvSpPr/>
      </xdr:nvSpPr>
      <xdr:spPr>
        <a:xfrm>
          <a:off x="1810512" y="105156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4123944"/>
    <xdr:ext cx="3291840" cy="146304"/>
    <xdr:sp macro="" textlink="">
      <xdr:nvSpPr>
        <xdr:cNvPr id="111" name="tx111"/>
        <xdr:cNvSpPr/>
      </xdr:nvSpPr>
      <xdr:spPr>
        <a:xfrm>
          <a:off x="457200" y="412394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3:</a:t>
          </a:r>
        </a:p>
      </xdr:txBody>
    </xdr:sp>
    <xdr:clientData/>
  </xdr:absoluteAnchor>
  <xdr:absoluteAnchor>
    <xdr:pos x="457200" y="4261104"/>
    <xdr:ext cx="4206240" cy="146304"/>
    <xdr:sp macro="" textlink="">
      <xdr:nvSpPr>
        <xdr:cNvPr id="112" name="tx112"/>
        <xdr:cNvSpPr/>
      </xdr:nvSpPr>
      <xdr:spPr>
        <a:xfrm>
          <a:off x="457200" y="426110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Existing Peak Hour Volumes</a:t>
          </a:r>
        </a:p>
      </xdr:txBody>
    </xdr:sp>
    <xdr:clientData/>
  </xdr:absoluteAnchor>
  <xdr:absoluteAnchor>
    <xdr:pos x="1773936" y="1737360"/>
    <xdr:ext cx="18288" cy="365760"/>
    <xdr:sp macro="" textlink="">
      <xdr:nvSpPr>
        <xdr:cNvPr id="113" name="ln113"/>
        <xdr:cNvSpPr/>
      </xdr:nvSpPr>
      <xdr:spPr>
        <a:xfrm flipV="1">
          <a:off x="1773936" y="173736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92808" y="1801368"/>
    <xdr:ext cx="256032" cy="301752"/>
    <xdr:sp macro="" textlink="">
      <xdr:nvSpPr>
        <xdr:cNvPr id="114" name="ln114"/>
        <xdr:cNvSpPr/>
      </xdr:nvSpPr>
      <xdr:spPr>
        <a:xfrm flipV="1">
          <a:off x="1892808" y="1801368"/>
          <a:ext cx="256032" cy="30175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947672" y="2103120"/>
    <xdr:ext cx="566928" cy="137160"/>
    <xdr:sp macro="" textlink="Volumes!$M$10">
      <xdr:nvSpPr>
        <xdr:cNvPr id="115" name="tx115"/>
        <xdr:cNvSpPr/>
      </xdr:nvSpPr>
      <xdr:spPr>
        <a:xfrm>
          <a:off x="1947672" y="210312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240280" y="1801368"/>
    <xdr:ext cx="566928" cy="137160"/>
    <xdr:sp macro="" textlink="Volumes!$M$11">
      <xdr:nvSpPr>
        <xdr:cNvPr id="116" name="tx116"/>
        <xdr:cNvSpPr/>
      </xdr:nvSpPr>
      <xdr:spPr>
        <a:xfrm>
          <a:off x="2240280" y="180136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1591056" y="548640"/>
    <xdr:ext cx="18288" cy="365760"/>
    <xdr:sp macro="" textlink="">
      <xdr:nvSpPr>
        <xdr:cNvPr id="117" name="ln117"/>
        <xdr:cNvSpPr/>
      </xdr:nvSpPr>
      <xdr:spPr>
        <a:xfrm>
          <a:off x="1591056" y="54864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472184" y="548640"/>
    <xdr:ext cx="539496" cy="521208"/>
    <xdr:sp macro="" textlink="">
      <xdr:nvSpPr>
        <xdr:cNvPr id="118" name="ln118"/>
        <xdr:cNvSpPr/>
      </xdr:nvSpPr>
      <xdr:spPr>
        <a:xfrm>
          <a:off x="1472184" y="548640"/>
          <a:ext cx="539496" cy="52120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" y="704088"/>
    <xdr:ext cx="566928" cy="137160"/>
    <xdr:sp macro="" textlink="Volumes!$M$13">
      <xdr:nvSpPr>
        <xdr:cNvPr id="119" name="tx119"/>
        <xdr:cNvSpPr/>
      </xdr:nvSpPr>
      <xdr:spPr>
        <a:xfrm>
          <a:off x="210312" y="70408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75688" y="850392"/>
    <xdr:ext cx="566928" cy="137160"/>
    <xdr:sp macro="" textlink="Volumes!$M$12">
      <xdr:nvSpPr>
        <xdr:cNvPr id="120" name="tx120"/>
        <xdr:cNvSpPr/>
      </xdr:nvSpPr>
      <xdr:spPr>
        <a:xfrm>
          <a:off x="2075688" y="850392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57400" y="1344168"/>
    <xdr:ext cx="502920" cy="347472"/>
    <xdr:sp macro="" textlink="">
      <xdr:nvSpPr>
        <xdr:cNvPr id="121" name="ln121"/>
        <xdr:cNvSpPr/>
      </xdr:nvSpPr>
      <xdr:spPr>
        <a:xfrm flipH="1">
          <a:off x="2057400" y="1344168"/>
          <a:ext cx="50292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777240"/>
    <xdr:ext cx="457200" cy="347472"/>
    <xdr:sp macro="" textlink="">
      <xdr:nvSpPr>
        <xdr:cNvPr id="122" name="ln122"/>
        <xdr:cNvSpPr/>
      </xdr:nvSpPr>
      <xdr:spPr>
        <a:xfrm flipH="1" flipV="1">
          <a:off x="2103120" y="777240"/>
          <a:ext cx="45720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606040" y="1508760"/>
    <xdr:ext cx="566928" cy="137160"/>
    <xdr:sp macro="" textlink="Volumes!$M$14">
      <xdr:nvSpPr>
        <xdr:cNvPr id="123" name="tx123"/>
        <xdr:cNvSpPr/>
      </xdr:nvSpPr>
      <xdr:spPr>
        <a:xfrm>
          <a:off x="2606040" y="150876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606040" y="685800"/>
    <xdr:ext cx="566928" cy="137160"/>
    <xdr:sp macro="" textlink="Volumes!$M$15">
      <xdr:nvSpPr>
        <xdr:cNvPr id="124" name="tx124"/>
        <xdr:cNvSpPr/>
      </xdr:nvSpPr>
      <xdr:spPr>
        <a:xfrm>
          <a:off x="2606040" y="68580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5257800" y="411480"/>
    <xdr:ext cx="1600200" cy="310896"/>
    <xdr:sp macro="" textlink="">
      <xdr:nvSpPr>
        <xdr:cNvPr id="125" name="rc125"/>
        <xdr:cNvSpPr/>
      </xdr:nvSpPr>
      <xdr:spPr>
        <a:xfrm>
          <a:off x="5257800" y="411480"/>
          <a:ext cx="1600200" cy="310896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294376" y="425196"/>
    <xdr:ext cx="1536192" cy="137160"/>
    <xdr:sp macro="" textlink="">
      <xdr:nvSpPr>
        <xdr:cNvPr id="126" name="tx126"/>
        <xdr:cNvSpPr/>
      </xdr:nvSpPr>
      <xdr:spPr>
        <a:xfrm>
          <a:off x="5294376" y="425196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XX  -  AM Peak Volume</a:t>
          </a:r>
        </a:p>
      </xdr:txBody>
    </xdr:sp>
    <xdr:clientData/>
  </xdr:absoluteAnchor>
  <xdr:absoluteAnchor>
    <xdr:pos x="5294376" y="566928"/>
    <xdr:ext cx="1536192" cy="137160"/>
    <xdr:sp macro="" textlink="">
      <xdr:nvSpPr>
        <xdr:cNvPr id="127" name="tx127"/>
        <xdr:cNvSpPr/>
      </xdr:nvSpPr>
      <xdr:spPr>
        <a:xfrm>
          <a:off x="5294376" y="566928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(XX)  -  PM Peak Volume</a:t>
          </a:r>
        </a:p>
      </xdr:txBody>
    </xdr:sp>
    <xdr:clientData/>
  </xdr:absoluteAnchor>
  <xdr:absoluteAnchor>
    <xdr:pos x="320040" y="4709160"/>
    <xdr:ext cx="6675120" cy="4160520"/>
    <xdr:sp macro="" textlink="">
      <xdr:nvSpPr>
        <xdr:cNvPr id="128" name="rc128"/>
        <xdr:cNvSpPr/>
      </xdr:nvSpPr>
      <xdr:spPr>
        <a:xfrm>
          <a:off x="320040" y="470916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4937760"/>
    <xdr:ext cx="18288" cy="3474720"/>
    <xdr:sp macro="" textlink="">
      <xdr:nvSpPr>
        <xdr:cNvPr id="129" name="ln129"/>
        <xdr:cNvSpPr/>
      </xdr:nvSpPr>
      <xdr:spPr>
        <a:xfrm>
          <a:off x="1691640" y="493776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5669280"/>
    <xdr:ext cx="4983480" cy="18288"/>
    <xdr:sp macro="" textlink="">
      <xdr:nvSpPr>
        <xdr:cNvPr id="130" name="ln130"/>
        <xdr:cNvSpPr/>
      </xdr:nvSpPr>
      <xdr:spPr>
        <a:xfrm>
          <a:off x="1691640" y="566928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4965192"/>
    <xdr:ext cx="1005840" cy="164592"/>
    <xdr:sp macro="" textlink="">
      <xdr:nvSpPr>
        <xdr:cNvPr id="131" name="tx131"/>
        <xdr:cNvSpPr/>
      </xdr:nvSpPr>
      <xdr:spPr>
        <a:xfrm>
          <a:off x="1188720" y="496519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8211312"/>
    <xdr:ext cx="1005840" cy="164592"/>
    <xdr:sp macro="" textlink="">
      <xdr:nvSpPr>
        <xdr:cNvPr id="132" name="tx132"/>
        <xdr:cNvSpPr/>
      </xdr:nvSpPr>
      <xdr:spPr>
        <a:xfrm>
          <a:off x="1188720" y="821131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5376672"/>
    <xdr:ext cx="1097280" cy="164592"/>
    <xdr:sp macro="" textlink="">
      <xdr:nvSpPr>
        <xdr:cNvPr id="133" name="tx133"/>
        <xdr:cNvSpPr/>
      </xdr:nvSpPr>
      <xdr:spPr>
        <a:xfrm>
          <a:off x="3840480" y="537667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5724144"/>
    <xdr:ext cx="1737360" cy="146304"/>
    <xdr:sp macro="" textlink="">
      <xdr:nvSpPr>
        <xdr:cNvPr id="134" name="tx134"/>
        <xdr:cNvSpPr/>
      </xdr:nvSpPr>
      <xdr:spPr>
        <a:xfrm>
          <a:off x="5029200" y="572414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6080760"/>
    <xdr:ext cx="1737360" cy="914400"/>
    <xdr:sp macro="" textlink="">
      <xdr:nvSpPr>
        <xdr:cNvPr id="135" name="rc135"/>
        <xdr:cNvSpPr/>
      </xdr:nvSpPr>
      <xdr:spPr>
        <a:xfrm>
          <a:off x="2468880" y="608076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6236208"/>
    <xdr:ext cx="1700784" cy="457200"/>
    <xdr:sp macro="" textlink="">
      <xdr:nvSpPr>
        <xdr:cNvPr id="136" name="tx136"/>
        <xdr:cNvSpPr/>
      </xdr:nvSpPr>
      <xdr:spPr>
        <a:xfrm>
          <a:off x="2487168" y="623620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5486400"/>
    <xdr:ext cx="100584" cy="100584"/>
    <xdr:sp macro="" textlink="">
      <xdr:nvSpPr>
        <xdr:cNvPr id="137" name="ci137"/>
        <xdr:cNvSpPr/>
      </xdr:nvSpPr>
      <xdr:spPr>
        <a:xfrm>
          <a:off x="1810512" y="548640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8558784"/>
    <xdr:ext cx="3291840" cy="146304"/>
    <xdr:sp macro="" textlink="">
      <xdr:nvSpPr>
        <xdr:cNvPr id="138" name="tx138"/>
        <xdr:cNvSpPr/>
      </xdr:nvSpPr>
      <xdr:spPr>
        <a:xfrm>
          <a:off x="457200" y="855878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4:</a:t>
          </a:r>
        </a:p>
      </xdr:txBody>
    </xdr:sp>
    <xdr:clientData/>
  </xdr:absoluteAnchor>
  <xdr:absoluteAnchor>
    <xdr:pos x="457200" y="8695944"/>
    <xdr:ext cx="4206240" cy="146304"/>
    <xdr:sp macro="" textlink="">
      <xdr:nvSpPr>
        <xdr:cNvPr id="139" name="tx139"/>
        <xdr:cNvSpPr/>
      </xdr:nvSpPr>
      <xdr:spPr>
        <a:xfrm>
          <a:off x="457200" y="869594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No-Build (2028) Peak Hour Volumes</a:t>
          </a:r>
        </a:p>
      </xdr:txBody>
    </xdr:sp>
    <xdr:clientData/>
  </xdr:absoluteAnchor>
  <xdr:absoluteAnchor>
    <xdr:pos x="1773936" y="6172200"/>
    <xdr:ext cx="18288" cy="365760"/>
    <xdr:sp macro="" textlink="">
      <xdr:nvSpPr>
        <xdr:cNvPr id="140" name="ln140"/>
        <xdr:cNvSpPr/>
      </xdr:nvSpPr>
      <xdr:spPr>
        <a:xfrm flipV="1">
          <a:off x="1773936" y="617220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92808" y="6236208"/>
    <xdr:ext cx="256032" cy="301752"/>
    <xdr:sp macro="" textlink="">
      <xdr:nvSpPr>
        <xdr:cNvPr id="141" name="ln141"/>
        <xdr:cNvSpPr/>
      </xdr:nvSpPr>
      <xdr:spPr>
        <a:xfrm flipV="1">
          <a:off x="1892808" y="6236208"/>
          <a:ext cx="256032" cy="30175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947672" y="6537960"/>
    <xdr:ext cx="566928" cy="137160"/>
    <xdr:sp macro="" textlink="Volumes!$N$10">
      <xdr:nvSpPr>
        <xdr:cNvPr id="142" name="tx142"/>
        <xdr:cNvSpPr/>
      </xdr:nvSpPr>
      <xdr:spPr>
        <a:xfrm>
          <a:off x="1947672" y="653796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240280" y="6236208"/>
    <xdr:ext cx="566928" cy="137160"/>
    <xdr:sp macro="" textlink="Volumes!$N$11">
      <xdr:nvSpPr>
        <xdr:cNvPr id="143" name="tx143"/>
        <xdr:cNvSpPr/>
      </xdr:nvSpPr>
      <xdr:spPr>
        <a:xfrm>
          <a:off x="2240280" y="623620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1591056" y="4983480"/>
    <xdr:ext cx="18288" cy="365760"/>
    <xdr:sp macro="" textlink="">
      <xdr:nvSpPr>
        <xdr:cNvPr id="144" name="ln144"/>
        <xdr:cNvSpPr/>
      </xdr:nvSpPr>
      <xdr:spPr>
        <a:xfrm>
          <a:off x="1591056" y="498348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472184" y="4983480"/>
    <xdr:ext cx="539496" cy="521208"/>
    <xdr:sp macro="" textlink="">
      <xdr:nvSpPr>
        <xdr:cNvPr id="145" name="ln145"/>
        <xdr:cNvSpPr/>
      </xdr:nvSpPr>
      <xdr:spPr>
        <a:xfrm>
          <a:off x="1472184" y="4983480"/>
          <a:ext cx="539496" cy="52120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" y="5138928"/>
    <xdr:ext cx="566928" cy="137160"/>
    <xdr:sp macro="" textlink="Volumes!$N$13">
      <xdr:nvSpPr>
        <xdr:cNvPr id="146" name="tx146"/>
        <xdr:cNvSpPr/>
      </xdr:nvSpPr>
      <xdr:spPr>
        <a:xfrm>
          <a:off x="210312" y="513892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75688" y="5285232"/>
    <xdr:ext cx="566928" cy="137160"/>
    <xdr:sp macro="" textlink="Volumes!$N$12">
      <xdr:nvSpPr>
        <xdr:cNvPr id="147" name="tx147"/>
        <xdr:cNvSpPr/>
      </xdr:nvSpPr>
      <xdr:spPr>
        <a:xfrm>
          <a:off x="2075688" y="5285232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57400" y="5779008"/>
    <xdr:ext cx="502920" cy="347472"/>
    <xdr:sp macro="" textlink="">
      <xdr:nvSpPr>
        <xdr:cNvPr id="148" name="ln148"/>
        <xdr:cNvSpPr/>
      </xdr:nvSpPr>
      <xdr:spPr>
        <a:xfrm flipH="1">
          <a:off x="2057400" y="5779008"/>
          <a:ext cx="50292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5212080"/>
    <xdr:ext cx="457200" cy="347472"/>
    <xdr:sp macro="" textlink="">
      <xdr:nvSpPr>
        <xdr:cNvPr id="149" name="ln149"/>
        <xdr:cNvSpPr/>
      </xdr:nvSpPr>
      <xdr:spPr>
        <a:xfrm flipH="1" flipV="1">
          <a:off x="2103120" y="5212080"/>
          <a:ext cx="45720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606040" y="5943600"/>
    <xdr:ext cx="566928" cy="137160"/>
    <xdr:sp macro="" textlink="Volumes!$N$14">
      <xdr:nvSpPr>
        <xdr:cNvPr id="150" name="tx150"/>
        <xdr:cNvSpPr/>
      </xdr:nvSpPr>
      <xdr:spPr>
        <a:xfrm>
          <a:off x="2606040" y="594360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606040" y="5120640"/>
    <xdr:ext cx="566928" cy="137160"/>
    <xdr:sp macro="" textlink="Volumes!$N$15">
      <xdr:nvSpPr>
        <xdr:cNvPr id="151" name="tx151"/>
        <xdr:cNvSpPr/>
      </xdr:nvSpPr>
      <xdr:spPr>
        <a:xfrm>
          <a:off x="2606040" y="512064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5257800" y="4846320"/>
    <xdr:ext cx="1600200" cy="310896"/>
    <xdr:sp macro="" textlink="">
      <xdr:nvSpPr>
        <xdr:cNvPr id="152" name="rc152"/>
        <xdr:cNvSpPr/>
      </xdr:nvSpPr>
      <xdr:spPr>
        <a:xfrm>
          <a:off x="5257800" y="4846320"/>
          <a:ext cx="1600200" cy="310896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294376" y="4860036"/>
    <xdr:ext cx="1536192" cy="137160"/>
    <xdr:sp macro="" textlink="">
      <xdr:nvSpPr>
        <xdr:cNvPr id="153" name="tx153"/>
        <xdr:cNvSpPr/>
      </xdr:nvSpPr>
      <xdr:spPr>
        <a:xfrm>
          <a:off x="5294376" y="4860036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XX  -  AM Peak Volume</a:t>
          </a:r>
        </a:p>
      </xdr:txBody>
    </xdr:sp>
    <xdr:clientData/>
  </xdr:absoluteAnchor>
  <xdr:absoluteAnchor>
    <xdr:pos x="5294376" y="5001768"/>
    <xdr:ext cx="1536192" cy="137160"/>
    <xdr:sp macro="" textlink="">
      <xdr:nvSpPr>
        <xdr:cNvPr id="154" name="tx154"/>
        <xdr:cNvSpPr/>
      </xdr:nvSpPr>
      <xdr:spPr>
        <a:xfrm>
          <a:off x="5294376" y="5001768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(XX)  -  PM Peak Volume</a:t>
          </a:r>
        </a:p>
      </xdr:txBody>
    </xdr:sp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320040" y="274320"/>
    <xdr:ext cx="6675120" cy="4160520"/>
    <xdr:sp macro="" textlink="">
      <xdr:nvSpPr>
        <xdr:cNvPr id="101" name="rc101"/>
        <xdr:cNvSpPr/>
      </xdr:nvSpPr>
      <xdr:spPr>
        <a:xfrm>
          <a:off x="320040" y="27432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502920"/>
    <xdr:ext cx="18288" cy="3474720"/>
    <xdr:sp macro="" textlink="">
      <xdr:nvSpPr>
        <xdr:cNvPr id="102" name="ln102"/>
        <xdr:cNvSpPr/>
      </xdr:nvSpPr>
      <xdr:spPr>
        <a:xfrm>
          <a:off x="1691640" y="50292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1234440"/>
    <xdr:ext cx="4983480" cy="18288"/>
    <xdr:sp macro="" textlink="">
      <xdr:nvSpPr>
        <xdr:cNvPr id="103" name="ln103"/>
        <xdr:cNvSpPr/>
      </xdr:nvSpPr>
      <xdr:spPr>
        <a:xfrm>
          <a:off x="1691640" y="123444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530352"/>
    <xdr:ext cx="1005840" cy="164592"/>
    <xdr:sp macro="" textlink="">
      <xdr:nvSpPr>
        <xdr:cNvPr id="104" name="tx104"/>
        <xdr:cNvSpPr/>
      </xdr:nvSpPr>
      <xdr:spPr>
        <a:xfrm>
          <a:off x="1188720" y="53035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3776472"/>
    <xdr:ext cx="1005840" cy="164592"/>
    <xdr:sp macro="" textlink="">
      <xdr:nvSpPr>
        <xdr:cNvPr id="105" name="tx105"/>
        <xdr:cNvSpPr/>
      </xdr:nvSpPr>
      <xdr:spPr>
        <a:xfrm>
          <a:off x="1188720" y="377647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941832"/>
    <xdr:ext cx="1097280" cy="164592"/>
    <xdr:sp macro="" textlink="">
      <xdr:nvSpPr>
        <xdr:cNvPr id="106" name="tx106"/>
        <xdr:cNvSpPr/>
      </xdr:nvSpPr>
      <xdr:spPr>
        <a:xfrm>
          <a:off x="3840480" y="94183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1289304"/>
    <xdr:ext cx="1737360" cy="146304"/>
    <xdr:sp macro="" textlink="">
      <xdr:nvSpPr>
        <xdr:cNvPr id="107" name="tx107"/>
        <xdr:cNvSpPr/>
      </xdr:nvSpPr>
      <xdr:spPr>
        <a:xfrm>
          <a:off x="5029200" y="128930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1645920"/>
    <xdr:ext cx="1737360" cy="914400"/>
    <xdr:sp macro="" textlink="">
      <xdr:nvSpPr>
        <xdr:cNvPr id="108" name="rc108"/>
        <xdr:cNvSpPr/>
      </xdr:nvSpPr>
      <xdr:spPr>
        <a:xfrm>
          <a:off x="2468880" y="164592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1801368"/>
    <xdr:ext cx="1700784" cy="457200"/>
    <xdr:sp macro="" textlink="">
      <xdr:nvSpPr>
        <xdr:cNvPr id="109" name="tx109"/>
        <xdr:cNvSpPr/>
      </xdr:nvSpPr>
      <xdr:spPr>
        <a:xfrm>
          <a:off x="2487168" y="180136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1051560"/>
    <xdr:ext cx="100584" cy="100584"/>
    <xdr:sp macro="" textlink="">
      <xdr:nvSpPr>
        <xdr:cNvPr id="110" name="ci110"/>
        <xdr:cNvSpPr/>
      </xdr:nvSpPr>
      <xdr:spPr>
        <a:xfrm>
          <a:off x="1810512" y="105156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1691640" y="2286000"/>
    <xdr:ext cx="365760" cy="18288"/>
    <xdr:sp macro="" textlink="">
      <xdr:nvSpPr>
        <xdr:cNvPr id="111" name="ln111"/>
        <xdr:cNvSpPr/>
      </xdr:nvSpPr>
      <xdr:spPr>
        <a:xfrm>
          <a:off x="1691640" y="2286000"/>
          <a:ext cx="365760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1691640" y="3520440"/>
    <xdr:ext cx="365760" cy="45720"/>
    <xdr:sp macro="" textlink="">
      <xdr:nvSpPr>
        <xdr:cNvPr id="112" name="ln112"/>
        <xdr:cNvSpPr/>
      </xdr:nvSpPr>
      <xdr:spPr>
        <a:xfrm flipV="1">
          <a:off x="1691640" y="3520440"/>
          <a:ext cx="365760" cy="45720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743200" y="1234440"/>
    <xdr:ext cx="18288" cy="384048"/>
    <xdr:sp macro="" textlink="">
      <xdr:nvSpPr>
        <xdr:cNvPr id="113" name="ln113"/>
        <xdr:cNvSpPr/>
      </xdr:nvSpPr>
      <xdr:spPr>
        <a:xfrm>
          <a:off x="2743200" y="123444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4983480" y="1234440"/>
    <xdr:ext cx="18288" cy="384048"/>
    <xdr:sp macro="" textlink="">
      <xdr:nvSpPr>
        <xdr:cNvPr id="114" name="ln114"/>
        <xdr:cNvSpPr/>
      </xdr:nvSpPr>
      <xdr:spPr>
        <a:xfrm>
          <a:off x="4983480" y="123444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093976" y="2203704"/>
    <xdr:ext cx="960120" cy="146304"/>
    <xdr:sp macro="" textlink="">
      <xdr:nvSpPr>
        <xdr:cNvPr id="115" name="tx115"/>
        <xdr:cNvSpPr/>
      </xdr:nvSpPr>
      <xdr:spPr>
        <a:xfrm>
          <a:off x="2093976" y="2203704"/>
          <a:ext cx="960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P1 (auto, RIRO)</a:t>
          </a:r>
        </a:p>
      </xdr:txBody>
    </xdr:sp>
    <xdr:clientData/>
  </xdr:absoluteAnchor>
  <xdr:absoluteAnchor>
    <xdr:pos x="2093976" y="3447288"/>
    <xdr:ext cx="1005840" cy="146304"/>
    <xdr:sp macro="" textlink="">
      <xdr:nvSpPr>
        <xdr:cNvPr id="116" name="tx116"/>
        <xdr:cNvSpPr/>
      </xdr:nvSpPr>
      <xdr:spPr>
        <a:xfrm>
          <a:off x="2093976" y="3447288"/>
          <a:ext cx="1005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P2 (truck, RIRO)</a:t>
          </a:r>
        </a:p>
      </xdr:txBody>
    </xdr:sp>
    <xdr:clientData/>
  </xdr:absoluteAnchor>
  <xdr:absoluteAnchor>
    <xdr:pos x="2313432" y="1636776"/>
    <xdr:ext cx="868680" cy="146304"/>
    <xdr:sp macro="" textlink="">
      <xdr:nvSpPr>
        <xdr:cNvPr id="117" name="tx117"/>
        <xdr:cNvSpPr/>
      </xdr:nvSpPr>
      <xdr:spPr>
        <a:xfrm>
          <a:off x="2313432" y="1636776"/>
          <a:ext cx="86868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A1 (auto)</a:t>
          </a:r>
        </a:p>
      </xdr:txBody>
    </xdr:sp>
    <xdr:clientData/>
  </xdr:absoluteAnchor>
  <xdr:absoluteAnchor>
    <xdr:pos x="4553712" y="1636776"/>
    <xdr:ext cx="914400" cy="146304"/>
    <xdr:sp macro="" textlink="">
      <xdr:nvSpPr>
        <xdr:cNvPr id="118" name="tx118"/>
        <xdr:cNvSpPr/>
      </xdr:nvSpPr>
      <xdr:spPr>
        <a:xfrm>
          <a:off x="4553712" y="1636776"/>
          <a:ext cx="91440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A2 (truck)</a:t>
          </a:r>
        </a:p>
      </xdr:txBody>
    </xdr:sp>
    <xdr:clientData/>
  </xdr:absoluteAnchor>
  <xdr:absoluteAnchor>
    <xdr:pos x="457200" y="4123944"/>
    <xdr:ext cx="3291840" cy="146304"/>
    <xdr:sp macro="" textlink="">
      <xdr:nvSpPr>
        <xdr:cNvPr id="119" name="tx119"/>
        <xdr:cNvSpPr/>
      </xdr:nvSpPr>
      <xdr:spPr>
        <a:xfrm>
          <a:off x="457200" y="412394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5:</a:t>
          </a:r>
        </a:p>
      </xdr:txBody>
    </xdr:sp>
    <xdr:clientData/>
  </xdr:absoluteAnchor>
  <xdr:absoluteAnchor>
    <xdr:pos x="457200" y="4261104"/>
    <xdr:ext cx="4206240" cy="146304"/>
    <xdr:sp macro="" textlink="">
      <xdr:nvSpPr>
        <xdr:cNvPr id="120" name="tx120"/>
        <xdr:cNvSpPr/>
      </xdr:nvSpPr>
      <xdr:spPr>
        <a:xfrm>
          <a:off x="457200" y="426110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Directional Distribution (Draft)</a:t>
          </a:r>
        </a:p>
      </xdr:txBody>
    </xdr:sp>
    <xdr:clientData/>
  </xdr:absoluteAnchor>
  <xdr:absoluteAnchor>
    <xdr:pos x="1581912" y="3246120"/>
    <xdr:ext cx="18288" cy="640080"/>
    <xdr:sp macro="" textlink="">
      <xdr:nvSpPr>
        <xdr:cNvPr id="121" name="ln121"/>
        <xdr:cNvSpPr/>
      </xdr:nvSpPr>
      <xdr:spPr>
        <a:xfrm flipV="1">
          <a:off x="1581912" y="3246120"/>
          <a:ext cx="18288" cy="640080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01368" y="3246120"/>
    <xdr:ext cx="18288" cy="640080"/>
    <xdr:sp macro="" textlink="">
      <xdr:nvSpPr>
        <xdr:cNvPr id="122" name="ln122"/>
        <xdr:cNvSpPr/>
      </xdr:nvSpPr>
      <xdr:spPr>
        <a:xfrm>
          <a:off x="1801368" y="3246120"/>
          <a:ext cx="18288" cy="640080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731520" y="3474720"/>
    <xdr:ext cx="777240" cy="146304"/>
    <xdr:sp macro="" textlink="Assign!$M$5">
      <xdr:nvSpPr>
        <xdr:cNvPr id="123" name="tx123"/>
        <xdr:cNvSpPr/>
      </xdr:nvSpPr>
      <xdr:spPr>
        <a:xfrm>
          <a:off x="731520" y="3474720"/>
          <a:ext cx="777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800" b="1">
              <a:solidFill>
                <a:srgbClr val="000000"/>
              </a:solidFill>
              <a:latin typeface="Segoe UI"/>
            </a:rPr>
            <a:t>35%</a:t>
          </a:r>
        </a:p>
      </xdr:txBody>
    </xdr:sp>
    <xdr:clientData/>
  </xdr:absoluteAnchor>
  <xdr:absoluteAnchor>
    <xdr:pos x="1581912" y="457200"/>
    <xdr:ext cx="18288" cy="457200"/>
    <xdr:sp macro="" textlink="">
      <xdr:nvSpPr>
        <xdr:cNvPr id="124" name="ln124"/>
        <xdr:cNvSpPr/>
      </xdr:nvSpPr>
      <xdr:spPr>
        <a:xfrm flipV="1">
          <a:off x="1581912" y="457200"/>
          <a:ext cx="18288" cy="457200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01368" y="457200"/>
    <xdr:ext cx="18288" cy="457200"/>
    <xdr:sp macro="" textlink="">
      <xdr:nvSpPr>
        <xdr:cNvPr id="125" name="ln125"/>
        <xdr:cNvSpPr/>
      </xdr:nvSpPr>
      <xdr:spPr>
        <a:xfrm>
          <a:off x="1801368" y="457200"/>
          <a:ext cx="18288" cy="457200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320040" y="667512"/>
    <xdr:ext cx="777240" cy="146304"/>
    <xdr:sp macro="" textlink="Assign!$M$6">
      <xdr:nvSpPr>
        <xdr:cNvPr id="126" name="tx126"/>
        <xdr:cNvSpPr/>
      </xdr:nvSpPr>
      <xdr:spPr>
        <a:xfrm>
          <a:off x="320040" y="667512"/>
          <a:ext cx="777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800" b="1">
              <a:solidFill>
                <a:srgbClr val="000000"/>
              </a:solidFill>
              <a:latin typeface="Segoe UI"/>
            </a:rPr>
            <a:t>30%</a:t>
          </a:r>
        </a:p>
      </xdr:txBody>
    </xdr:sp>
    <xdr:clientData/>
  </xdr:absoluteAnchor>
  <xdr:absoluteAnchor>
    <xdr:pos x="5257800" y="1124712"/>
    <xdr:ext cx="640080" cy="18288"/>
    <xdr:sp macro="" textlink="">
      <xdr:nvSpPr>
        <xdr:cNvPr id="127" name="ln127"/>
        <xdr:cNvSpPr/>
      </xdr:nvSpPr>
      <xdr:spPr>
        <a:xfrm flipH="1">
          <a:off x="5257800" y="1124712"/>
          <a:ext cx="640080" cy="18288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257800" y="1344168"/>
    <xdr:ext cx="640080" cy="18288"/>
    <xdr:sp macro="" textlink="">
      <xdr:nvSpPr>
        <xdr:cNvPr id="128" name="ln128"/>
        <xdr:cNvSpPr/>
      </xdr:nvSpPr>
      <xdr:spPr>
        <a:xfrm>
          <a:off x="5257800" y="1344168"/>
          <a:ext cx="640080" cy="18288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349240" y="822960"/>
    <xdr:ext cx="777240" cy="146304"/>
    <xdr:sp macro="" textlink="Assign!$M$7">
      <xdr:nvSpPr>
        <xdr:cNvPr id="129" name="tx129"/>
        <xdr:cNvSpPr/>
      </xdr:nvSpPr>
      <xdr:spPr>
        <a:xfrm>
          <a:off x="5349240" y="822960"/>
          <a:ext cx="777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800" b="1">
              <a:solidFill>
                <a:srgbClr val="000000"/>
              </a:solidFill>
              <a:latin typeface="Segoe UI"/>
            </a:rPr>
            <a:t>35%</a:t>
          </a:r>
        </a:p>
      </xdr:txBody>
    </xdr:sp>
    <xdr:clientData/>
  </xdr:absoluteAnchor>
  <xdr:absoluteAnchor>
    <xdr:pos x="457200" y="3959352"/>
    <xdr:ext cx="5120640" cy="146304"/>
    <xdr:sp macro="" textlink="">
      <xdr:nvSpPr>
        <xdr:cNvPr id="130" name="tx130"/>
        <xdr:cNvSpPr/>
      </xdr:nvSpPr>
      <xdr:spPr>
        <a:xfrm>
          <a:off x="457200" y="3959352"/>
          <a:ext cx="51206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i="1">
              <a:solidFill>
                <a:srgbClr val="000000"/>
              </a:solidFill>
              <a:latin typeface="Segoe UI"/>
            </a:rPr>
            <a:t>Draft distribution proportional to background volumes; to be confirmed with the TMC</a:t>
          </a:r>
        </a:p>
      </xdr:txBody>
    </xdr:sp>
    <xdr:clientData/>
  </xdr:absoluteAnchor>
  <xdr:absoluteAnchor>
    <xdr:pos x="320040" y="4709160"/>
    <xdr:ext cx="6675120" cy="4160520"/>
    <xdr:sp macro="" textlink="">
      <xdr:nvSpPr>
        <xdr:cNvPr id="131" name="rc131"/>
        <xdr:cNvSpPr/>
      </xdr:nvSpPr>
      <xdr:spPr>
        <a:xfrm>
          <a:off x="320040" y="470916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4937760"/>
    <xdr:ext cx="18288" cy="3474720"/>
    <xdr:sp macro="" textlink="">
      <xdr:nvSpPr>
        <xdr:cNvPr id="132" name="ln132"/>
        <xdr:cNvSpPr/>
      </xdr:nvSpPr>
      <xdr:spPr>
        <a:xfrm>
          <a:off x="1691640" y="493776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5669280"/>
    <xdr:ext cx="4983480" cy="18288"/>
    <xdr:sp macro="" textlink="">
      <xdr:nvSpPr>
        <xdr:cNvPr id="133" name="ln133"/>
        <xdr:cNvSpPr/>
      </xdr:nvSpPr>
      <xdr:spPr>
        <a:xfrm>
          <a:off x="1691640" y="566928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4965192"/>
    <xdr:ext cx="1005840" cy="164592"/>
    <xdr:sp macro="" textlink="">
      <xdr:nvSpPr>
        <xdr:cNvPr id="134" name="tx134"/>
        <xdr:cNvSpPr/>
      </xdr:nvSpPr>
      <xdr:spPr>
        <a:xfrm>
          <a:off x="1188720" y="496519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8211312"/>
    <xdr:ext cx="1005840" cy="164592"/>
    <xdr:sp macro="" textlink="">
      <xdr:nvSpPr>
        <xdr:cNvPr id="135" name="tx135"/>
        <xdr:cNvSpPr/>
      </xdr:nvSpPr>
      <xdr:spPr>
        <a:xfrm>
          <a:off x="1188720" y="821131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5376672"/>
    <xdr:ext cx="1097280" cy="164592"/>
    <xdr:sp macro="" textlink="">
      <xdr:nvSpPr>
        <xdr:cNvPr id="136" name="tx136"/>
        <xdr:cNvSpPr/>
      </xdr:nvSpPr>
      <xdr:spPr>
        <a:xfrm>
          <a:off x="3840480" y="537667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5724144"/>
    <xdr:ext cx="1737360" cy="146304"/>
    <xdr:sp macro="" textlink="">
      <xdr:nvSpPr>
        <xdr:cNvPr id="137" name="tx137"/>
        <xdr:cNvSpPr/>
      </xdr:nvSpPr>
      <xdr:spPr>
        <a:xfrm>
          <a:off x="5029200" y="572414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6080760"/>
    <xdr:ext cx="1737360" cy="914400"/>
    <xdr:sp macro="" textlink="">
      <xdr:nvSpPr>
        <xdr:cNvPr id="138" name="rc138"/>
        <xdr:cNvSpPr/>
      </xdr:nvSpPr>
      <xdr:spPr>
        <a:xfrm>
          <a:off x="2468880" y="608076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6236208"/>
    <xdr:ext cx="1700784" cy="457200"/>
    <xdr:sp macro="" textlink="">
      <xdr:nvSpPr>
        <xdr:cNvPr id="139" name="tx139"/>
        <xdr:cNvSpPr/>
      </xdr:nvSpPr>
      <xdr:spPr>
        <a:xfrm>
          <a:off x="2487168" y="623620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5486400"/>
    <xdr:ext cx="100584" cy="100584"/>
    <xdr:sp macro="" textlink="">
      <xdr:nvSpPr>
        <xdr:cNvPr id="140" name="ci140"/>
        <xdr:cNvSpPr/>
      </xdr:nvSpPr>
      <xdr:spPr>
        <a:xfrm>
          <a:off x="1810512" y="548640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1691640" y="6720840"/>
    <xdr:ext cx="365760" cy="18288"/>
    <xdr:sp macro="" textlink="">
      <xdr:nvSpPr>
        <xdr:cNvPr id="141" name="ln141"/>
        <xdr:cNvSpPr/>
      </xdr:nvSpPr>
      <xdr:spPr>
        <a:xfrm>
          <a:off x="1691640" y="6720840"/>
          <a:ext cx="365760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1691640" y="7955280"/>
    <xdr:ext cx="365760" cy="45720"/>
    <xdr:sp macro="" textlink="">
      <xdr:nvSpPr>
        <xdr:cNvPr id="142" name="ln142"/>
        <xdr:cNvSpPr/>
      </xdr:nvSpPr>
      <xdr:spPr>
        <a:xfrm flipV="1">
          <a:off x="1691640" y="7955280"/>
          <a:ext cx="365760" cy="45720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743200" y="5669280"/>
    <xdr:ext cx="18288" cy="384048"/>
    <xdr:sp macro="" textlink="">
      <xdr:nvSpPr>
        <xdr:cNvPr id="143" name="ln143"/>
        <xdr:cNvSpPr/>
      </xdr:nvSpPr>
      <xdr:spPr>
        <a:xfrm>
          <a:off x="2743200" y="566928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4983480" y="5669280"/>
    <xdr:ext cx="18288" cy="384048"/>
    <xdr:sp macro="" textlink="">
      <xdr:nvSpPr>
        <xdr:cNvPr id="144" name="ln144"/>
        <xdr:cNvSpPr/>
      </xdr:nvSpPr>
      <xdr:spPr>
        <a:xfrm>
          <a:off x="4983480" y="566928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093976" y="6638544"/>
    <xdr:ext cx="960120" cy="146304"/>
    <xdr:sp macro="" textlink="">
      <xdr:nvSpPr>
        <xdr:cNvPr id="145" name="tx145"/>
        <xdr:cNvSpPr/>
      </xdr:nvSpPr>
      <xdr:spPr>
        <a:xfrm>
          <a:off x="2093976" y="6638544"/>
          <a:ext cx="960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P1 (auto, RIRO)</a:t>
          </a:r>
        </a:p>
      </xdr:txBody>
    </xdr:sp>
    <xdr:clientData/>
  </xdr:absoluteAnchor>
  <xdr:absoluteAnchor>
    <xdr:pos x="2093976" y="7882128"/>
    <xdr:ext cx="1005840" cy="146304"/>
    <xdr:sp macro="" textlink="">
      <xdr:nvSpPr>
        <xdr:cNvPr id="146" name="tx146"/>
        <xdr:cNvSpPr/>
      </xdr:nvSpPr>
      <xdr:spPr>
        <a:xfrm>
          <a:off x="2093976" y="7882128"/>
          <a:ext cx="1005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P2 (truck, RIRO)</a:t>
          </a:r>
        </a:p>
      </xdr:txBody>
    </xdr:sp>
    <xdr:clientData/>
  </xdr:absoluteAnchor>
  <xdr:absoluteAnchor>
    <xdr:pos x="2313432" y="6071616"/>
    <xdr:ext cx="868680" cy="146304"/>
    <xdr:sp macro="" textlink="">
      <xdr:nvSpPr>
        <xdr:cNvPr id="147" name="tx147"/>
        <xdr:cNvSpPr/>
      </xdr:nvSpPr>
      <xdr:spPr>
        <a:xfrm>
          <a:off x="2313432" y="6071616"/>
          <a:ext cx="86868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A1 (auto)</a:t>
          </a:r>
        </a:p>
      </xdr:txBody>
    </xdr:sp>
    <xdr:clientData/>
  </xdr:absoluteAnchor>
  <xdr:absoluteAnchor>
    <xdr:pos x="4553712" y="6071616"/>
    <xdr:ext cx="914400" cy="146304"/>
    <xdr:sp macro="" textlink="">
      <xdr:nvSpPr>
        <xdr:cNvPr id="148" name="tx148"/>
        <xdr:cNvSpPr/>
      </xdr:nvSpPr>
      <xdr:spPr>
        <a:xfrm>
          <a:off x="4553712" y="6071616"/>
          <a:ext cx="91440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A2 (truck)</a:t>
          </a:r>
        </a:p>
      </xdr:txBody>
    </xdr:sp>
    <xdr:clientData/>
  </xdr:absoluteAnchor>
  <xdr:absoluteAnchor>
    <xdr:pos x="457200" y="8558784"/>
    <xdr:ext cx="3291840" cy="146304"/>
    <xdr:sp macro="" textlink="">
      <xdr:nvSpPr>
        <xdr:cNvPr id="149" name="tx149"/>
        <xdr:cNvSpPr/>
      </xdr:nvSpPr>
      <xdr:spPr>
        <a:xfrm>
          <a:off x="457200" y="855878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6:</a:t>
          </a:r>
        </a:p>
      </xdr:txBody>
    </xdr:sp>
    <xdr:clientData/>
  </xdr:absoluteAnchor>
  <xdr:absoluteAnchor>
    <xdr:pos x="457200" y="8695944"/>
    <xdr:ext cx="4206240" cy="146304"/>
    <xdr:sp macro="" textlink="">
      <xdr:nvSpPr>
        <xdr:cNvPr id="150" name="tx150"/>
        <xdr:cNvSpPr/>
      </xdr:nvSpPr>
      <xdr:spPr>
        <a:xfrm>
          <a:off x="457200" y="869594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Site Trips - AM (PM) Peak Hour</a:t>
          </a:r>
        </a:p>
      </xdr:txBody>
    </xdr:sp>
    <xdr:clientData/>
  </xdr:absoluteAnchor>
  <xdr:absoluteAnchor>
    <xdr:pos x="1773936" y="6839712"/>
    <xdr:ext cx="210312" cy="384048"/>
    <xdr:sp macro="" textlink="">
      <xdr:nvSpPr>
        <xdr:cNvPr id="151" name="ln151"/>
        <xdr:cNvSpPr/>
      </xdr:nvSpPr>
      <xdr:spPr>
        <a:xfrm flipV="1">
          <a:off x="1773936" y="6839712"/>
          <a:ext cx="210312" cy="38404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773936" y="6236208"/>
    <xdr:ext cx="192024" cy="365760"/>
    <xdr:sp macro="" textlink="">
      <xdr:nvSpPr>
        <xdr:cNvPr id="152" name="ln152"/>
        <xdr:cNvSpPr/>
      </xdr:nvSpPr>
      <xdr:spPr>
        <a:xfrm flipH="1" flipV="1">
          <a:off x="1773936" y="6236208"/>
          <a:ext cx="192024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48840" y="7086600"/>
    <xdr:ext cx="603504" cy="137160"/>
    <xdr:sp macro="" textlink="Assign!$M$17">
      <xdr:nvSpPr>
        <xdr:cNvPr id="153" name="tx153"/>
        <xdr:cNvSpPr/>
      </xdr:nvSpPr>
      <xdr:spPr>
        <a:xfrm>
          <a:off x="2148840" y="7086600"/>
          <a:ext cx="603504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22 (6)</a:t>
          </a:r>
        </a:p>
      </xdr:txBody>
    </xdr:sp>
    <xdr:clientData/>
  </xdr:absoluteAnchor>
  <xdr:absoluteAnchor>
    <xdr:pos x="777240" y="6309360"/>
    <xdr:ext cx="822960" cy="137160"/>
    <xdr:sp macro="" textlink="Assign!$M$18">
      <xdr:nvSpPr>
        <xdr:cNvPr id="154" name="tx154"/>
        <xdr:cNvSpPr/>
      </xdr:nvSpPr>
      <xdr:spPr>
        <a:xfrm>
          <a:off x="777240" y="6309360"/>
          <a:ext cx="8229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3 (17)</a:t>
          </a:r>
        </a:p>
      </xdr:txBody>
    </xdr:sp>
    <xdr:clientData/>
  </xdr:absoluteAnchor>
  <xdr:absoluteAnchor>
    <xdr:pos x="2331720" y="5760720"/>
    <xdr:ext cx="320040" cy="274320"/>
    <xdr:sp macro="" textlink="">
      <xdr:nvSpPr>
        <xdr:cNvPr id="155" name="ln155"/>
        <xdr:cNvSpPr/>
      </xdr:nvSpPr>
      <xdr:spPr>
        <a:xfrm>
          <a:off x="2331720" y="5760720"/>
          <a:ext cx="320040" cy="27432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862072" y="5779008"/>
    <xdr:ext cx="338328" cy="274320"/>
    <xdr:sp macro="" textlink="">
      <xdr:nvSpPr>
        <xdr:cNvPr id="156" name="ln156"/>
        <xdr:cNvSpPr/>
      </xdr:nvSpPr>
      <xdr:spPr>
        <a:xfrm flipH="1">
          <a:off x="2862072" y="5779008"/>
          <a:ext cx="338328" cy="27432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514600" y="5586984"/>
    <xdr:ext cx="347472" cy="374904"/>
    <xdr:sp macro="" textlink="">
      <xdr:nvSpPr>
        <xdr:cNvPr id="157" name="ln157"/>
        <xdr:cNvSpPr/>
      </xdr:nvSpPr>
      <xdr:spPr>
        <a:xfrm flipH="1" flipV="1">
          <a:off x="2514600" y="5586984"/>
          <a:ext cx="347472" cy="374904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926080" y="5623560"/>
    <xdr:ext cx="411480" cy="374904"/>
    <xdr:sp macro="" textlink="">
      <xdr:nvSpPr>
        <xdr:cNvPr id="158" name="ln158"/>
        <xdr:cNvSpPr/>
      </xdr:nvSpPr>
      <xdr:spPr>
        <a:xfrm flipV="1">
          <a:off x="2926080" y="5623560"/>
          <a:ext cx="411480" cy="374904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011680" y="6236208"/>
    <xdr:ext cx="603504" cy="128016"/>
    <xdr:sp macro="" textlink="Assign!$M$19">
      <xdr:nvSpPr>
        <xdr:cNvPr id="159" name="tx159"/>
        <xdr:cNvSpPr/>
      </xdr:nvSpPr>
      <xdr:spPr>
        <a:xfrm>
          <a:off x="2011680" y="623620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19 (5)</a:t>
          </a:r>
        </a:p>
      </xdr:txBody>
    </xdr:sp>
    <xdr:clientData/>
  </xdr:absoluteAnchor>
  <xdr:absoluteAnchor>
    <xdr:pos x="3063240" y="6236208"/>
    <xdr:ext cx="603504" cy="128016"/>
    <xdr:sp macro="" textlink="Assign!$M$20">
      <xdr:nvSpPr>
        <xdr:cNvPr id="160" name="tx160"/>
        <xdr:cNvSpPr/>
      </xdr:nvSpPr>
      <xdr:spPr>
        <a:xfrm>
          <a:off x="3063240" y="623620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21 (7)</a:t>
          </a:r>
        </a:p>
      </xdr:txBody>
    </xdr:sp>
    <xdr:clientData/>
  </xdr:absoluteAnchor>
  <xdr:absoluteAnchor>
    <xdr:pos x="2258568" y="5349240"/>
    <xdr:ext cx="603504" cy="128016"/>
    <xdr:sp macro="" textlink="Assign!$M$21">
      <xdr:nvSpPr>
        <xdr:cNvPr id="161" name="tx161"/>
        <xdr:cNvSpPr/>
      </xdr:nvSpPr>
      <xdr:spPr>
        <a:xfrm>
          <a:off x="2258568" y="5349240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4 (20)</a:t>
          </a:r>
        </a:p>
      </xdr:txBody>
    </xdr:sp>
    <xdr:clientData/>
  </xdr:absoluteAnchor>
  <xdr:absoluteAnchor>
    <xdr:pos x="3383280" y="5413248"/>
    <xdr:ext cx="603504" cy="128016"/>
    <xdr:sp macro="" textlink="Assign!$M$22">
      <xdr:nvSpPr>
        <xdr:cNvPr id="162" name="tx162"/>
        <xdr:cNvSpPr/>
      </xdr:nvSpPr>
      <xdr:spPr>
        <a:xfrm>
          <a:off x="3383280" y="541324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3 (19)</a:t>
          </a:r>
        </a:p>
      </xdr:txBody>
    </xdr:sp>
    <xdr:clientData/>
  </xdr:absoluteAnchor>
  <xdr:absoluteAnchor>
    <xdr:pos x="1508760" y="5029200"/>
    <xdr:ext cx="475488" cy="493776"/>
    <xdr:sp macro="" textlink="">
      <xdr:nvSpPr>
        <xdr:cNvPr id="163" name="ln163"/>
        <xdr:cNvSpPr/>
      </xdr:nvSpPr>
      <xdr:spPr>
        <a:xfrm>
          <a:off x="1508760" y="5029200"/>
          <a:ext cx="475488" cy="493776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057400" y="5285232"/>
    <xdr:ext cx="603504" cy="128016"/>
    <xdr:sp macro="" textlink="Volumes!$O$12">
      <xdr:nvSpPr>
        <xdr:cNvPr id="164" name="tx164"/>
        <xdr:cNvSpPr/>
      </xdr:nvSpPr>
      <xdr:spPr>
        <a:xfrm>
          <a:off x="2057400" y="5285232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19 (5)</a:t>
          </a:r>
        </a:p>
      </xdr:txBody>
    </xdr:sp>
    <xdr:clientData/>
  </xdr:absoluteAnchor>
  <xdr:absoluteAnchor>
    <xdr:pos x="2039112" y="5797296"/>
    <xdr:ext cx="475488" cy="347472"/>
    <xdr:sp macro="" textlink="">
      <xdr:nvSpPr>
        <xdr:cNvPr id="165" name="ln165"/>
        <xdr:cNvSpPr/>
      </xdr:nvSpPr>
      <xdr:spPr>
        <a:xfrm flipH="1">
          <a:off x="2039112" y="5797296"/>
          <a:ext cx="475488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587752" y="5961888"/>
    <xdr:ext cx="603504" cy="128016"/>
    <xdr:sp macro="" textlink="Volumes!$O$14">
      <xdr:nvSpPr>
        <xdr:cNvPr id="166" name="tx166"/>
        <xdr:cNvSpPr/>
      </xdr:nvSpPr>
      <xdr:spPr>
        <a:xfrm>
          <a:off x="2587752" y="596188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4 (20)</a:t>
          </a:r>
        </a:p>
      </xdr:txBody>
    </xdr:sp>
    <xdr:clientData/>
  </xdr:absoluteAnchor>
  <xdr:absoluteAnchor>
    <xdr:pos x="5257800" y="4846320"/>
    <xdr:ext cx="1600200" cy="310896"/>
    <xdr:sp macro="" textlink="">
      <xdr:nvSpPr>
        <xdr:cNvPr id="167" name="rc167"/>
        <xdr:cNvSpPr/>
      </xdr:nvSpPr>
      <xdr:spPr>
        <a:xfrm>
          <a:off x="5257800" y="4846320"/>
          <a:ext cx="1600200" cy="310896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294376" y="4860036"/>
    <xdr:ext cx="1536192" cy="137160"/>
    <xdr:sp macro="" textlink="">
      <xdr:nvSpPr>
        <xdr:cNvPr id="168" name="tx168"/>
        <xdr:cNvSpPr/>
      </xdr:nvSpPr>
      <xdr:spPr>
        <a:xfrm>
          <a:off x="5294376" y="4860036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XX  -  AM Peak Site Trips</a:t>
          </a:r>
        </a:p>
      </xdr:txBody>
    </xdr:sp>
    <xdr:clientData/>
  </xdr:absoluteAnchor>
  <xdr:absoluteAnchor>
    <xdr:pos x="5294376" y="5001768"/>
    <xdr:ext cx="1536192" cy="137160"/>
    <xdr:sp macro="" textlink="">
      <xdr:nvSpPr>
        <xdr:cNvPr id="169" name="tx169"/>
        <xdr:cNvSpPr/>
      </xdr:nvSpPr>
      <xdr:spPr>
        <a:xfrm>
          <a:off x="5294376" y="5001768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(XX)  -  PM Peak Site Trips</a:t>
          </a:r>
        </a:p>
      </xdr:txBody>
    </xdr:sp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320040" y="274320"/>
    <xdr:ext cx="6675120" cy="4160520"/>
    <xdr:sp macro="" textlink="">
      <xdr:nvSpPr>
        <xdr:cNvPr id="101" name="rc101"/>
        <xdr:cNvSpPr/>
      </xdr:nvSpPr>
      <xdr:spPr>
        <a:xfrm>
          <a:off x="320040" y="27432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502920"/>
    <xdr:ext cx="18288" cy="3474720"/>
    <xdr:sp macro="" textlink="">
      <xdr:nvSpPr>
        <xdr:cNvPr id="102" name="ln102"/>
        <xdr:cNvSpPr/>
      </xdr:nvSpPr>
      <xdr:spPr>
        <a:xfrm>
          <a:off x="1691640" y="50292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1234440"/>
    <xdr:ext cx="4983480" cy="18288"/>
    <xdr:sp macro="" textlink="">
      <xdr:nvSpPr>
        <xdr:cNvPr id="103" name="ln103"/>
        <xdr:cNvSpPr/>
      </xdr:nvSpPr>
      <xdr:spPr>
        <a:xfrm>
          <a:off x="1691640" y="123444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530352"/>
    <xdr:ext cx="1005840" cy="164592"/>
    <xdr:sp macro="" textlink="">
      <xdr:nvSpPr>
        <xdr:cNvPr id="104" name="tx104"/>
        <xdr:cNvSpPr/>
      </xdr:nvSpPr>
      <xdr:spPr>
        <a:xfrm>
          <a:off x="1188720" y="53035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3776472"/>
    <xdr:ext cx="1005840" cy="164592"/>
    <xdr:sp macro="" textlink="">
      <xdr:nvSpPr>
        <xdr:cNvPr id="105" name="tx105"/>
        <xdr:cNvSpPr/>
      </xdr:nvSpPr>
      <xdr:spPr>
        <a:xfrm>
          <a:off x="1188720" y="377647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941832"/>
    <xdr:ext cx="1097280" cy="164592"/>
    <xdr:sp macro="" textlink="">
      <xdr:nvSpPr>
        <xdr:cNvPr id="106" name="tx106"/>
        <xdr:cNvSpPr/>
      </xdr:nvSpPr>
      <xdr:spPr>
        <a:xfrm>
          <a:off x="3840480" y="94183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1289304"/>
    <xdr:ext cx="1737360" cy="146304"/>
    <xdr:sp macro="" textlink="">
      <xdr:nvSpPr>
        <xdr:cNvPr id="107" name="tx107"/>
        <xdr:cNvSpPr/>
      </xdr:nvSpPr>
      <xdr:spPr>
        <a:xfrm>
          <a:off x="5029200" y="128930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1645920"/>
    <xdr:ext cx="1737360" cy="914400"/>
    <xdr:sp macro="" textlink="">
      <xdr:nvSpPr>
        <xdr:cNvPr id="108" name="rc108"/>
        <xdr:cNvSpPr/>
      </xdr:nvSpPr>
      <xdr:spPr>
        <a:xfrm>
          <a:off x="2468880" y="164592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1801368"/>
    <xdr:ext cx="1700784" cy="457200"/>
    <xdr:sp macro="" textlink="">
      <xdr:nvSpPr>
        <xdr:cNvPr id="109" name="tx109"/>
        <xdr:cNvSpPr/>
      </xdr:nvSpPr>
      <xdr:spPr>
        <a:xfrm>
          <a:off x="2487168" y="180136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1051560"/>
    <xdr:ext cx="100584" cy="100584"/>
    <xdr:sp macro="" textlink="">
      <xdr:nvSpPr>
        <xdr:cNvPr id="110" name="ci110"/>
        <xdr:cNvSpPr/>
      </xdr:nvSpPr>
      <xdr:spPr>
        <a:xfrm>
          <a:off x="1810512" y="105156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1691640" y="2286000"/>
    <xdr:ext cx="365760" cy="18288"/>
    <xdr:sp macro="" textlink="">
      <xdr:nvSpPr>
        <xdr:cNvPr id="111" name="ln111"/>
        <xdr:cNvSpPr/>
      </xdr:nvSpPr>
      <xdr:spPr>
        <a:xfrm>
          <a:off x="1691640" y="2286000"/>
          <a:ext cx="365760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1691640" y="3520440"/>
    <xdr:ext cx="365760" cy="45720"/>
    <xdr:sp macro="" textlink="">
      <xdr:nvSpPr>
        <xdr:cNvPr id="112" name="ln112"/>
        <xdr:cNvSpPr/>
      </xdr:nvSpPr>
      <xdr:spPr>
        <a:xfrm flipV="1">
          <a:off x="1691640" y="3520440"/>
          <a:ext cx="365760" cy="45720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743200" y="1234440"/>
    <xdr:ext cx="18288" cy="384048"/>
    <xdr:sp macro="" textlink="">
      <xdr:nvSpPr>
        <xdr:cNvPr id="113" name="ln113"/>
        <xdr:cNvSpPr/>
      </xdr:nvSpPr>
      <xdr:spPr>
        <a:xfrm>
          <a:off x="2743200" y="123444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4983480" y="1234440"/>
    <xdr:ext cx="18288" cy="384048"/>
    <xdr:sp macro="" textlink="">
      <xdr:nvSpPr>
        <xdr:cNvPr id="114" name="ln114"/>
        <xdr:cNvSpPr/>
      </xdr:nvSpPr>
      <xdr:spPr>
        <a:xfrm>
          <a:off x="4983480" y="123444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093976" y="2203704"/>
    <xdr:ext cx="960120" cy="146304"/>
    <xdr:sp macro="" textlink="">
      <xdr:nvSpPr>
        <xdr:cNvPr id="115" name="tx115"/>
        <xdr:cNvSpPr/>
      </xdr:nvSpPr>
      <xdr:spPr>
        <a:xfrm>
          <a:off x="2093976" y="2203704"/>
          <a:ext cx="960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P1 (auto, RIRO)</a:t>
          </a:r>
        </a:p>
      </xdr:txBody>
    </xdr:sp>
    <xdr:clientData/>
  </xdr:absoluteAnchor>
  <xdr:absoluteAnchor>
    <xdr:pos x="2093976" y="3447288"/>
    <xdr:ext cx="1005840" cy="146304"/>
    <xdr:sp macro="" textlink="">
      <xdr:nvSpPr>
        <xdr:cNvPr id="116" name="tx116"/>
        <xdr:cNvSpPr/>
      </xdr:nvSpPr>
      <xdr:spPr>
        <a:xfrm>
          <a:off x="2093976" y="3447288"/>
          <a:ext cx="1005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P2 (truck, RIRO)</a:t>
          </a:r>
        </a:p>
      </xdr:txBody>
    </xdr:sp>
    <xdr:clientData/>
  </xdr:absoluteAnchor>
  <xdr:absoluteAnchor>
    <xdr:pos x="2313432" y="1636776"/>
    <xdr:ext cx="868680" cy="146304"/>
    <xdr:sp macro="" textlink="">
      <xdr:nvSpPr>
        <xdr:cNvPr id="117" name="tx117"/>
        <xdr:cNvSpPr/>
      </xdr:nvSpPr>
      <xdr:spPr>
        <a:xfrm>
          <a:off x="2313432" y="1636776"/>
          <a:ext cx="86868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A1 (auto)</a:t>
          </a:r>
        </a:p>
      </xdr:txBody>
    </xdr:sp>
    <xdr:clientData/>
  </xdr:absoluteAnchor>
  <xdr:absoluteAnchor>
    <xdr:pos x="4553712" y="1636776"/>
    <xdr:ext cx="914400" cy="146304"/>
    <xdr:sp macro="" textlink="">
      <xdr:nvSpPr>
        <xdr:cNvPr id="118" name="tx118"/>
        <xdr:cNvSpPr/>
      </xdr:nvSpPr>
      <xdr:spPr>
        <a:xfrm>
          <a:off x="4553712" y="1636776"/>
          <a:ext cx="91440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A2 (truck)</a:t>
          </a:r>
        </a:p>
      </xdr:txBody>
    </xdr:sp>
    <xdr:clientData/>
  </xdr:absoluteAnchor>
  <xdr:absoluteAnchor>
    <xdr:pos x="1801368" y="2167128"/>
    <xdr:ext cx="91440" cy="91440"/>
    <xdr:sp macro="" textlink="">
      <xdr:nvSpPr>
        <xdr:cNvPr id="119" name="ci119"/>
        <xdr:cNvSpPr/>
      </xdr:nvSpPr>
      <xdr:spPr>
        <a:xfrm>
          <a:off x="1801368" y="216712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1801368" y="3447288"/>
    <xdr:ext cx="91440" cy="91440"/>
    <xdr:sp macro="" textlink="">
      <xdr:nvSpPr>
        <xdr:cNvPr id="120" name="ci120"/>
        <xdr:cNvSpPr/>
      </xdr:nvSpPr>
      <xdr:spPr>
        <a:xfrm>
          <a:off x="1801368" y="344728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2624328" y="1344168"/>
    <xdr:ext cx="91440" cy="91440"/>
    <xdr:sp macro="" textlink="">
      <xdr:nvSpPr>
        <xdr:cNvPr id="121" name="ci121"/>
        <xdr:cNvSpPr/>
      </xdr:nvSpPr>
      <xdr:spPr>
        <a:xfrm>
          <a:off x="2624328" y="134416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4864608" y="1344168"/>
    <xdr:ext cx="91440" cy="91440"/>
    <xdr:sp macro="" textlink="">
      <xdr:nvSpPr>
        <xdr:cNvPr id="122" name="ci122"/>
        <xdr:cNvSpPr/>
      </xdr:nvSpPr>
      <xdr:spPr>
        <a:xfrm>
          <a:off x="4864608" y="134416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4123944"/>
    <xdr:ext cx="3291840" cy="146304"/>
    <xdr:sp macro="" textlink="">
      <xdr:nvSpPr>
        <xdr:cNvPr id="123" name="tx123"/>
        <xdr:cNvSpPr/>
      </xdr:nvSpPr>
      <xdr:spPr>
        <a:xfrm>
          <a:off x="457200" y="412394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7:</a:t>
          </a:r>
        </a:p>
      </xdr:txBody>
    </xdr:sp>
    <xdr:clientData/>
  </xdr:absoluteAnchor>
  <xdr:absoluteAnchor>
    <xdr:pos x="457200" y="4261104"/>
    <xdr:ext cx="4206240" cy="146304"/>
    <xdr:sp macro="" textlink="">
      <xdr:nvSpPr>
        <xdr:cNvPr id="124" name="tx124"/>
        <xdr:cNvSpPr/>
      </xdr:nvSpPr>
      <xdr:spPr>
        <a:xfrm>
          <a:off x="457200" y="426110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Build (2028) Peak Hour Volumes</a:t>
          </a:r>
        </a:p>
      </xdr:txBody>
    </xdr:sp>
    <xdr:clientData/>
  </xdr:absoluteAnchor>
  <xdr:absoluteAnchor>
    <xdr:pos x="1773936" y="1737360"/>
    <xdr:ext cx="18288" cy="365760"/>
    <xdr:sp macro="" textlink="">
      <xdr:nvSpPr>
        <xdr:cNvPr id="125" name="ln125"/>
        <xdr:cNvSpPr/>
      </xdr:nvSpPr>
      <xdr:spPr>
        <a:xfrm flipV="1">
          <a:off x="1773936" y="173736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92808" y="1801368"/>
    <xdr:ext cx="256032" cy="301752"/>
    <xdr:sp macro="" textlink="">
      <xdr:nvSpPr>
        <xdr:cNvPr id="126" name="ln126"/>
        <xdr:cNvSpPr/>
      </xdr:nvSpPr>
      <xdr:spPr>
        <a:xfrm flipV="1">
          <a:off x="1892808" y="1801368"/>
          <a:ext cx="256032" cy="30175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947672" y="2103120"/>
    <xdr:ext cx="566928" cy="137160"/>
    <xdr:sp macro="" textlink="Volumes!$O$10">
      <xdr:nvSpPr>
        <xdr:cNvPr id="127" name="tx127"/>
        <xdr:cNvSpPr/>
      </xdr:nvSpPr>
      <xdr:spPr>
        <a:xfrm>
          <a:off x="1947672" y="210312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3 (17)</a:t>
          </a:r>
        </a:p>
      </xdr:txBody>
    </xdr:sp>
    <xdr:clientData/>
  </xdr:absoluteAnchor>
  <xdr:absoluteAnchor>
    <xdr:pos x="2240280" y="1801368"/>
    <xdr:ext cx="566928" cy="137160"/>
    <xdr:sp macro="" textlink="Volumes!$O$11">
      <xdr:nvSpPr>
        <xdr:cNvPr id="128" name="tx128"/>
        <xdr:cNvSpPr/>
      </xdr:nvSpPr>
      <xdr:spPr>
        <a:xfrm>
          <a:off x="2240280" y="180136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1591056" y="548640"/>
    <xdr:ext cx="18288" cy="365760"/>
    <xdr:sp macro="" textlink="">
      <xdr:nvSpPr>
        <xdr:cNvPr id="129" name="ln129"/>
        <xdr:cNvSpPr/>
      </xdr:nvSpPr>
      <xdr:spPr>
        <a:xfrm>
          <a:off x="1591056" y="54864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472184" y="548640"/>
    <xdr:ext cx="539496" cy="521208"/>
    <xdr:sp macro="" textlink="">
      <xdr:nvSpPr>
        <xdr:cNvPr id="130" name="ln130"/>
        <xdr:cNvSpPr/>
      </xdr:nvSpPr>
      <xdr:spPr>
        <a:xfrm>
          <a:off x="1472184" y="548640"/>
          <a:ext cx="539496" cy="52120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" y="704088"/>
    <xdr:ext cx="566928" cy="137160"/>
    <xdr:sp macro="" textlink="Volumes!$O$13">
      <xdr:nvSpPr>
        <xdr:cNvPr id="131" name="tx131"/>
        <xdr:cNvSpPr/>
      </xdr:nvSpPr>
      <xdr:spPr>
        <a:xfrm>
          <a:off x="210312" y="70408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75688" y="850392"/>
    <xdr:ext cx="566928" cy="137160"/>
    <xdr:sp macro="" textlink="Volumes!$O$12">
      <xdr:nvSpPr>
        <xdr:cNvPr id="132" name="tx132"/>
        <xdr:cNvSpPr/>
      </xdr:nvSpPr>
      <xdr:spPr>
        <a:xfrm>
          <a:off x="2075688" y="850392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19 (5)</a:t>
          </a:r>
        </a:p>
      </xdr:txBody>
    </xdr:sp>
    <xdr:clientData/>
  </xdr:absoluteAnchor>
  <xdr:absoluteAnchor>
    <xdr:pos x="2057400" y="1344168"/>
    <xdr:ext cx="502920" cy="347472"/>
    <xdr:sp macro="" textlink="">
      <xdr:nvSpPr>
        <xdr:cNvPr id="133" name="ln133"/>
        <xdr:cNvSpPr/>
      </xdr:nvSpPr>
      <xdr:spPr>
        <a:xfrm flipH="1">
          <a:off x="2057400" y="1344168"/>
          <a:ext cx="50292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777240"/>
    <xdr:ext cx="457200" cy="347472"/>
    <xdr:sp macro="" textlink="">
      <xdr:nvSpPr>
        <xdr:cNvPr id="134" name="ln134"/>
        <xdr:cNvSpPr/>
      </xdr:nvSpPr>
      <xdr:spPr>
        <a:xfrm flipH="1" flipV="1">
          <a:off x="2103120" y="777240"/>
          <a:ext cx="45720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606040" y="1508760"/>
    <xdr:ext cx="566928" cy="137160"/>
    <xdr:sp macro="" textlink="Volumes!$O$14">
      <xdr:nvSpPr>
        <xdr:cNvPr id="135" name="tx135"/>
        <xdr:cNvSpPr/>
      </xdr:nvSpPr>
      <xdr:spPr>
        <a:xfrm>
          <a:off x="2606040" y="150876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4 (20)</a:t>
          </a:r>
        </a:p>
      </xdr:txBody>
    </xdr:sp>
    <xdr:clientData/>
  </xdr:absoluteAnchor>
  <xdr:absoluteAnchor>
    <xdr:pos x="2606040" y="685800"/>
    <xdr:ext cx="566928" cy="137160"/>
    <xdr:sp macro="" textlink="Volumes!$O$15">
      <xdr:nvSpPr>
        <xdr:cNvPr id="136" name="tx136"/>
        <xdr:cNvSpPr/>
      </xdr:nvSpPr>
      <xdr:spPr>
        <a:xfrm>
          <a:off x="2606040" y="68580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1773936" y="2404872"/>
    <xdr:ext cx="210312" cy="384048"/>
    <xdr:sp macro="" textlink="">
      <xdr:nvSpPr>
        <xdr:cNvPr id="137" name="ln137"/>
        <xdr:cNvSpPr/>
      </xdr:nvSpPr>
      <xdr:spPr>
        <a:xfrm flipV="1">
          <a:off x="1773936" y="2404872"/>
          <a:ext cx="210312" cy="38404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773936" y="1801368"/>
    <xdr:ext cx="192024" cy="365760"/>
    <xdr:sp macro="" textlink="">
      <xdr:nvSpPr>
        <xdr:cNvPr id="138" name="ln138"/>
        <xdr:cNvSpPr/>
      </xdr:nvSpPr>
      <xdr:spPr>
        <a:xfrm flipH="1" flipV="1">
          <a:off x="1773936" y="1801368"/>
          <a:ext cx="192024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48840" y="2651760"/>
    <xdr:ext cx="603504" cy="137160"/>
    <xdr:sp macro="" textlink="Volumes!$O$16">
      <xdr:nvSpPr>
        <xdr:cNvPr id="139" name="tx139"/>
        <xdr:cNvSpPr/>
      </xdr:nvSpPr>
      <xdr:spPr>
        <a:xfrm>
          <a:off x="2148840" y="2651760"/>
          <a:ext cx="603504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22 (6)</a:t>
          </a:r>
        </a:p>
      </xdr:txBody>
    </xdr:sp>
    <xdr:clientData/>
  </xdr:absoluteAnchor>
  <xdr:absoluteAnchor>
    <xdr:pos x="777240" y="1874520"/>
    <xdr:ext cx="822960" cy="137160"/>
    <xdr:sp macro="" textlink="Volumes!$O$17">
      <xdr:nvSpPr>
        <xdr:cNvPr id="140" name="tx140"/>
        <xdr:cNvSpPr/>
      </xdr:nvSpPr>
      <xdr:spPr>
        <a:xfrm>
          <a:off x="777240" y="1874520"/>
          <a:ext cx="8229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3 (17)</a:t>
          </a:r>
        </a:p>
      </xdr:txBody>
    </xdr:sp>
    <xdr:clientData/>
  </xdr:absoluteAnchor>
  <xdr:absoluteAnchor>
    <xdr:pos x="2331720" y="1325880"/>
    <xdr:ext cx="320040" cy="274320"/>
    <xdr:sp macro="" textlink="">
      <xdr:nvSpPr>
        <xdr:cNvPr id="141" name="ln141"/>
        <xdr:cNvSpPr/>
      </xdr:nvSpPr>
      <xdr:spPr>
        <a:xfrm>
          <a:off x="2331720" y="1325880"/>
          <a:ext cx="320040" cy="27432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862072" y="1344168"/>
    <xdr:ext cx="338328" cy="274320"/>
    <xdr:sp macro="" textlink="">
      <xdr:nvSpPr>
        <xdr:cNvPr id="142" name="ln142"/>
        <xdr:cNvSpPr/>
      </xdr:nvSpPr>
      <xdr:spPr>
        <a:xfrm flipH="1">
          <a:off x="2862072" y="1344168"/>
          <a:ext cx="338328" cy="27432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514600" y="1152144"/>
    <xdr:ext cx="347472" cy="374904"/>
    <xdr:sp macro="" textlink="">
      <xdr:nvSpPr>
        <xdr:cNvPr id="143" name="ln143"/>
        <xdr:cNvSpPr/>
      </xdr:nvSpPr>
      <xdr:spPr>
        <a:xfrm flipH="1" flipV="1">
          <a:off x="2514600" y="1152144"/>
          <a:ext cx="347472" cy="374904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926080" y="1188720"/>
    <xdr:ext cx="411480" cy="374904"/>
    <xdr:sp macro="" textlink="">
      <xdr:nvSpPr>
        <xdr:cNvPr id="144" name="ln144"/>
        <xdr:cNvSpPr/>
      </xdr:nvSpPr>
      <xdr:spPr>
        <a:xfrm flipV="1">
          <a:off x="2926080" y="1188720"/>
          <a:ext cx="411480" cy="374904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011680" y="1801368"/>
    <xdr:ext cx="603504" cy="128016"/>
    <xdr:sp macro="" textlink="Volumes!$O$18">
      <xdr:nvSpPr>
        <xdr:cNvPr id="145" name="tx145"/>
        <xdr:cNvSpPr/>
      </xdr:nvSpPr>
      <xdr:spPr>
        <a:xfrm>
          <a:off x="2011680" y="180136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19 (5)</a:t>
          </a:r>
        </a:p>
      </xdr:txBody>
    </xdr:sp>
    <xdr:clientData/>
  </xdr:absoluteAnchor>
  <xdr:absoluteAnchor>
    <xdr:pos x="3063240" y="1801368"/>
    <xdr:ext cx="603504" cy="128016"/>
    <xdr:sp macro="" textlink="Volumes!$O$19">
      <xdr:nvSpPr>
        <xdr:cNvPr id="146" name="tx146"/>
        <xdr:cNvSpPr/>
      </xdr:nvSpPr>
      <xdr:spPr>
        <a:xfrm>
          <a:off x="3063240" y="180136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21 (7)</a:t>
          </a:r>
        </a:p>
      </xdr:txBody>
    </xdr:sp>
    <xdr:clientData/>
  </xdr:absoluteAnchor>
  <xdr:absoluteAnchor>
    <xdr:pos x="2258568" y="914400"/>
    <xdr:ext cx="603504" cy="128016"/>
    <xdr:sp macro="" textlink="Volumes!$O$20">
      <xdr:nvSpPr>
        <xdr:cNvPr id="147" name="tx147"/>
        <xdr:cNvSpPr/>
      </xdr:nvSpPr>
      <xdr:spPr>
        <a:xfrm>
          <a:off x="2258568" y="914400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4 (20)</a:t>
          </a:r>
        </a:p>
      </xdr:txBody>
    </xdr:sp>
    <xdr:clientData/>
  </xdr:absoluteAnchor>
  <xdr:absoluteAnchor>
    <xdr:pos x="3383280" y="978408"/>
    <xdr:ext cx="603504" cy="128016"/>
    <xdr:sp macro="" textlink="Volumes!$O$21">
      <xdr:nvSpPr>
        <xdr:cNvPr id="148" name="tx148"/>
        <xdr:cNvSpPr/>
      </xdr:nvSpPr>
      <xdr:spPr>
        <a:xfrm>
          <a:off x="3383280" y="97840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3 (19)</a:t>
          </a:r>
        </a:p>
      </xdr:txBody>
    </xdr:sp>
    <xdr:clientData/>
  </xdr:absoluteAnchor>
  <xdr:absoluteAnchor>
    <xdr:pos x="5257800" y="411480"/>
    <xdr:ext cx="1600200" cy="310896"/>
    <xdr:sp macro="" textlink="">
      <xdr:nvSpPr>
        <xdr:cNvPr id="149" name="rc149"/>
        <xdr:cNvSpPr/>
      </xdr:nvSpPr>
      <xdr:spPr>
        <a:xfrm>
          <a:off x="5257800" y="411480"/>
          <a:ext cx="1600200" cy="310896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294376" y="425196"/>
    <xdr:ext cx="1536192" cy="137160"/>
    <xdr:sp macro="" textlink="">
      <xdr:nvSpPr>
        <xdr:cNvPr id="150" name="tx150"/>
        <xdr:cNvSpPr/>
      </xdr:nvSpPr>
      <xdr:spPr>
        <a:xfrm>
          <a:off x="5294376" y="425196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XX  -  AM Peak Volume</a:t>
          </a:r>
        </a:p>
      </xdr:txBody>
    </xdr:sp>
    <xdr:clientData/>
  </xdr:absoluteAnchor>
  <xdr:absoluteAnchor>
    <xdr:pos x="5294376" y="566928"/>
    <xdr:ext cx="1536192" cy="137160"/>
    <xdr:sp macro="" textlink="">
      <xdr:nvSpPr>
        <xdr:cNvPr id="151" name="tx151"/>
        <xdr:cNvSpPr/>
      </xdr:nvSpPr>
      <xdr:spPr>
        <a:xfrm>
          <a:off x="5294376" y="566928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(XX)  -  PM Peak Volume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?xml version="1.0" encoding="UTF-8" standalone="yes"?><Relationships xmlns="http://schemas.openxmlformats.org/package/2006/relationships"><Relationship Id="rIdD" Type="http://schemas.openxmlformats.org/officeDocument/2006/relationships/drawing" Target="../drawings/drawing4.xml"/></Relationships>
</file>

<file path=xl/worksheets/_rels/sheet12.xml.rels><?xml version="1.0" encoding="UTF-8" standalone="yes"?><Relationships xmlns="http://schemas.openxmlformats.org/package/2006/relationships"><Relationship Id="rIdD" Type="http://schemas.openxmlformats.org/officeDocument/2006/relationships/drawing" Target="../drawings/drawing5.xml"/></Relationships>
</file>

<file path=xl/worksheets/_rels/sheet13.xml.rels><?xml version="1.0" encoding="UTF-8" standalone="yes"?><Relationships xmlns="http://schemas.openxmlformats.org/package/2006/relationships"><Relationship Id="rIdD" Type="http://schemas.openxmlformats.org/officeDocument/2006/relationships/drawing" Target="../drawings/drawing6.xml"/></Relationships>
</file>

<file path=xl/worksheets/_rels/sheet14.xml.rels><?xml version="1.0" encoding="UTF-8" standalone="yes"?><Relationships xmlns="http://schemas.openxmlformats.org/package/2006/relationships"><Relationship Id="rIdD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K1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2" customWidth="1" style="47" min="1" max="1"/>
    <col width="9.52" customWidth="1" style="47" min="2" max="2"/>
    <col width="39.79" customWidth="1" style="47" min="3" max="3"/>
    <col width="11" customWidth="1" style="47" min="4" max="4"/>
    <col width="7.79" customWidth="1" style="47" min="5" max="5"/>
    <col width="7.89" customWidth="1" style="47" min="6" max="11"/>
  </cols>
  <sheetData>
    <row r="1" ht="18" customHeight="1" s="48"/>
    <row r="2" ht="18" customHeight="1" s="48">
      <c r="B2" s="49" t="inlineStr">
        <is>
          <t>Trip Generation Table - 12th Edition</t>
        </is>
      </c>
    </row>
    <row r="3" ht="18" customHeight="1" s="48"/>
    <row r="4" ht="18" customHeight="1" s="48">
      <c r="B4" s="50" t="inlineStr">
        <is>
          <t>LUC¹</t>
        </is>
      </c>
      <c r="C4" s="51" t="inlineStr">
        <is>
          <t>Land Use</t>
        </is>
      </c>
      <c r="D4" s="51" t="inlineStr">
        <is>
          <t>Unit</t>
        </is>
      </c>
      <c r="E4" s="51" t="inlineStr">
        <is>
          <t>ADT</t>
        </is>
      </c>
      <c r="F4" s="52" t="inlineStr">
        <is>
          <t>AM Peak Hour</t>
        </is>
      </c>
      <c r="G4" s="53" t="n"/>
      <c r="H4" s="54" t="n"/>
      <c r="I4" s="55" t="inlineStr">
        <is>
          <t>PM Peak Hour</t>
        </is>
      </c>
      <c r="J4" s="53" t="n"/>
      <c r="K4" s="56" t="n"/>
    </row>
    <row r="5" ht="18" customHeight="1" s="48">
      <c r="B5" s="57" t="n"/>
      <c r="C5" s="58" t="n"/>
      <c r="D5" s="58" t="n"/>
      <c r="E5" s="58" t="n"/>
      <c r="F5" s="59" t="inlineStr">
        <is>
          <t>Enter</t>
        </is>
      </c>
      <c r="G5" s="59" t="inlineStr">
        <is>
          <t>Exit</t>
        </is>
      </c>
      <c r="H5" s="59" t="inlineStr">
        <is>
          <t>Total</t>
        </is>
      </c>
      <c r="I5" s="59" t="inlineStr">
        <is>
          <t>Enter</t>
        </is>
      </c>
      <c r="J5" s="59" t="inlineStr">
        <is>
          <t>Exit</t>
        </is>
      </c>
      <c r="K5" s="60" t="inlineStr">
        <is>
          <t>Total</t>
        </is>
      </c>
    </row>
    <row r="6" ht="18" customHeight="1" s="48">
      <c r="B6" s="61" t="inlineStr">
        <is>
          <t>Total Site Trips²</t>
        </is>
      </c>
      <c r="C6" s="62" t="n"/>
      <c r="D6" s="62" t="n"/>
      <c r="E6" s="62" t="n"/>
      <c r="F6" s="62" t="n"/>
      <c r="G6" s="62" t="n"/>
      <c r="H6" s="62" t="n"/>
      <c r="I6" s="62" t="n"/>
      <c r="J6" s="62" t="n"/>
      <c r="K6" s="63" t="n"/>
    </row>
    <row r="7" ht="18" customHeight="1" s="48">
      <c r="B7" s="64" t="n">
        <v>110</v>
      </c>
      <c r="C7" s="65" t="inlineStr">
        <is>
          <t>Light Industrial</t>
        </is>
      </c>
      <c r="D7" s="66" t="n">
        <v>150000</v>
      </c>
      <c r="E7" s="67">
        <f>IF(D7&gt;0,ROUND(Rates!$D$5*(D7/1000),0),0)</f>
        <v/>
      </c>
      <c r="F7" s="67">
        <f>IF(D7&gt;0,ROUND(Rates!$E$6*H7,0),0)</f>
        <v/>
      </c>
      <c r="G7" s="67">
        <f>H7-F7</f>
        <v/>
      </c>
      <c r="H7" s="67">
        <f>IF(D7&gt;0,ROUND(Rates!$D$6*(D7/1000),0),0)</f>
        <v/>
      </c>
      <c r="I7" s="67">
        <f>IF(D7&gt;0,ROUND(Rates!$E$7*K7,0),0)</f>
        <v/>
      </c>
      <c r="J7" s="67">
        <f>K7-I7</f>
        <v/>
      </c>
      <c r="K7" s="68">
        <f>IF(D7&gt;0,ROUND(Rates!$D$7*(D7/1000),0),0)</f>
        <v/>
      </c>
    </row>
    <row r="8" ht="18" customHeight="1" s="48"/>
    <row r="9" ht="18" customHeight="1" s="48">
      <c r="B9" s="69" t="inlineStr">
        <is>
          <t>Notes:</t>
        </is>
      </c>
    </row>
    <row r="10" ht="18" customHeight="1" s="48">
      <c r="B10" s="69" t="inlineStr">
        <is>
          <t>1. Land Use Code and trip generation rates are determined based on ITE Trip Generation, 12th Edition</t>
        </is>
      </c>
    </row>
    <row r="11" ht="18" customHeight="1" s="48">
      <c r="B11" s="69" t="inlineStr">
        <is>
          <t>2. Total site trips are determined based on the ITE average rates</t>
        </is>
      </c>
    </row>
  </sheetData>
  <mergeCells count="8">
    <mergeCell ref="B4:B5"/>
    <mergeCell ref="C4:C5"/>
    <mergeCell ref="D4:D5"/>
    <mergeCell ref="E4:E5"/>
    <mergeCell ref="F4:H4"/>
    <mergeCell ref="B6:K6"/>
    <mergeCell ref="I4:K4"/>
    <mergeCell ref="B2:K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22" customWidth="1" style="47" min="2" max="2"/>
    <col width="14" customWidth="1" style="47" min="3" max="3"/>
    <col width="11" customWidth="1" style="47" min="4" max="6"/>
    <col width="30" customWidth="1" style="47" min="7" max="7"/>
  </cols>
  <sheetData>
    <row r="2" ht="15" customHeight="1" s="48">
      <c r="B2" s="70" t="inlineStr">
        <is>
          <t>ITE 12th Edition Average Rates - LUC 110 Light Industrial (per 1,000 sf GFA)</t>
        </is>
      </c>
    </row>
    <row r="4" ht="15" customHeight="1" s="48">
      <c r="B4" s="71" t="inlineStr">
        <is>
          <t>Period</t>
        </is>
      </c>
      <c r="C4" s="72" t="n"/>
      <c r="D4" s="71" t="inlineStr">
        <is>
          <t>Rate</t>
        </is>
      </c>
      <c r="E4" s="71" t="inlineStr">
        <is>
          <t>% Enter</t>
        </is>
      </c>
      <c r="F4" s="71" t="inlineStr">
        <is>
          <t>% Exit</t>
        </is>
      </c>
    </row>
    <row r="5" ht="15" customHeight="1" s="48">
      <c r="B5" s="73" t="inlineStr">
        <is>
          <t>Weekday (ADT)</t>
        </is>
      </c>
      <c r="C5" s="72" t="n"/>
      <c r="D5" s="74" t="n">
        <v>3.6</v>
      </c>
      <c r="E5" s="75" t="n">
        <v>0.5</v>
      </c>
      <c r="F5" s="75" t="n">
        <v>0.5</v>
      </c>
    </row>
    <row r="6" ht="15" customHeight="1" s="48">
      <c r="B6" s="73" t="inlineStr">
        <is>
          <t>AM Peak Hour</t>
        </is>
      </c>
      <c r="C6" s="72" t="n"/>
      <c r="D6" s="74" t="n">
        <v>0.48</v>
      </c>
      <c r="E6" s="75" t="n">
        <v>0.86</v>
      </c>
      <c r="F6" s="75" t="n">
        <v>0.14</v>
      </c>
    </row>
    <row r="7" ht="15" customHeight="1" s="48">
      <c r="B7" s="73" t="inlineStr">
        <is>
          <t>PM Peak Hour</t>
        </is>
      </c>
      <c r="C7" s="72" t="n"/>
      <c r="D7" s="74" t="n">
        <v>0.49</v>
      </c>
      <c r="E7" s="75" t="n">
        <v>0.24</v>
      </c>
      <c r="F7" s="75" t="n">
        <v>0.76</v>
      </c>
    </row>
    <row r="8" ht="15" customHeight="1" s="48">
      <c r="B8" s="76" t="inlineStr">
        <is>
          <t>Source: ITE Trip Generation Manual, 12th Edition. Blue cells are inputs; the TripGen table calculates from these rates.</t>
        </is>
      </c>
    </row>
    <row r="11" ht="15" customHeight="1" s="48">
      <c r="B11" s="70" t="inlineStr">
        <is>
          <t>City of Durham TIA Threshold Check (UDO Section 3.3)</t>
        </is>
      </c>
    </row>
    <row r="12" ht="15" customHeight="1" s="48">
      <c r="B12" s="73" t="inlineStr">
        <is>
          <t>Peak hour trip threshold</t>
        </is>
      </c>
      <c r="C12" s="72" t="n"/>
      <c r="D12" s="77" t="n">
        <v>150</v>
      </c>
      <c r="E12" s="78" t="n"/>
      <c r="F12" s="78" t="n"/>
    </row>
    <row r="13" ht="15" customHeight="1" s="48">
      <c r="B13" s="73" t="inlineStr">
        <is>
          <t>Max site peak hour trips</t>
        </is>
      </c>
      <c r="C13" s="72" t="n"/>
      <c r="D13" s="79">
        <f>MAX(TripGen!H7,TripGen!K7)</f>
        <v/>
      </c>
      <c r="E13" s="78" t="n"/>
      <c r="F13" s="78" t="n"/>
    </row>
    <row r="14" ht="15" customHeight="1" s="48">
      <c r="B14" s="73" t="inlineStr">
        <is>
          <t>Result</t>
        </is>
      </c>
      <c r="C14" s="72" t="n"/>
      <c r="D14" s="71">
        <f>IF(AND(TripGen!H7&lt;D12,TripGen!K7&lt;D12),"TIA Not Required","TIA Required")</f>
        <v/>
      </c>
      <c r="E14" s="80" t="n"/>
      <c r="F14" s="72" t="n"/>
    </row>
  </sheetData>
  <mergeCells count="11">
    <mergeCell ref="B13:C13"/>
    <mergeCell ref="B2:G2"/>
    <mergeCell ref="B6:C6"/>
    <mergeCell ref="D14:F14"/>
    <mergeCell ref="B7:C7"/>
    <mergeCell ref="B5:C5"/>
    <mergeCell ref="B8:G8"/>
    <mergeCell ref="B14:C14"/>
    <mergeCell ref="B4:C4"/>
    <mergeCell ref="B11:G11"/>
    <mergeCell ref="B12:C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40" customWidth="1" style="47" min="2" max="2"/>
    <col width="22" customWidth="1" style="47" min="3" max="3"/>
    <col width="10" customWidth="1" style="47" min="4" max="4"/>
    <col width="9" customWidth="1" style="47" min="5" max="8"/>
  </cols>
  <sheetData>
    <row r="2" ht="15" customHeight="1" s="48">
      <c r="B2" s="70" t="inlineStr">
        <is>
          <t>Draft Site Trip Assignment - Turn Lane Evaluation (pre-count)</t>
        </is>
      </c>
    </row>
    <row r="4" ht="15" customHeight="1" s="48">
      <c r="B4" s="81" t="inlineStr">
        <is>
          <t>Directional Distribution (blue inputs; draft, AADT-weighted)</t>
        </is>
      </c>
    </row>
    <row r="5" ht="15" customHeight="1" s="48">
      <c r="B5" s="73" t="inlineStr">
        <is>
          <t>To/from south via Page Rd</t>
        </is>
      </c>
      <c r="C5" s="78" t="n"/>
      <c r="D5" s="75" t="n">
        <v>0.35</v>
      </c>
      <c r="M5" s="47">
        <f>TEXT(D5,"0%")</f>
        <v/>
      </c>
    </row>
    <row r="6" ht="15" customHeight="1" s="48">
      <c r="B6" s="73" t="inlineStr">
        <is>
          <t>To/from north via Page Rd</t>
        </is>
      </c>
      <c r="C6" s="78" t="n"/>
      <c r="D6" s="75" t="n">
        <v>0.3</v>
      </c>
      <c r="M6" s="47">
        <f>TEXT(D6,"0%")</f>
        <v/>
      </c>
    </row>
    <row r="7" ht="15" customHeight="1" s="48">
      <c r="B7" s="73" t="inlineStr">
        <is>
          <t>To/from southeast via Airport Rd / Pleasant Grove Church Rd (Aviation Pkwy / I-40)</t>
        </is>
      </c>
      <c r="C7" s="78" t="n"/>
      <c r="D7" s="75" t="n">
        <v>0.35</v>
      </c>
      <c r="M7" s="47">
        <f>TEXT(D7,"0%")</f>
        <v/>
      </c>
    </row>
    <row r="8" ht="15" customHeight="1" s="48">
      <c r="B8" s="73" t="inlineStr">
        <is>
          <t>Sum</t>
        </is>
      </c>
      <c r="C8" s="78" t="n"/>
      <c r="D8" s="82">
        <f>SUM(D5:D7)</f>
        <v/>
      </c>
    </row>
    <row r="10" ht="15" customHeight="1" s="48">
      <c r="B10" s="81" t="inlineStr">
        <is>
          <t>Peak Hour Site Trips (from TripGen)</t>
        </is>
      </c>
    </row>
    <row r="11" ht="15" customHeight="1" s="48">
      <c r="B11" s="78" t="n"/>
      <c r="C11" s="78" t="n"/>
      <c r="D11" s="78" t="n"/>
      <c r="E11" s="71" t="inlineStr">
        <is>
          <t>AM In</t>
        </is>
      </c>
      <c r="F11" s="71" t="inlineStr">
        <is>
          <t>AM Out</t>
        </is>
      </c>
      <c r="G11" s="71" t="inlineStr">
        <is>
          <t>PM In</t>
        </is>
      </c>
      <c r="H11" s="71" t="inlineStr">
        <is>
          <t>PM Out</t>
        </is>
      </c>
    </row>
    <row r="12" ht="15" customHeight="1" s="48">
      <c r="B12" s="73" t="inlineStr">
        <is>
          <t>Control totals</t>
        </is>
      </c>
      <c r="C12" s="78" t="n"/>
      <c r="D12" s="78" t="n"/>
      <c r="E12" s="83">
        <f>TripGen!F7</f>
        <v/>
      </c>
      <c r="F12" s="83">
        <f>TripGen!G7</f>
        <v/>
      </c>
      <c r="G12" s="83">
        <f>TripGen!I7</f>
        <v/>
      </c>
      <c r="H12" s="83">
        <f>TripGen!J7</f>
        <v/>
      </c>
    </row>
    <row r="15" ht="15" customHeight="1" s="48">
      <c r="B15" s="81" t="inlineStr">
        <is>
          <t>Driveway Movement Assignment</t>
        </is>
      </c>
    </row>
    <row r="16" ht="15" customHeight="1" s="48">
      <c r="B16" s="71" t="inlineStr">
        <is>
          <t>Access / Movement</t>
        </is>
      </c>
      <c r="C16" s="71" t="inlineStr">
        <is>
          <t>Serves</t>
        </is>
      </c>
      <c r="D16" s="71" t="inlineStr">
        <is>
          <t>Share</t>
        </is>
      </c>
      <c r="E16" s="71" t="inlineStr">
        <is>
          <t>AM In</t>
        </is>
      </c>
      <c r="F16" s="71" t="inlineStr">
        <is>
          <t>AM Out</t>
        </is>
      </c>
      <c r="G16" s="71" t="inlineStr">
        <is>
          <t>PM In</t>
        </is>
      </c>
      <c r="H16" s="71" t="inlineStr">
        <is>
          <t>PM Out</t>
        </is>
      </c>
    </row>
    <row r="17" ht="15" customHeight="1" s="48">
      <c r="B17" s="73" t="inlineStr">
        <is>
          <t>Page Rd Dwy (auto, RIRO): NB right-in</t>
        </is>
      </c>
      <c r="C17" s="79" t="inlineStr">
        <is>
          <t>From south</t>
        </is>
      </c>
      <c r="D17" s="84">
        <f>D5</f>
        <v/>
      </c>
      <c r="E17" s="83">
        <f>ROUND(D17*$E$12,0)</f>
        <v/>
      </c>
      <c r="F17" s="83" t="inlineStr">
        <is>
          <t>-</t>
        </is>
      </c>
      <c r="G17" s="83">
        <f>ROUND(D17*$G$12,0)</f>
        <v/>
      </c>
      <c r="H17" s="83" t="inlineStr">
        <is>
          <t>-</t>
        </is>
      </c>
      <c r="M17" s="47">
        <f>TEXT(IF(E17="-",F17,E17),"#,##0")&amp;" ("&amp;TEXT(IF(G17="-",H17,G17),"#,##0")&amp;")"</f>
        <v/>
      </c>
    </row>
    <row r="18" ht="15" customHeight="1" s="48">
      <c r="B18" s="73" t="inlineStr">
        <is>
          <t>Page Rd Dwy (auto, RIRO): right-out to north</t>
        </is>
      </c>
      <c r="C18" s="79" t="inlineStr">
        <is>
          <t>To north</t>
        </is>
      </c>
      <c r="D18" s="84">
        <f>D6</f>
        <v/>
      </c>
      <c r="E18" s="83" t="inlineStr">
        <is>
          <t>-</t>
        </is>
      </c>
      <c r="F18" s="83">
        <f>ROUND(D18*$F$12,0)</f>
        <v/>
      </c>
      <c r="G18" s="83" t="inlineStr">
        <is>
          <t>-</t>
        </is>
      </c>
      <c r="H18" s="83">
        <f>ROUND(D18*$H$12,0)</f>
        <v/>
      </c>
      <c r="M18" s="47">
        <f>TEXT(IF(E18="-",F18,E18),"#,##0")&amp;" ("&amp;TEXT(IF(G18="-",H18,G18),"#,##0")&amp;")"</f>
        <v/>
      </c>
    </row>
    <row r="19" ht="15" customHeight="1" s="48">
      <c r="B19" s="73" t="inlineStr">
        <is>
          <t>Airport Rd Dwy (auto): EB right-in</t>
        </is>
      </c>
      <c r="C19" s="79" t="inlineStr">
        <is>
          <t>From north (via int.)</t>
        </is>
      </c>
      <c r="D19" s="84">
        <f>D6</f>
        <v/>
      </c>
      <c r="E19" s="83">
        <f>ROUND(D19*$E$12,0)</f>
        <v/>
      </c>
      <c r="F19" s="83" t="inlineStr">
        <is>
          <t>-</t>
        </is>
      </c>
      <c r="G19" s="83">
        <f>ROUND(D19*$G$12,0)</f>
        <v/>
      </c>
      <c r="H19" s="83" t="inlineStr">
        <is>
          <t>-</t>
        </is>
      </c>
      <c r="M19" s="47">
        <f>TEXT(IF(E19="-",F19,E19),"#,##0")&amp;" ("&amp;TEXT(IF(G19="-",H19,G19),"#,##0")&amp;")"</f>
        <v/>
      </c>
    </row>
    <row r="20" ht="15" customHeight="1" s="48">
      <c r="B20" s="73" t="inlineStr">
        <is>
          <t>Airport Rd Dwy (auto): WB left-in</t>
        </is>
      </c>
      <c r="C20" s="79" t="inlineStr">
        <is>
          <t>From SE (via PGC Rd)</t>
        </is>
      </c>
      <c r="D20" s="84">
        <f>D7</f>
        <v/>
      </c>
      <c r="E20" s="83">
        <f>$E$12-E17-E19</f>
        <v/>
      </c>
      <c r="F20" s="83" t="inlineStr">
        <is>
          <t>-</t>
        </is>
      </c>
      <c r="G20" s="83">
        <f>$G$12-G17-G19</f>
        <v/>
      </c>
      <c r="H20" s="83" t="inlineStr">
        <is>
          <t>-</t>
        </is>
      </c>
      <c r="M20" s="47">
        <f>TEXT(IF(E20="-",F20,E20),"#,##0")&amp;" ("&amp;TEXT(IF(G20="-",H20,G20),"#,##0")&amp;")"</f>
        <v/>
      </c>
    </row>
    <row r="21" ht="15" customHeight="1" s="48">
      <c r="B21" s="73" t="inlineStr">
        <is>
          <t>Airport Rd Dwy (auto): WB left-out (to south via int.)</t>
        </is>
      </c>
      <c r="C21" s="79" t="inlineStr">
        <is>
          <t>To south</t>
        </is>
      </c>
      <c r="D21" s="84">
        <f>D5</f>
        <v/>
      </c>
      <c r="E21" s="83" t="inlineStr">
        <is>
          <t>-</t>
        </is>
      </c>
      <c r="F21" s="83">
        <f>ROUND(D21*$F$12,0)</f>
        <v/>
      </c>
      <c r="G21" s="83" t="inlineStr">
        <is>
          <t>-</t>
        </is>
      </c>
      <c r="H21" s="83">
        <f>ROUND(D21*$H$12,0)</f>
        <v/>
      </c>
      <c r="M21" s="47">
        <f>TEXT(IF(E21="-",F21,E21),"#,##0")&amp;" ("&amp;TEXT(IF(G21="-",H21,G21),"#,##0")&amp;")"</f>
        <v/>
      </c>
    </row>
    <row r="22" ht="15" customHeight="1" s="48">
      <c r="B22" s="73" t="inlineStr">
        <is>
          <t>Airport Rd Dwy (auto): EB right-out</t>
        </is>
      </c>
      <c r="C22" s="79" t="inlineStr">
        <is>
          <t>To SE (via PGC Rd)</t>
        </is>
      </c>
      <c r="D22" s="84">
        <f>D7</f>
        <v/>
      </c>
      <c r="E22" s="83" t="inlineStr">
        <is>
          <t>-</t>
        </is>
      </c>
      <c r="F22" s="83">
        <f>$F$12-F18-F21</f>
        <v/>
      </c>
      <c r="G22" s="83" t="inlineStr">
        <is>
          <t>-</t>
        </is>
      </c>
      <c r="H22" s="83">
        <f>$H$12-H18-H21</f>
        <v/>
      </c>
      <c r="M22" s="47">
        <f>TEXT(IF(E22="-",F22,E22),"#,##0")&amp;" ("&amp;TEXT(IF(G22="-",H22,G22),"#,##0")&amp;")"</f>
        <v/>
      </c>
    </row>
    <row r="23" ht="15" customHeight="1" s="48">
      <c r="B23" s="73" t="inlineStr">
        <is>
          <t>Truck driveways (Page Rd S dwy / Airport Rd E dwy)</t>
        </is>
      </c>
      <c r="C23" s="79" t="inlineStr">
        <is>
          <t>Trucks, off-peak</t>
        </is>
      </c>
      <c r="D23" s="79" t="inlineStr">
        <is>
          <t>-</t>
        </is>
      </c>
      <c r="E23" s="83" t="n">
        <v>0</v>
      </c>
      <c r="F23" s="83" t="n">
        <v>0</v>
      </c>
      <c r="G23" s="83" t="n">
        <v>0</v>
      </c>
      <c r="H23" s="83" t="n">
        <v>0</v>
      </c>
    </row>
    <row r="24" ht="15" customHeight="1" s="48">
      <c r="B24" s="85" t="inlineStr">
        <is>
          <t>Total</t>
        </is>
      </c>
      <c r="C24" s="78" t="n"/>
      <c r="D24" s="78" t="n"/>
      <c r="E24" s="86">
        <f>SUM(E17:E23)</f>
        <v/>
      </c>
      <c r="F24" s="86">
        <f>SUM(F17:F23)</f>
        <v/>
      </c>
      <c r="G24" s="86">
        <f>SUM(G17:G23)</f>
        <v/>
      </c>
      <c r="H24" s="86">
        <f>SUM(H17:H23)</f>
        <v/>
      </c>
    </row>
    <row r="26" ht="15" customHeight="1" s="48">
      <c r="B26" s="87" t="inlineStr">
        <is>
          <t>Notes:</t>
        </is>
      </c>
    </row>
    <row r="27" ht="15" customHeight="1" s="48">
      <c r="B27" s="87" t="inlineStr">
        <is>
          <t>1. Distribution is a draft engineering input pending the TMC; proportional to background volumes (Page Rd S 8,800 / Page Rd N 7,100 / Airport Rd-PGC Rd corridor 9,100 vpd).</t>
        </is>
      </c>
    </row>
    <row r="28" ht="15" customHeight="1" s="48">
      <c r="B28" s="87" t="inlineStr">
        <is>
          <t>2. Peak hour trips assigned to the two auto driveways; truck driveways assumed negligible during peak hours.</t>
        </is>
      </c>
    </row>
    <row r="29" ht="15" customHeight="1" s="48">
      <c r="B29" s="87" t="inlineStr">
        <is>
          <t>3. Page Rd driveways assumed right-in/right-out only; Airport Rd driveways assumed full movement. Arrivals from the north and departures to the south route through the Page Rd / Airport Rd intersection.</t>
        </is>
      </c>
    </row>
  </sheetData>
  <mergeCells count="5">
    <mergeCell ref="B26:H26"/>
    <mergeCell ref="B27:H27"/>
    <mergeCell ref="B2:H2"/>
    <mergeCell ref="B29:H29"/>
    <mergeCell ref="B28:H28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B2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0" customWidth="1" style="47" min="2" max="2"/>
    <col width="26" customWidth="1" style="47" min="3" max="3"/>
    <col width="11" customWidth="1" style="47" min="4" max="5"/>
  </cols>
  <sheetData>
    <row r="2" ht="15" customHeight="1" s="48">
      <c r="B2" s="70" t="inlineStr">
        <is>
          <t>Turning Movement Count Entry - Page Rd (SR 1973) at Airport Rd (SR 1971)</t>
        </is>
      </c>
    </row>
    <row r="4" ht="15" customHeight="1" s="48">
      <c r="B4" s="73" t="inlineStr">
        <is>
          <t>Count date</t>
        </is>
      </c>
      <c r="C4" s="77" t="inlineStr">
        <is>
          <t>TBD</t>
        </is>
      </c>
    </row>
    <row r="5" ht="15" customHeight="1" s="48">
      <c r="B5" s="73" t="inlineStr">
        <is>
          <t>Count year</t>
        </is>
      </c>
      <c r="C5" s="88" t="n">
        <v>2026</v>
      </c>
    </row>
    <row r="7" ht="15" customHeight="1" s="48">
      <c r="B7" s="71" t="inlineStr">
        <is>
          <t>Approach</t>
        </is>
      </c>
      <c r="C7" s="71" t="inlineStr">
        <is>
          <t>Movement</t>
        </is>
      </c>
      <c r="D7" s="71" t="inlineStr">
        <is>
          <t>AM Peak</t>
        </is>
      </c>
      <c r="E7" s="71" t="inlineStr">
        <is>
          <t>PM Peak</t>
        </is>
      </c>
    </row>
    <row r="8" ht="15" customHeight="1" s="48">
      <c r="B8" s="73" t="inlineStr">
        <is>
          <t>Page Rd NB (from south)</t>
        </is>
      </c>
      <c r="C8" s="73" t="inlineStr">
        <is>
          <t>NBT (continue north)</t>
        </is>
      </c>
      <c r="D8" s="89" t="n">
        <v>0</v>
      </c>
      <c r="E8" s="89" t="n">
        <v>0</v>
      </c>
    </row>
    <row r="9" ht="15" customHeight="1" s="48">
      <c r="B9" s="73" t="n"/>
      <c r="C9" s="73" t="inlineStr">
        <is>
          <t>NBR (to Airport Rd)</t>
        </is>
      </c>
      <c r="D9" s="89" t="n">
        <v>0</v>
      </c>
      <c r="E9" s="89" t="n">
        <v>0</v>
      </c>
    </row>
    <row r="10" ht="15" customHeight="1" s="48">
      <c r="B10" s="73" t="inlineStr">
        <is>
          <t>Page Rd SB (from north)</t>
        </is>
      </c>
      <c r="C10" s="73" t="inlineStr">
        <is>
          <t>SBL (to Airport Rd)</t>
        </is>
      </c>
      <c r="D10" s="89" t="n">
        <v>0</v>
      </c>
      <c r="E10" s="89" t="n">
        <v>0</v>
      </c>
    </row>
    <row r="11" ht="15" customHeight="1" s="48">
      <c r="B11" s="73" t="n"/>
      <c r="C11" s="73" t="inlineStr">
        <is>
          <t>SBT (continue south)</t>
        </is>
      </c>
      <c r="D11" s="89" t="n">
        <v>0</v>
      </c>
      <c r="E11" s="89" t="n">
        <v>0</v>
      </c>
    </row>
    <row r="12" ht="15" customHeight="1" s="48">
      <c r="B12" s="73" t="inlineStr">
        <is>
          <t>Airport Rd WB</t>
        </is>
      </c>
      <c r="C12" s="73" t="inlineStr">
        <is>
          <t>WBL (to Page Rd south)</t>
        </is>
      </c>
      <c r="D12" s="89" t="n">
        <v>0</v>
      </c>
      <c r="E12" s="89" t="n">
        <v>0</v>
      </c>
    </row>
    <row r="13" ht="15" customHeight="1" s="48">
      <c r="B13" s="73" t="n"/>
      <c r="C13" s="73" t="inlineStr">
        <is>
          <t>WBR (to Page Rd north)</t>
        </is>
      </c>
      <c r="D13" s="89" t="n">
        <v>0</v>
      </c>
      <c r="E13" s="89" t="n">
        <v>0</v>
      </c>
    </row>
    <row r="15" ht="15" customHeight="1" s="48">
      <c r="B15" s="76" t="inlineStr">
        <is>
          <t>Blue cells are inputs. Enter peak hour turning movement volumes from the TMC; downstream sheets update automatically.</t>
        </is>
      </c>
    </row>
  </sheetData>
  <mergeCells count="2">
    <mergeCell ref="B15:E15"/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O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0" customWidth="1" style="47" min="2" max="2"/>
    <col width="24" customWidth="1" style="47" min="3" max="3"/>
    <col width="10" customWidth="1" style="47" min="4" max="11"/>
  </cols>
  <sheetData>
    <row r="2" ht="15" customHeight="1" s="48">
      <c r="B2" s="70" t="inlineStr">
        <is>
          <t>Peak Hour Volume Development - Existing / No-Build / Build</t>
        </is>
      </c>
    </row>
    <row r="4" ht="15" customHeight="1" s="48">
      <c r="B4" s="81" t="inlineStr">
        <is>
          <t>Growth factor by approach: (1 + selected rate)^(Build year - Count year)</t>
        </is>
      </c>
    </row>
    <row r="5" ht="15" customHeight="1" s="48">
      <c r="B5" s="73" t="inlineStr">
        <is>
          <t>Page Rd south leg (NB approach)</t>
        </is>
      </c>
      <c r="C5" s="90">
        <f>(1+AADT!F12)^(AADT!$D$16-Counts!$C$5)</f>
        <v/>
      </c>
    </row>
    <row r="6" ht="15" customHeight="1" s="48">
      <c r="B6" s="73" t="inlineStr">
        <is>
          <t>Page Rd north leg (SB approach)</t>
        </is>
      </c>
      <c r="C6" s="90">
        <f>(1+AADT!F13)^(AADT!$D$16-Counts!$C$5)</f>
        <v/>
      </c>
    </row>
    <row r="7" ht="15" customHeight="1" s="48">
      <c r="B7" s="73" t="inlineStr">
        <is>
          <t>Airport Rd (WB approach)</t>
        </is>
      </c>
      <c r="C7" s="90">
        <f>(1+AADT!F14)^(AADT!$D$16-Counts!$C$5)</f>
        <v/>
      </c>
    </row>
    <row r="9" ht="23.25" customHeight="1" s="48">
      <c r="B9" s="71" t="inlineStr">
        <is>
          <t>Location</t>
        </is>
      </c>
      <c r="C9" s="71" t="inlineStr">
        <is>
          <t>Movement</t>
        </is>
      </c>
      <c r="D9" s="71" t="inlineStr">
        <is>
          <t>Exist AM</t>
        </is>
      </c>
      <c r="E9" s="71" t="inlineStr">
        <is>
          <t>Exist PM</t>
        </is>
      </c>
      <c r="F9" s="71" t="inlineStr">
        <is>
          <t>No-Build AM</t>
        </is>
      </c>
      <c r="G9" s="71" t="inlineStr">
        <is>
          <t>No-Build PM</t>
        </is>
      </c>
      <c r="H9" s="71" t="inlineStr">
        <is>
          <t>Site AM</t>
        </is>
      </c>
      <c r="I9" s="71" t="inlineStr">
        <is>
          <t>Site PM</t>
        </is>
      </c>
      <c r="J9" s="71" t="inlineStr">
        <is>
          <t>Build AM</t>
        </is>
      </c>
      <c r="K9" s="71" t="inlineStr">
        <is>
          <t>Build PM</t>
        </is>
      </c>
      <c r="M9" s="47" t="inlineStr">
        <is>
          <t>Figure label helpers:</t>
        </is>
      </c>
    </row>
    <row r="10" ht="15" customHeight="1" s="48">
      <c r="B10" s="73" t="inlineStr">
        <is>
          <t>Page Rd @ Airport Rd</t>
        </is>
      </c>
      <c r="C10" s="73" t="inlineStr">
        <is>
          <t>NBT</t>
        </is>
      </c>
      <c r="D10" s="83">
        <f>Counts!D8</f>
        <v/>
      </c>
      <c r="E10" s="83">
        <f>Counts!E8</f>
        <v/>
      </c>
      <c r="F10" s="83">
        <f>ROUND(D10*$C$5,0)</f>
        <v/>
      </c>
      <c r="G10" s="83">
        <f>ROUND(E10*$C$5,0)</f>
        <v/>
      </c>
      <c r="H10" s="83">
        <f>Assign!F18</f>
        <v/>
      </c>
      <c r="I10" s="83">
        <f>Assign!H18</f>
        <v/>
      </c>
      <c r="J10" s="83">
        <f>F10+H10</f>
        <v/>
      </c>
      <c r="K10" s="83">
        <f>G10+I10</f>
        <v/>
      </c>
      <c r="M10" s="47">
        <f>TEXT(D10,"#,##0")&amp;" ("&amp;TEXT(E10,"#,##0")&amp;")"</f>
        <v/>
      </c>
      <c r="N10" s="47">
        <f>TEXT(F10,"#,##0")&amp;" ("&amp;TEXT(G10,"#,##0")&amp;")"</f>
        <v/>
      </c>
      <c r="O10" s="47">
        <f>TEXT(J10,"#,##0")&amp;" ("&amp;TEXT(K10,"#,##0")&amp;")"</f>
        <v/>
      </c>
    </row>
    <row r="11" ht="15" customHeight="1" s="48">
      <c r="B11" s="73" t="n"/>
      <c r="C11" s="73" t="inlineStr">
        <is>
          <t>NBR</t>
        </is>
      </c>
      <c r="D11" s="83">
        <f>Counts!D9</f>
        <v/>
      </c>
      <c r="E11" s="83">
        <f>Counts!E9</f>
        <v/>
      </c>
      <c r="F11" s="83">
        <f>ROUND(D11*$C$5,0)</f>
        <v/>
      </c>
      <c r="G11" s="83">
        <f>ROUND(E11*$C$5,0)</f>
        <v/>
      </c>
      <c r="H11" s="83">
        <f>0</f>
        <v/>
      </c>
      <c r="I11" s="83">
        <f>0</f>
        <v/>
      </c>
      <c r="J11" s="83">
        <f>F11+H11</f>
        <v/>
      </c>
      <c r="K11" s="83">
        <f>G11+I11</f>
        <v/>
      </c>
      <c r="M11" s="47">
        <f>TEXT(D11,"#,##0")&amp;" ("&amp;TEXT(E11,"#,##0")&amp;")"</f>
        <v/>
      </c>
      <c r="N11" s="47">
        <f>TEXT(F11,"#,##0")&amp;" ("&amp;TEXT(G11,"#,##0")&amp;")"</f>
        <v/>
      </c>
      <c r="O11" s="47">
        <f>TEXT(J11,"#,##0")&amp;" ("&amp;TEXT(K11,"#,##0")&amp;")"</f>
        <v/>
      </c>
    </row>
    <row r="12" ht="15" customHeight="1" s="48">
      <c r="B12" s="73" t="n"/>
      <c r="C12" s="73" t="inlineStr">
        <is>
          <t>SBL</t>
        </is>
      </c>
      <c r="D12" s="83">
        <f>Counts!D10</f>
        <v/>
      </c>
      <c r="E12" s="83">
        <f>Counts!E10</f>
        <v/>
      </c>
      <c r="F12" s="83">
        <f>ROUND(D12*$C$6,0)</f>
        <v/>
      </c>
      <c r="G12" s="83">
        <f>ROUND(E12*$C$6,0)</f>
        <v/>
      </c>
      <c r="H12" s="83">
        <f>Assign!E19</f>
        <v/>
      </c>
      <c r="I12" s="83">
        <f>Assign!G19</f>
        <v/>
      </c>
      <c r="J12" s="83">
        <f>F12+H12</f>
        <v/>
      </c>
      <c r="K12" s="83">
        <f>G12+I12</f>
        <v/>
      </c>
      <c r="M12" s="47">
        <f>TEXT(D12,"#,##0")&amp;" ("&amp;TEXT(E12,"#,##0")&amp;")"</f>
        <v/>
      </c>
      <c r="N12" s="47">
        <f>TEXT(F12,"#,##0")&amp;" ("&amp;TEXT(G12,"#,##0")&amp;")"</f>
        <v/>
      </c>
      <c r="O12" s="47">
        <f>TEXT(J12,"#,##0")&amp;" ("&amp;TEXT(K12,"#,##0")&amp;")"</f>
        <v/>
      </c>
    </row>
    <row r="13" ht="15" customHeight="1" s="48">
      <c r="B13" s="73" t="n"/>
      <c r="C13" s="73" t="inlineStr">
        <is>
          <t>SBT</t>
        </is>
      </c>
      <c r="D13" s="83">
        <f>Counts!D11</f>
        <v/>
      </c>
      <c r="E13" s="83">
        <f>Counts!E11</f>
        <v/>
      </c>
      <c r="F13" s="83">
        <f>ROUND(D13*$C$6,0)</f>
        <v/>
      </c>
      <c r="G13" s="83">
        <f>ROUND(E13*$C$6,0)</f>
        <v/>
      </c>
      <c r="H13" s="83">
        <f>0</f>
        <v/>
      </c>
      <c r="I13" s="83">
        <f>0</f>
        <v/>
      </c>
      <c r="J13" s="83">
        <f>F13+H13</f>
        <v/>
      </c>
      <c r="K13" s="83">
        <f>G13+I13</f>
        <v/>
      </c>
      <c r="M13" s="47">
        <f>TEXT(D13,"#,##0")&amp;" ("&amp;TEXT(E13,"#,##0")&amp;")"</f>
        <v/>
      </c>
      <c r="N13" s="47">
        <f>TEXT(F13,"#,##0")&amp;" ("&amp;TEXT(G13,"#,##0")&amp;")"</f>
        <v/>
      </c>
      <c r="O13" s="47">
        <f>TEXT(J13,"#,##0")&amp;" ("&amp;TEXT(K13,"#,##0")&amp;")"</f>
        <v/>
      </c>
    </row>
    <row r="14" ht="15" customHeight="1" s="48">
      <c r="B14" s="73" t="n"/>
      <c r="C14" s="73" t="inlineStr">
        <is>
          <t>WBL</t>
        </is>
      </c>
      <c r="D14" s="83">
        <f>Counts!D12</f>
        <v/>
      </c>
      <c r="E14" s="83">
        <f>Counts!E12</f>
        <v/>
      </c>
      <c r="F14" s="83">
        <f>ROUND(D14*$C$7,0)</f>
        <v/>
      </c>
      <c r="G14" s="83">
        <f>ROUND(E14*$C$7,0)</f>
        <v/>
      </c>
      <c r="H14" s="83">
        <f>Assign!F21</f>
        <v/>
      </c>
      <c r="I14" s="83">
        <f>Assign!H21</f>
        <v/>
      </c>
      <c r="J14" s="83">
        <f>F14+H14</f>
        <v/>
      </c>
      <c r="K14" s="83">
        <f>G14+I14</f>
        <v/>
      </c>
      <c r="M14" s="47">
        <f>TEXT(D14,"#,##0")&amp;" ("&amp;TEXT(E14,"#,##0")&amp;")"</f>
        <v/>
      </c>
      <c r="N14" s="47">
        <f>TEXT(F14,"#,##0")&amp;" ("&amp;TEXT(G14,"#,##0")&amp;")"</f>
        <v/>
      </c>
      <c r="O14" s="47">
        <f>TEXT(J14,"#,##0")&amp;" ("&amp;TEXT(K14,"#,##0")&amp;")"</f>
        <v/>
      </c>
    </row>
    <row r="15" ht="15" customHeight="1" s="48">
      <c r="B15" s="73" t="n"/>
      <c r="C15" s="73" t="inlineStr">
        <is>
          <t>WBR</t>
        </is>
      </c>
      <c r="D15" s="83">
        <f>Counts!D13</f>
        <v/>
      </c>
      <c r="E15" s="83">
        <f>Counts!E13</f>
        <v/>
      </c>
      <c r="F15" s="83">
        <f>ROUND(D15*$C$7,0)</f>
        <v/>
      </c>
      <c r="G15" s="83">
        <f>ROUND(E15*$C$7,0)</f>
        <v/>
      </c>
      <c r="H15" s="83">
        <f>0</f>
        <v/>
      </c>
      <c r="I15" s="83">
        <f>0</f>
        <v/>
      </c>
      <c r="J15" s="83">
        <f>F15+H15</f>
        <v/>
      </c>
      <c r="K15" s="83">
        <f>G15+I15</f>
        <v/>
      </c>
      <c r="M15" s="47">
        <f>TEXT(D15,"#,##0")&amp;" ("&amp;TEXT(E15,"#,##0")&amp;")"</f>
        <v/>
      </c>
      <c r="N15" s="47">
        <f>TEXT(F15,"#,##0")&amp;" ("&amp;TEXT(G15,"#,##0")&amp;")"</f>
        <v/>
      </c>
      <c r="O15" s="47">
        <f>TEXT(J15,"#,##0")&amp;" ("&amp;TEXT(K15,"#,##0")&amp;")"</f>
        <v/>
      </c>
    </row>
    <row r="16" ht="15" customHeight="1" s="48">
      <c r="B16" s="73" t="inlineStr">
        <is>
          <t>Dwy P1 (Page Rd, RIRO)</t>
        </is>
      </c>
      <c r="C16" s="73" t="inlineStr">
        <is>
          <t>NB right-in</t>
        </is>
      </c>
      <c r="D16" s="83" t="n">
        <v>0</v>
      </c>
      <c r="E16" s="83" t="n">
        <v>0</v>
      </c>
      <c r="F16" s="83" t="n">
        <v>0</v>
      </c>
      <c r="G16" s="83" t="n">
        <v>0</v>
      </c>
      <c r="H16" s="83">
        <f>Assign!E17</f>
        <v/>
      </c>
      <c r="I16" s="83">
        <f>Assign!G17</f>
        <v/>
      </c>
      <c r="J16" s="83">
        <f>F16+H16</f>
        <v/>
      </c>
      <c r="K16" s="83">
        <f>G16+I16</f>
        <v/>
      </c>
      <c r="O16" s="47">
        <f>TEXT(J16,"#,##0")&amp;" ("&amp;TEXT(K16,"#,##0")&amp;")"</f>
        <v/>
      </c>
    </row>
    <row r="17" ht="15" customHeight="1" s="48">
      <c r="B17" s="73" t="n"/>
      <c r="C17" s="73" t="inlineStr">
        <is>
          <t>Right-out (to north)</t>
        </is>
      </c>
      <c r="D17" s="83" t="n">
        <v>0</v>
      </c>
      <c r="E17" s="83" t="n">
        <v>0</v>
      </c>
      <c r="F17" s="83" t="n">
        <v>0</v>
      </c>
      <c r="G17" s="83" t="n">
        <v>0</v>
      </c>
      <c r="H17" s="83">
        <f>Assign!F18</f>
        <v/>
      </c>
      <c r="I17" s="83">
        <f>Assign!H18</f>
        <v/>
      </c>
      <c r="J17" s="83">
        <f>F17+H17</f>
        <v/>
      </c>
      <c r="K17" s="83">
        <f>G17+I17</f>
        <v/>
      </c>
      <c r="O17" s="47">
        <f>TEXT(J17,"#,##0")&amp;" ("&amp;TEXT(K17,"#,##0")&amp;")"</f>
        <v/>
      </c>
    </row>
    <row r="18" ht="15" customHeight="1" s="48">
      <c r="B18" s="73" t="inlineStr">
        <is>
          <t>Dwy A1 (Airport Rd)</t>
        </is>
      </c>
      <c r="C18" s="73" t="inlineStr">
        <is>
          <t>EB right-in</t>
        </is>
      </c>
      <c r="D18" s="83" t="n">
        <v>0</v>
      </c>
      <c r="E18" s="83" t="n">
        <v>0</v>
      </c>
      <c r="F18" s="83" t="n">
        <v>0</v>
      </c>
      <c r="G18" s="83" t="n">
        <v>0</v>
      </c>
      <c r="H18" s="83">
        <f>Assign!E19</f>
        <v/>
      </c>
      <c r="I18" s="83">
        <f>Assign!G19</f>
        <v/>
      </c>
      <c r="J18" s="83">
        <f>F18+H18</f>
        <v/>
      </c>
      <c r="K18" s="83">
        <f>G18+I18</f>
        <v/>
      </c>
      <c r="O18" s="47">
        <f>TEXT(J18,"#,##0")&amp;" ("&amp;TEXT(K18,"#,##0")&amp;")"</f>
        <v/>
      </c>
    </row>
    <row r="19" ht="15" customHeight="1" s="48">
      <c r="B19" s="73" t="n"/>
      <c r="C19" s="73" t="inlineStr">
        <is>
          <t>WB left-in</t>
        </is>
      </c>
      <c r="D19" s="83" t="n">
        <v>0</v>
      </c>
      <c r="E19" s="83" t="n">
        <v>0</v>
      </c>
      <c r="F19" s="83" t="n">
        <v>0</v>
      </c>
      <c r="G19" s="83" t="n">
        <v>0</v>
      </c>
      <c r="H19" s="83">
        <f>Assign!E20</f>
        <v/>
      </c>
      <c r="I19" s="83">
        <f>Assign!G20</f>
        <v/>
      </c>
      <c r="J19" s="83">
        <f>F19+H19</f>
        <v/>
      </c>
      <c r="K19" s="83">
        <f>G19+I19</f>
        <v/>
      </c>
      <c r="O19" s="47">
        <f>TEXT(J19,"#,##0")&amp;" ("&amp;TEXT(K19,"#,##0")&amp;")"</f>
        <v/>
      </c>
    </row>
    <row r="20" ht="15" customHeight="1" s="48">
      <c r="B20" s="73" t="n"/>
      <c r="C20" s="73" t="inlineStr">
        <is>
          <t>WB left-out</t>
        </is>
      </c>
      <c r="D20" s="83" t="n">
        <v>0</v>
      </c>
      <c r="E20" s="83" t="n">
        <v>0</v>
      </c>
      <c r="F20" s="83" t="n">
        <v>0</v>
      </c>
      <c r="G20" s="83" t="n">
        <v>0</v>
      </c>
      <c r="H20" s="83">
        <f>Assign!F21</f>
        <v/>
      </c>
      <c r="I20" s="83">
        <f>Assign!H21</f>
        <v/>
      </c>
      <c r="J20" s="83">
        <f>F20+H20</f>
        <v/>
      </c>
      <c r="K20" s="83">
        <f>G20+I20</f>
        <v/>
      </c>
      <c r="O20" s="47">
        <f>TEXT(J20,"#,##0")&amp;" ("&amp;TEXT(K20,"#,##0")&amp;")"</f>
        <v/>
      </c>
    </row>
    <row r="21" ht="15" customHeight="1" s="48">
      <c r="B21" s="73" t="n"/>
      <c r="C21" s="73" t="inlineStr">
        <is>
          <t>EB right-out</t>
        </is>
      </c>
      <c r="D21" s="83" t="n">
        <v>0</v>
      </c>
      <c r="E21" s="83" t="n">
        <v>0</v>
      </c>
      <c r="F21" s="83" t="n">
        <v>0</v>
      </c>
      <c r="G21" s="83" t="n">
        <v>0</v>
      </c>
      <c r="H21" s="83">
        <f>Assign!F22</f>
        <v/>
      </c>
      <c r="I21" s="83">
        <f>Assign!H22</f>
        <v/>
      </c>
      <c r="J21" s="83">
        <f>F21+H21</f>
        <v/>
      </c>
      <c r="K21" s="83">
        <f>G21+I21</f>
        <v/>
      </c>
      <c r="O21" s="47">
        <f>TEXT(J21,"#,##0")&amp;" ("&amp;TEXT(K21,"#,##0")&amp;")"</f>
        <v/>
      </c>
    </row>
    <row r="24" ht="15" customHeight="1" s="48">
      <c r="B24" s="81" t="inlineStr">
        <is>
          <t>Warrant Analysis Inputs (Build volumes)</t>
        </is>
      </c>
    </row>
    <row r="25" ht="23.25" customHeight="1" s="48">
      <c r="B25" s="71" t="inlineStr">
        <is>
          <t>Warrant location</t>
        </is>
      </c>
      <c r="C25" s="71" t="inlineStr">
        <is>
          <t>Type</t>
        </is>
      </c>
      <c r="D25" s="71" t="inlineStr">
        <is>
          <t>Adv/Opp AM</t>
        </is>
      </c>
      <c r="E25" s="71" t="inlineStr">
        <is>
          <t>Adv/Opp PM</t>
        </is>
      </c>
      <c r="F25" s="71" t="inlineStr">
        <is>
          <t>Turn AM</t>
        </is>
      </c>
      <c r="G25" s="71" t="inlineStr">
        <is>
          <t>Turn PM</t>
        </is>
      </c>
    </row>
    <row r="26" ht="15" customHeight="1" s="48">
      <c r="B26" s="73" t="inlineStr">
        <is>
          <t>Page Rd NB at Dwy P1 (right-in)</t>
        </is>
      </c>
      <c r="C26" s="79" t="inlineStr">
        <is>
          <t>RT</t>
        </is>
      </c>
      <c r="D26" s="83">
        <f>F10+F11+H16</f>
        <v/>
      </c>
      <c r="E26" s="83">
        <f>G10+G11+I16</f>
        <v/>
      </c>
      <c r="F26" s="83">
        <f>J16</f>
        <v/>
      </c>
      <c r="G26" s="83">
        <f>K16</f>
        <v/>
      </c>
    </row>
    <row r="27" ht="15" customHeight="1" s="48">
      <c r="B27" s="73" t="inlineStr">
        <is>
          <t>Airport Rd EB at Dwy A1 (right-in)</t>
        </is>
      </c>
      <c r="C27" s="79" t="inlineStr">
        <is>
          <t>RT</t>
        </is>
      </c>
      <c r="D27" s="83">
        <f>J11+J12</f>
        <v/>
      </c>
      <c r="E27" s="83">
        <f>K11+K12</f>
        <v/>
      </c>
      <c r="F27" s="83">
        <f>J18</f>
        <v/>
      </c>
      <c r="G27" s="83">
        <f>K18</f>
        <v/>
      </c>
    </row>
    <row r="28" ht="15" customHeight="1" s="48">
      <c r="B28" s="73" t="inlineStr">
        <is>
          <t>Page Rd NB at intersection (NBR)</t>
        </is>
      </c>
      <c r="C28" s="79" t="inlineStr">
        <is>
          <t>RT</t>
        </is>
      </c>
      <c r="D28" s="83">
        <f>J10+J11</f>
        <v/>
      </c>
      <c r="E28" s="83">
        <f>K10+K11</f>
        <v/>
      </c>
      <c r="F28" s="83">
        <f>J11</f>
        <v/>
      </c>
      <c r="G28" s="83">
        <f>K11</f>
        <v/>
      </c>
    </row>
    <row r="29" ht="15" customHeight="1" s="48">
      <c r="B29" s="73" t="inlineStr">
        <is>
          <t>Airport Rd WB left-in at Dwy A1</t>
        </is>
      </c>
      <c r="C29" s="79" t="inlineStr">
        <is>
          <t>LT</t>
        </is>
      </c>
      <c r="D29" s="83">
        <f>J11+J12</f>
        <v/>
      </c>
      <c r="E29" s="83">
        <f>K11+K12</f>
        <v/>
      </c>
      <c r="F29" s="83">
        <f>J19</f>
        <v/>
      </c>
      <c r="G29" s="83">
        <f>K19</f>
        <v/>
      </c>
    </row>
    <row r="30" ht="15" customHeight="1" s="48">
      <c r="B30" s="73" t="inlineStr">
        <is>
          <t>Intersection SBL (Page Rd SB)</t>
        </is>
      </c>
      <c r="C30" s="79" t="inlineStr">
        <is>
          <t>LT</t>
        </is>
      </c>
      <c r="D30" s="83">
        <f>J10+J11</f>
        <v/>
      </c>
      <c r="E30" s="83">
        <f>K10+K11</f>
        <v/>
      </c>
      <c r="F30" s="83">
        <f>J12</f>
        <v/>
      </c>
      <c r="G30" s="83">
        <f>K12</f>
        <v/>
      </c>
    </row>
    <row r="31" ht="15" customHeight="1" s="48">
      <c r="B31" s="73" t="inlineStr">
        <is>
          <t>Intersection WBL (Airport Rd WB)</t>
        </is>
      </c>
      <c r="C31" s="79" t="inlineStr">
        <is>
          <t>LT</t>
        </is>
      </c>
      <c r="D31" s="83">
        <f>J11+J12</f>
        <v/>
      </c>
      <c r="E31" s="83">
        <f>K11+K12</f>
        <v/>
      </c>
      <c r="F31" s="83">
        <f>J14</f>
        <v/>
      </c>
      <c r="G31" s="83">
        <f>K14</f>
        <v/>
      </c>
    </row>
    <row r="34" ht="15" customHeight="1" s="48">
      <c r="B34" s="87" t="inlineStr">
        <is>
          <t>Notes:</t>
        </is>
      </c>
    </row>
    <row r="35" ht="15" customHeight="1" s="48">
      <c r="B35" s="87" t="inlineStr">
        <is>
          <t>1. No-Build = Existing x growth factor for the movement approach. Build = No-Build + site trips (Assign sheet).</t>
        </is>
      </c>
    </row>
    <row r="36" ht="15" customHeight="1" s="48">
      <c r="B36" s="87" t="inlineStr">
        <is>
          <t>2. Site trips at the intersection: NBT gains P1 right-out (to north); SBL gains arrivals from the north routing to Dwy A1; WBL gains departures to the south. Other movements unchanged.</t>
        </is>
      </c>
    </row>
    <row r="37" ht="15" customHeight="1" s="48">
      <c r="B37" s="87" t="inlineStr">
        <is>
          <t>3. Advancing volumes are directional (through + turns approaching the location). Opposing volume for left turns = oncoming directional volume at the location.</t>
        </is>
      </c>
    </row>
    <row r="38" ht="15" customHeight="1" s="48">
      <c r="B38" s="87" t="inlineStr">
        <is>
          <t>4. Dwy P1 advancing (row 26) = No-Build NB leg + site right-in (site right-in turns off before the intersection).</t>
        </is>
      </c>
    </row>
  </sheetData>
  <mergeCells count="8">
    <mergeCell ref="B4:H4"/>
    <mergeCell ref="B35:K35"/>
    <mergeCell ref="B24:H24"/>
    <mergeCell ref="B38:K38"/>
    <mergeCell ref="B2:K2"/>
    <mergeCell ref="B34:K34"/>
    <mergeCell ref="B36:K36"/>
    <mergeCell ref="B37:K3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J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44" customWidth="1" style="47" min="2" max="2"/>
    <col width="11" customWidth="1" style="47" min="3" max="8"/>
    <col width="13" customWidth="1" style="47" min="9" max="10"/>
  </cols>
  <sheetData>
    <row r="2" ht="15" customHeight="1" s="48">
      <c r="B2" s="70" t="inlineStr">
        <is>
          <t>NCDOT AADT Data &amp; Growth Projections - Page Road (SR 1973)</t>
        </is>
      </c>
    </row>
    <row r="4" ht="15" customHeight="1" s="48">
      <c r="B4" s="81" t="inlineStr">
        <is>
          <t>NCDOT AADT History (vpd)</t>
        </is>
      </c>
    </row>
    <row r="5" ht="15" customHeight="1" s="48">
      <c r="B5" s="71" t="inlineStr">
        <is>
          <t>Location (TMS Station)</t>
        </is>
      </c>
      <c r="C5" s="71" t="inlineStr">
        <is>
          <t>2013</t>
        </is>
      </c>
      <c r="D5" s="71" t="inlineStr">
        <is>
          <t>2015</t>
        </is>
      </c>
      <c r="E5" s="71" t="inlineStr">
        <is>
          <t>2017</t>
        </is>
      </c>
      <c r="F5" s="71" t="inlineStr">
        <is>
          <t>2019</t>
        </is>
      </c>
      <c r="G5" s="71" t="inlineStr">
        <is>
          <t>2021</t>
        </is>
      </c>
      <c r="H5" s="71" t="inlineStr">
        <is>
          <t>2023</t>
        </is>
      </c>
    </row>
    <row r="6" ht="15" customHeight="1" s="48">
      <c r="B6" s="73" t="inlineStr">
        <is>
          <t>Page Rd south of Airport Rd (0320000269)</t>
        </is>
      </c>
      <c r="C6" s="89" t="n">
        <v>6700</v>
      </c>
      <c r="D6" s="89" t="n">
        <v>7700</v>
      </c>
      <c r="E6" s="89" t="n">
        <v>9900</v>
      </c>
      <c r="F6" s="79" t="inlineStr">
        <is>
          <t>-</t>
        </is>
      </c>
      <c r="G6" s="89" t="n">
        <v>10000</v>
      </c>
      <c r="H6" s="89" t="n">
        <v>8800</v>
      </c>
    </row>
    <row r="7" ht="15" customHeight="1" s="48">
      <c r="B7" s="73" t="inlineStr">
        <is>
          <t>Page Rd north of Airport Rd (0320000260)</t>
        </is>
      </c>
      <c r="C7" s="89" t="n">
        <v>8000</v>
      </c>
      <c r="D7" s="89" t="n">
        <v>5500</v>
      </c>
      <c r="E7" s="89" t="n">
        <v>6800</v>
      </c>
      <c r="F7" s="89" t="n">
        <v>8200</v>
      </c>
      <c r="G7" s="89" t="n">
        <v>6600</v>
      </c>
      <c r="H7" s="89" t="n">
        <v>7100</v>
      </c>
    </row>
    <row r="8" ht="15" customHeight="1" s="48">
      <c r="B8" s="73" t="inlineStr">
        <is>
          <t>Airport Rd / Pleasant Grove Church Rd (0920000468)</t>
        </is>
      </c>
      <c r="C8" s="89" t="n">
        <v>7300</v>
      </c>
      <c r="D8" s="89" t="n">
        <v>7800</v>
      </c>
      <c r="E8" s="79" t="inlineStr">
        <is>
          <t>-</t>
        </is>
      </c>
      <c r="F8" s="79" t="inlineStr">
        <is>
          <t>-</t>
        </is>
      </c>
      <c r="G8" s="79" t="inlineStr">
        <is>
          <t>-</t>
        </is>
      </c>
      <c r="H8" s="89" t="n">
        <v>9100</v>
      </c>
    </row>
    <row r="10" ht="15" customHeight="1" s="48">
      <c r="B10" s="81" t="inlineStr">
        <is>
          <t>Growth Rates &amp; Build Year Projection</t>
        </is>
      </c>
    </row>
    <row r="11" ht="23.25" customHeight="1" s="48">
      <c r="B11" s="71" t="inlineStr">
        <is>
          <t>Location</t>
        </is>
      </c>
      <c r="C11" s="71" t="inlineStr">
        <is>
          <t>2023 AADT</t>
        </is>
      </c>
      <c r="D11" s="71" t="inlineStr">
        <is>
          <t>CAGR '13-'23</t>
        </is>
      </c>
      <c r="E11" s="71" t="inlineStr">
        <is>
          <t>CAGR '17-'23</t>
        </is>
      </c>
      <c r="F11" s="71" t="inlineStr">
        <is>
          <t>Selected Rate</t>
        </is>
      </c>
      <c r="G11" s="71" t="inlineStr">
        <is>
          <t>Build AADT</t>
        </is>
      </c>
      <c r="H11" s="71" t="inlineStr">
        <is>
          <t>Build AADT (rounded)</t>
        </is>
      </c>
    </row>
    <row r="12" ht="15" customHeight="1" s="48">
      <c r="B12" s="73" t="inlineStr">
        <is>
          <t>Page Rd south of Airport Rd</t>
        </is>
      </c>
      <c r="C12" s="91">
        <f>H6</f>
        <v/>
      </c>
      <c r="D12" s="92">
        <f>(H6/C6)^(1/10)-1</f>
        <v/>
      </c>
      <c r="E12" s="92">
        <f>(H6/E6)^(1/6)-1</f>
        <v/>
      </c>
      <c r="F12" s="93" t="n">
        <v>0.03</v>
      </c>
      <c r="G12" s="91">
        <f>C12*(1+F12)^($D$16-2023)</f>
        <v/>
      </c>
      <c r="H12" s="91">
        <f>ROUND(G12,-2)</f>
        <v/>
      </c>
    </row>
    <row r="13" ht="15" customHeight="1" s="48">
      <c r="B13" s="73" t="inlineStr">
        <is>
          <t>Page Rd north of Airport Rd</t>
        </is>
      </c>
      <c r="C13" s="91">
        <f>H7</f>
        <v/>
      </c>
      <c r="D13" s="92">
        <f>(H7/C7)^(1/10)-1</f>
        <v/>
      </c>
      <c r="E13" s="92">
        <f>(H7/E7)^(1/6)-1</f>
        <v/>
      </c>
      <c r="F13" s="93" t="n">
        <v>0.03</v>
      </c>
      <c r="G13" s="91">
        <f>C13*(1+F13)^($D$16-2023)</f>
        <v/>
      </c>
      <c r="H13" s="91">
        <f>ROUND(G13,-2)</f>
        <v/>
      </c>
    </row>
    <row r="14" ht="15" customHeight="1" s="48">
      <c r="B14" s="73" t="inlineStr">
        <is>
          <t>Airport Rd / PGC Rd corridor (SR 1789)</t>
        </is>
      </c>
      <c r="C14" s="83">
        <f>H8</f>
        <v/>
      </c>
      <c r="D14" s="94">
        <f>(H8/C8)^(1/10)-1</f>
        <v/>
      </c>
      <c r="E14" s="79" t="inlineStr">
        <is>
          <t>-</t>
        </is>
      </c>
      <c r="F14" s="93" t="n">
        <v>0.03</v>
      </c>
      <c r="G14" s="83">
        <f>C14*(1+F14)^($D$16-2023)</f>
        <v/>
      </c>
      <c r="H14" s="83">
        <f>ROUND(G14,-2)</f>
        <v/>
      </c>
    </row>
    <row r="15" ht="15" customHeight="1" s="48">
      <c r="B15" s="73" t="inlineStr">
        <is>
          <t>Assumed opening year</t>
        </is>
      </c>
      <c r="C15" s="78" t="n"/>
      <c r="D15" s="88" t="n">
        <v>2027</v>
      </c>
    </row>
    <row r="16" ht="15" customHeight="1" s="48">
      <c r="B16" s="73" t="inlineStr">
        <is>
          <t>Build (analysis) year</t>
        </is>
      </c>
      <c r="C16" s="78" t="n"/>
      <c r="D16" s="95">
        <f>D15+1</f>
        <v/>
      </c>
      <c r="E16" s="76" t="inlineStr">
        <is>
          <t>Per City of Durham TIA Guidelines: analysis examines conditions one year after project completion</t>
        </is>
      </c>
    </row>
    <row r="19" ht="15" customHeight="1" s="48">
      <c r="B19" s="81" t="inlineStr">
        <is>
          <t>Airport Rd / Pleasant Grove Church Rd Corridor Estimate</t>
        </is>
      </c>
    </row>
    <row r="20" ht="15" customHeight="1" s="48">
      <c r="B20" s="73" t="inlineStr">
        <is>
          <t>SR 1789 segment AADT near SE end of corridor (2023)</t>
        </is>
      </c>
      <c r="C20" s="78" t="n"/>
      <c r="D20" s="86">
        <f>H8</f>
        <v/>
      </c>
    </row>
    <row r="21" ht="15" customHeight="1" s="48">
      <c r="B21" s="73" t="inlineStr">
        <is>
          <t>Difference method at Page Rd intersection (minimum)</t>
        </is>
      </c>
      <c r="C21" s="78" t="n"/>
      <c r="D21" s="83">
        <f>C12-C13</f>
        <v/>
      </c>
      <c r="F21" s="96" t="n"/>
      <c r="G21" s="96" t="n"/>
    </row>
    <row r="22" ht="15" customHeight="1" s="48">
      <c r="B22" s="73" t="inlineStr">
        <is>
          <t>Projected to Build year at selected rate</t>
        </is>
      </c>
      <c r="C22" s="78" t="n"/>
      <c r="D22" s="83">
        <f>ROUND(C14*(1+F14)^($D$16-2023),-2)</f>
        <v/>
      </c>
    </row>
    <row r="24" ht="15" customHeight="1" s="48">
      <c r="B24" s="97" t="inlineStr">
        <is>
          <t>Notes:</t>
        </is>
      </c>
    </row>
    <row r="25" ht="13.5" customHeight="1" s="48">
      <c r="B25" s="97" t="inlineStr">
        <is>
          <t>1. Source: NCDOT AADT stations 0320000269 (Page Rd south of Airport Rd), 0320000260 (Page Rd north of Airport Rd), and 0920000468 (SR 1789 / Pleasant Grove Church Rd, Wake Co.), ncdot.maps.arcgis.com.</t>
        </is>
      </c>
    </row>
    <row r="26" ht="13.5" customHeight="1" s="48">
      <c r="B26" s="97" t="inlineStr">
        <is>
          <t>2. Selected growth rate is an input (blue cells).</t>
        </is>
      </c>
    </row>
    <row r="27" ht="13.5" customHeight="1" s="48">
      <c r="B27" s="97" t="inlineStr">
        <is>
          <t>3. Corridor estimate uses the SR 1789 segment AADT (9,100, 2023, source "Supplemental") near the SE end of the corridor; limited development between the segment and the site. Difference method at the Page Rd intersection is a minimum. Confirm with the project TMC.</t>
        </is>
      </c>
    </row>
    <row r="28" ht="37.5" customHeight="1" s="48">
      <c r="B28" s="97" t="n"/>
    </row>
  </sheetData>
  <mergeCells count="6">
    <mergeCell ref="B25:J25"/>
    <mergeCell ref="E16:J16"/>
    <mergeCell ref="B26:J26"/>
    <mergeCell ref="B27:J27"/>
    <mergeCell ref="B24:J24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47" min="2" max="2"/>
    <col width="75" customWidth="1" style="47" min="3" max="3"/>
  </cols>
  <sheetData>
    <row r="2" ht="15" customHeight="1" s="48">
      <c r="B2" s="98" t="inlineStr">
        <is>
          <t>Development Summary</t>
        </is>
      </c>
    </row>
    <row r="4" ht="15" customHeight="1" s="48">
      <c r="B4" s="81" t="inlineStr">
        <is>
          <t>Project</t>
        </is>
      </c>
      <c r="C4" s="69" t="inlineStr">
        <is>
          <t>SCP Page Road Industrial Development</t>
        </is>
      </c>
    </row>
    <row r="5" ht="15" customHeight="1" s="48">
      <c r="B5" s="81" t="inlineStr">
        <is>
          <t>Site Address</t>
        </is>
      </c>
      <c r="C5" s="69" t="inlineStr">
        <is>
          <t>3905 Page Rd, Durham, NC</t>
        </is>
      </c>
    </row>
    <row r="6" ht="15" customHeight="1" s="48">
      <c r="B6" s="81" t="inlineStr">
        <is>
          <t>Location</t>
        </is>
      </c>
      <c r="C6" s="69" t="inlineStr">
        <is>
          <t>Page Road (SR 1973) at Airport Road (SR 1971)</t>
        </is>
      </c>
    </row>
    <row r="7" ht="15" customHeight="1" s="48">
      <c r="B7" s="81" t="inlineStr">
        <is>
          <t>Client</t>
        </is>
      </c>
      <c r="C7" s="69" t="inlineStr">
        <is>
          <t>Strategic Capital Partners, LLC</t>
        </is>
      </c>
    </row>
    <row r="8" ht="15" customHeight="1" s="48">
      <c r="B8" s="81" t="inlineStr">
        <is>
          <t>VHB Project #</t>
        </is>
      </c>
      <c r="C8" s="69" t="inlineStr">
        <is>
          <t>R205114.000</t>
        </is>
      </c>
    </row>
    <row r="9" ht="15" customHeight="1" s="48">
      <c r="B9" s="81" t="inlineStr">
        <is>
          <t>Concept Plan Building</t>
        </is>
      </c>
      <c r="C9" s="69" t="inlineStr">
        <is>
          <t>132,080 sf industrial warehouse (520' x 260'), ±133 auto stalls, 24 dock positions</t>
        </is>
      </c>
    </row>
    <row r="10" ht="15" customHeight="1" s="48">
      <c r="B10" s="81" t="inlineStr">
        <is>
          <t>Concept Plan Source</t>
        </is>
      </c>
      <c r="C10" s="69" t="inlineStr">
        <is>
          <t>ARCO Design/Build, Scheme 01, dated 03/23/2026</t>
        </is>
      </c>
    </row>
    <row r="11" ht="15" customHeight="1" s="48">
      <c r="B11" s="81" t="inlineStr">
        <is>
          <t>Analyzed Building Size</t>
        </is>
      </c>
      <c r="C11" s="69" t="inlineStr">
        <is>
          <t>Up to 150,000 sf GFA (conservative buffer for changes to the building)</t>
        </is>
      </c>
    </row>
    <row r="12" ht="15" customHeight="1" s="48">
      <c r="B12" s="81" t="inlineStr">
        <is>
          <t>Proposed Access</t>
        </is>
      </c>
      <c r="C12" s="69" t="inlineStr">
        <is>
          <t>Two driveways on Page Road and two driveways on Airport Road</t>
        </is>
      </c>
    </row>
    <row r="13" ht="15" customHeight="1" s="48">
      <c r="B13" s="81" t="inlineStr">
        <is>
          <t>ITE Land Use Code</t>
        </is>
      </c>
      <c r="C13" s="69" t="inlineStr">
        <is>
          <t>LUC 110 - Light Industrial (ITE Trip Generation Manual, 12th Edition)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4" customWidth="1" style="47" min="2" max="2"/>
    <col width="9" customWidth="1" style="47" min="3" max="3"/>
    <col width="12" customWidth="1" style="47" min="4" max="4"/>
    <col width="13" customWidth="1" style="47" min="5" max="5"/>
    <col width="12" customWidth="1" style="47" min="6" max="9"/>
    <col width="22" customWidth="1" style="47" min="10" max="10"/>
  </cols>
  <sheetData>
    <row r="2" ht="15" customHeight="1" s="48">
      <c r="B2" s="70" t="inlineStr">
        <is>
          <t>NCDOT Right Turn Lane Warrant - Two-Lane Highways (Roadway Design Manual, May 2026, Figure 8-9)</t>
        </is>
      </c>
    </row>
    <row r="4" ht="23.25" customHeight="1" s="48">
      <c r="B4" s="71" t="inlineStr">
        <is>
          <t>Location</t>
        </is>
      </c>
      <c r="C4" s="71" t="inlineStr">
        <is>
          <t>Period</t>
        </is>
      </c>
      <c r="D4" s="71" t="inlineStr">
        <is>
          <t>Posted Speed (mph)</t>
        </is>
      </c>
      <c r="E4" s="71" t="inlineStr">
        <is>
          <t>Approach Volume (vph)</t>
        </is>
      </c>
      <c r="F4" s="71" t="inlineStr">
        <is>
          <t>Right Turns (vph)</t>
        </is>
      </c>
      <c r="G4" s="71" t="inlineStr">
        <is>
          <t>Adjusted RT¹</t>
        </is>
      </c>
      <c r="H4" s="71" t="inlineStr">
        <is>
          <t>Full-Lane Line</t>
        </is>
      </c>
      <c r="I4" s="71" t="inlineStr">
        <is>
          <t>Taper Line</t>
        </is>
      </c>
      <c r="J4" s="71" t="inlineStr">
        <is>
          <t>Determination</t>
        </is>
      </c>
    </row>
    <row r="5" ht="15" customHeight="1" s="48">
      <c r="B5" s="99" t="inlineStr">
        <is>
          <t>Page Rd NB at Dwy P1</t>
        </is>
      </c>
      <c r="C5" s="100" t="inlineStr">
        <is>
          <t>AM</t>
        </is>
      </c>
      <c r="D5" s="77" t="n">
        <v>45</v>
      </c>
      <c r="E5" s="91">
        <f>Volumes!D26</f>
        <v/>
      </c>
      <c r="F5" s="91">
        <f>Volumes!F26</f>
        <v/>
      </c>
      <c r="G5" s="91">
        <f>IF(AND(D5&lt;=45,F5&gt;40,E5&lt;300),F5-20,F5)</f>
        <v/>
      </c>
      <c r="H5" s="91">
        <f>IF(E5&lt;=600,120-E5*80/600,40)</f>
        <v/>
      </c>
      <c r="I5" s="91">
        <f>IF(E5&lt;=500,70-E5*0.1,20)</f>
        <v/>
      </c>
      <c r="J5" s="100">
        <f>IF(G5&gt;=H5,"Full-width turn lane",IF(G5&gt;=I5,"Taper","Radius only"))</f>
        <v/>
      </c>
    </row>
    <row r="6" ht="15" customHeight="1" s="48">
      <c r="B6" s="99" t="inlineStr">
        <is>
          <t>Airport Rd EB at Dwy A1</t>
        </is>
      </c>
      <c r="C6" s="100" t="inlineStr">
        <is>
          <t>AM</t>
        </is>
      </c>
      <c r="D6" s="77" t="n">
        <v>45</v>
      </c>
      <c r="E6" s="91">
        <f>Volumes!D27</f>
        <v/>
      </c>
      <c r="F6" s="91">
        <f>Volumes!F27</f>
        <v/>
      </c>
      <c r="G6" s="91">
        <f>IF(AND(D6&lt;=45,F6&gt;40,E6&lt;300),F6-20,F6)</f>
        <v/>
      </c>
      <c r="H6" s="91">
        <f>IF(E6&lt;=600,120-E6*80/600,40)</f>
        <v/>
      </c>
      <c r="I6" s="91">
        <f>IF(E6&lt;=500,70-E6*0.1,20)</f>
        <v/>
      </c>
      <c r="J6" s="100">
        <f>IF(G6&gt;=H6,"Full-width turn lane",IF(G6&gt;=I6,"Taper","Radius only"))</f>
        <v/>
      </c>
    </row>
    <row r="7" ht="15" customHeight="1" s="48">
      <c r="B7" s="99" t="inlineStr">
        <is>
          <t>Page Rd NB at intersection (NBR)</t>
        </is>
      </c>
      <c r="C7" s="100" t="inlineStr">
        <is>
          <t>AM</t>
        </is>
      </c>
      <c r="D7" s="77" t="n">
        <v>45</v>
      </c>
      <c r="E7" s="91">
        <f>Volumes!D28</f>
        <v/>
      </c>
      <c r="F7" s="91">
        <f>Volumes!F28</f>
        <v/>
      </c>
      <c r="G7" s="91">
        <f>IF(AND(D7&lt;=45,F7&gt;40,E7&lt;300),F7-20,F7)</f>
        <v/>
      </c>
      <c r="H7" s="91">
        <f>IF(E7&lt;=600,120-E7*80/600,40)</f>
        <v/>
      </c>
      <c r="I7" s="91">
        <f>IF(E7&lt;=500,70-E7*0.1,20)</f>
        <v/>
      </c>
      <c r="J7" s="100">
        <f>IF(G7&gt;=H7,"Full-width turn lane",IF(G7&gt;=I7,"Taper","Radius only"))</f>
        <v/>
      </c>
    </row>
    <row r="8" ht="15" customHeight="1" s="48">
      <c r="B8" s="99" t="inlineStr">
        <is>
          <t>Page Rd NB at Dwy P1</t>
        </is>
      </c>
      <c r="C8" s="100" t="inlineStr">
        <is>
          <t>PM</t>
        </is>
      </c>
      <c r="D8" s="77" t="n">
        <v>45</v>
      </c>
      <c r="E8" s="91">
        <f>Volumes!E26</f>
        <v/>
      </c>
      <c r="F8" s="91">
        <f>Volumes!G26</f>
        <v/>
      </c>
      <c r="G8" s="91">
        <f>IF(AND(D8&lt;=45,F8&gt;40,E8&lt;300),F8-20,F8)</f>
        <v/>
      </c>
      <c r="H8" s="91">
        <f>IF(E8&lt;=600,120-E8*80/600,40)</f>
        <v/>
      </c>
      <c r="I8" s="91">
        <f>IF(E8&lt;=500,70-E8*0.1,20)</f>
        <v/>
      </c>
      <c r="J8" s="100">
        <f>IF(G8&gt;=H8,"Full-width turn lane",IF(G8&gt;=I8,"Taper","Radius only"))</f>
        <v/>
      </c>
    </row>
    <row r="9" ht="15" customHeight="1" s="48">
      <c r="B9" s="99" t="inlineStr">
        <is>
          <t>Airport Rd EB at Dwy A1</t>
        </is>
      </c>
      <c r="C9" s="100" t="inlineStr">
        <is>
          <t>PM</t>
        </is>
      </c>
      <c r="D9" s="77" t="n">
        <v>45</v>
      </c>
      <c r="E9" s="91">
        <f>Volumes!E27</f>
        <v/>
      </c>
      <c r="F9" s="91">
        <f>Volumes!G27</f>
        <v/>
      </c>
      <c r="G9" s="91">
        <f>IF(AND(D9&lt;=45,F9&gt;40,E9&lt;300),F9-20,F9)</f>
        <v/>
      </c>
      <c r="H9" s="91">
        <f>IF(E9&lt;=600,120-E9*80/600,40)</f>
        <v/>
      </c>
      <c r="I9" s="91">
        <f>IF(E9&lt;=500,70-E9*0.1,20)</f>
        <v/>
      </c>
      <c r="J9" s="100">
        <f>IF(G9&gt;=H9,"Full-width turn lane",IF(G9&gt;=I9,"Taper","Radius only"))</f>
        <v/>
      </c>
    </row>
    <row r="10" ht="15" customHeight="1" s="48">
      <c r="B10" s="99" t="inlineStr">
        <is>
          <t>Page Rd NB at intersection (NBR)</t>
        </is>
      </c>
      <c r="C10" s="100" t="inlineStr">
        <is>
          <t>PM</t>
        </is>
      </c>
      <c r="D10" s="77" t="n">
        <v>45</v>
      </c>
      <c r="E10" s="91">
        <f>Volumes!E28</f>
        <v/>
      </c>
      <c r="F10" s="91">
        <f>Volumes!G28</f>
        <v/>
      </c>
      <c r="G10" s="91">
        <f>IF(AND(D10&lt;=45,F10&gt;40,E10&lt;300),F10-20,F10)</f>
        <v/>
      </c>
      <c r="H10" s="91">
        <f>IF(E10&lt;=600,120-E10*80/600,40)</f>
        <v/>
      </c>
      <c r="I10" s="91">
        <f>IF(E10&lt;=500,70-E10*0.1,20)</f>
        <v/>
      </c>
      <c r="J10" s="100">
        <f>IF(G10&gt;=H10,"Full-width turn lane",IF(G10&gt;=I10,"Taper","Radius only"))</f>
        <v/>
      </c>
    </row>
    <row r="12" ht="15" customHeight="1" s="48">
      <c r="B12" s="87" t="inlineStr">
        <is>
          <t>Notes:</t>
        </is>
      </c>
    </row>
    <row r="13" ht="15" customHeight="1" s="48">
      <c r="B13" s="87" t="inlineStr">
        <is>
          <t>1. Adjusted RT = RT - 20 when posted speed &lt;= 45 mph, RT &gt; 40 vph, and approach volume &lt; 300 vph (chart note). Blue speed cells are inputs.</t>
        </is>
      </c>
    </row>
    <row r="14" ht="15" customHeight="1" s="48">
      <c r="B14" s="87" t="inlineStr">
        <is>
          <t>2. Volumes are Build peak hour values from the Volumes sheet. Determination compares the adjusted right turns to the digitized warrant boundary lines.</t>
        </is>
      </c>
    </row>
    <row r="15" ht="15" customHeight="1" s="48">
      <c r="B15" s="87" t="inlineStr">
        <is>
          <t>3. Chart background is the NCDOT figure (source: NCHRP 279 Figure 4-23). Two-lane chart applies to the existing two-lane sections of Page Rd and Airport Rd.</t>
        </is>
      </c>
    </row>
  </sheetData>
  <mergeCells count="5">
    <mergeCell ref="B15:J15"/>
    <mergeCell ref="B14:J14"/>
    <mergeCell ref="B12:J12"/>
    <mergeCell ref="B13:J13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4" customWidth="1" style="47" min="2" max="2"/>
    <col width="9" customWidth="1" style="47" min="3" max="3"/>
    <col width="12" customWidth="1" style="47" min="4" max="4"/>
    <col width="13" customWidth="1" style="47" min="5" max="5"/>
    <col width="12" customWidth="1" style="47" min="6" max="9"/>
    <col width="22" customWidth="1" style="47" min="10" max="10"/>
  </cols>
  <sheetData>
    <row r="2" ht="15" customHeight="1" s="48">
      <c r="B2" s="70" t="inlineStr">
        <is>
          <t>NCDOT Right Turn Lane Warrant - Four-Lane Highways (Roadway Design Manual, May 2026, Figure 8-9)</t>
        </is>
      </c>
    </row>
    <row r="4" ht="23.25" customHeight="1" s="48">
      <c r="B4" s="71" t="inlineStr">
        <is>
          <t>Location</t>
        </is>
      </c>
      <c r="C4" s="71" t="inlineStr">
        <is>
          <t>Period</t>
        </is>
      </c>
      <c r="D4" s="71" t="inlineStr">
        <is>
          <t>Posted Speed (mph)</t>
        </is>
      </c>
      <c r="E4" s="71" t="inlineStr">
        <is>
          <t>Approach Volume (vph)</t>
        </is>
      </c>
      <c r="F4" s="71" t="inlineStr">
        <is>
          <t>Right Turns (vph)</t>
        </is>
      </c>
      <c r="G4" s="71" t="inlineStr">
        <is>
          <t>Adjusted RT¹</t>
        </is>
      </c>
      <c r="H4" s="71" t="inlineStr">
        <is>
          <t>Full-Lane Line</t>
        </is>
      </c>
      <c r="I4" s="71" t="inlineStr">
        <is>
          <t>Taper Line</t>
        </is>
      </c>
      <c r="J4" s="71" t="inlineStr">
        <is>
          <t>Determination</t>
        </is>
      </c>
    </row>
    <row r="5" ht="15" customHeight="1" s="48">
      <c r="B5" s="99" t="inlineStr">
        <is>
          <t>Page Rd NB at Dwy P1</t>
        </is>
      </c>
      <c r="C5" s="100" t="inlineStr">
        <is>
          <t>AM</t>
        </is>
      </c>
      <c r="D5" s="77" t="n">
        <v>45</v>
      </c>
      <c r="E5" s="91">
        <f>Volumes!D26</f>
        <v/>
      </c>
      <c r="F5" s="91">
        <f>Volumes!F26</f>
        <v/>
      </c>
      <c r="G5" s="91">
        <f>IF(AND(D5&lt;=45,F5&gt;40,E5&lt;300),F5-20,F5)</f>
        <v/>
      </c>
      <c r="H5" s="91">
        <f>IF(E5&lt;=500,90,IF(E5&lt;=1200,90-(E5-500)*50/700,40))</f>
        <v/>
      </c>
      <c r="I5" s="91">
        <f>IF(E5&lt;=1000,40-E5*0.03,10)</f>
        <v/>
      </c>
      <c r="J5" s="100">
        <f>IF(G5&gt;=H5,"Full-width turn lane",IF(G5&gt;=I5,"Taper","Radius only"))</f>
        <v/>
      </c>
    </row>
    <row r="6" ht="15" customHeight="1" s="48">
      <c r="B6" s="99" t="inlineStr">
        <is>
          <t>Airport Rd EB at Dwy A1</t>
        </is>
      </c>
      <c r="C6" s="100" t="inlineStr">
        <is>
          <t>AM</t>
        </is>
      </c>
      <c r="D6" s="77" t="n">
        <v>45</v>
      </c>
      <c r="E6" s="91">
        <f>Volumes!D27</f>
        <v/>
      </c>
      <c r="F6" s="91">
        <f>Volumes!F27</f>
        <v/>
      </c>
      <c r="G6" s="91">
        <f>IF(AND(D6&lt;=45,F6&gt;40,E6&lt;300),F6-20,F6)</f>
        <v/>
      </c>
      <c r="H6" s="91">
        <f>IF(E6&lt;=500,90,IF(E6&lt;=1200,90-(E6-500)*50/700,40))</f>
        <v/>
      </c>
      <c r="I6" s="91">
        <f>IF(E6&lt;=1000,40-E6*0.03,10)</f>
        <v/>
      </c>
      <c r="J6" s="100">
        <f>IF(G6&gt;=H6,"Full-width turn lane",IF(G6&gt;=I6,"Taper","Radius only"))</f>
        <v/>
      </c>
    </row>
    <row r="7" ht="15" customHeight="1" s="48">
      <c r="B7" s="99" t="inlineStr">
        <is>
          <t>Page Rd NB at intersection (NBR)</t>
        </is>
      </c>
      <c r="C7" s="100" t="inlineStr">
        <is>
          <t>AM</t>
        </is>
      </c>
      <c r="D7" s="77" t="n">
        <v>45</v>
      </c>
      <c r="E7" s="91">
        <f>Volumes!D28</f>
        <v/>
      </c>
      <c r="F7" s="91">
        <f>Volumes!F28</f>
        <v/>
      </c>
      <c r="G7" s="91">
        <f>IF(AND(D7&lt;=45,F7&gt;40,E7&lt;300),F7-20,F7)</f>
        <v/>
      </c>
      <c r="H7" s="91">
        <f>IF(E7&lt;=500,90,IF(E7&lt;=1200,90-(E7-500)*50/700,40))</f>
        <v/>
      </c>
      <c r="I7" s="91">
        <f>IF(E7&lt;=1000,40-E7*0.03,10)</f>
        <v/>
      </c>
      <c r="J7" s="100">
        <f>IF(G7&gt;=H7,"Full-width turn lane",IF(G7&gt;=I7,"Taper","Radius only"))</f>
        <v/>
      </c>
    </row>
    <row r="8" ht="15" customHeight="1" s="48">
      <c r="B8" s="99" t="inlineStr">
        <is>
          <t>Page Rd NB at Dwy P1</t>
        </is>
      </c>
      <c r="C8" s="100" t="inlineStr">
        <is>
          <t>PM</t>
        </is>
      </c>
      <c r="D8" s="77" t="n">
        <v>45</v>
      </c>
      <c r="E8" s="91">
        <f>Volumes!E26</f>
        <v/>
      </c>
      <c r="F8" s="91">
        <f>Volumes!G26</f>
        <v/>
      </c>
      <c r="G8" s="91">
        <f>IF(AND(D8&lt;=45,F8&gt;40,E8&lt;300),F8-20,F8)</f>
        <v/>
      </c>
      <c r="H8" s="91">
        <f>IF(E8&lt;=500,90,IF(E8&lt;=1200,90-(E8-500)*50/700,40))</f>
        <v/>
      </c>
      <c r="I8" s="91">
        <f>IF(E8&lt;=1000,40-E8*0.03,10)</f>
        <v/>
      </c>
      <c r="J8" s="100">
        <f>IF(G8&gt;=H8,"Full-width turn lane",IF(G8&gt;=I8,"Taper","Radius only"))</f>
        <v/>
      </c>
    </row>
    <row r="9" ht="15" customHeight="1" s="48">
      <c r="B9" s="99" t="inlineStr">
        <is>
          <t>Airport Rd EB at Dwy A1</t>
        </is>
      </c>
      <c r="C9" s="100" t="inlineStr">
        <is>
          <t>PM</t>
        </is>
      </c>
      <c r="D9" s="77" t="n">
        <v>45</v>
      </c>
      <c r="E9" s="91">
        <f>Volumes!E27</f>
        <v/>
      </c>
      <c r="F9" s="91">
        <f>Volumes!G27</f>
        <v/>
      </c>
      <c r="G9" s="91">
        <f>IF(AND(D9&lt;=45,F9&gt;40,E9&lt;300),F9-20,F9)</f>
        <v/>
      </c>
      <c r="H9" s="91">
        <f>IF(E9&lt;=500,90,IF(E9&lt;=1200,90-(E9-500)*50/700,40))</f>
        <v/>
      </c>
      <c r="I9" s="91">
        <f>IF(E9&lt;=1000,40-E9*0.03,10)</f>
        <v/>
      </c>
      <c r="J9" s="100">
        <f>IF(G9&gt;=H9,"Full-width turn lane",IF(G9&gt;=I9,"Taper","Radius only"))</f>
        <v/>
      </c>
    </row>
    <row r="10" ht="15" customHeight="1" s="48">
      <c r="B10" s="99" t="inlineStr">
        <is>
          <t>Page Rd NB at intersection (NBR)</t>
        </is>
      </c>
      <c r="C10" s="100" t="inlineStr">
        <is>
          <t>PM</t>
        </is>
      </c>
      <c r="D10" s="77" t="n">
        <v>45</v>
      </c>
      <c r="E10" s="91">
        <f>Volumes!E28</f>
        <v/>
      </c>
      <c r="F10" s="91">
        <f>Volumes!G28</f>
        <v/>
      </c>
      <c r="G10" s="91">
        <f>IF(AND(D10&lt;=45,F10&gt;40,E10&lt;300),F10-20,F10)</f>
        <v/>
      </c>
      <c r="H10" s="91">
        <f>IF(E10&lt;=500,90,IF(E10&lt;=1200,90-(E10-500)*50/700,40))</f>
        <v/>
      </c>
      <c r="I10" s="91">
        <f>IF(E10&lt;=1000,40-E10*0.03,10)</f>
        <v/>
      </c>
      <c r="J10" s="100">
        <f>IF(G10&gt;=H10,"Full-width turn lane",IF(G10&gt;=I10,"Taper","Radius only"))</f>
        <v/>
      </c>
    </row>
    <row r="12" ht="15" customHeight="1" s="48">
      <c r="B12" s="87" t="inlineStr">
        <is>
          <t>Notes:</t>
        </is>
      </c>
    </row>
    <row r="13" ht="15" customHeight="1" s="48">
      <c r="B13" s="87" t="inlineStr">
        <is>
          <t>1. Adjusted RT = RT - 20 when posted speed &lt;= 45 mph, RT &gt; 40 vph, and approach volume &lt; 300 vph (chart note). Blue speed cells are inputs.</t>
        </is>
      </c>
    </row>
    <row r="14" ht="15" customHeight="1" s="48">
      <c r="B14" s="87" t="inlineStr">
        <is>
          <t>2. Volumes are Build peak hour values from the Volumes sheet. Determination compares the adjusted right turns to the digitized warrant boundary lines.</t>
        </is>
      </c>
    </row>
    <row r="15" ht="15" customHeight="1" s="48">
      <c r="B15" s="87" t="inlineStr">
        <is>
          <t>3. Four-lane chart provided for a future widened condition (proposed thoroughfare along Page Rd); not applicable to the existing two-lane sections.</t>
        </is>
      </c>
    </row>
  </sheetData>
  <mergeCells count="5">
    <mergeCell ref="B15:J15"/>
    <mergeCell ref="B14:J14"/>
    <mergeCell ref="B12:J12"/>
    <mergeCell ref="B13:J13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4" customWidth="1" style="47" min="2" max="2"/>
    <col width="9" customWidth="1" style="47" min="3" max="3"/>
    <col width="14" customWidth="1" style="47" min="4" max="4"/>
    <col width="15" customWidth="1" style="47" min="5" max="5"/>
    <col width="16" customWidth="1" style="47" min="6" max="6"/>
    <col width="26" customWidth="1" style="47" min="7" max="7"/>
  </cols>
  <sheetData>
    <row r="2" ht="15" customHeight="1" s="48">
      <c r="B2" s="70" t="inlineStr">
        <is>
          <t>NCDOT Warrant for Left (and Right) Turn Lanes - Storage Nomograph (Policy on Street and Driveway Access, July 2003, p. 80)</t>
        </is>
      </c>
    </row>
    <row r="4" ht="23.25" customHeight="1" s="48">
      <c r="B4" s="71" t="inlineStr">
        <is>
          <t>Location</t>
        </is>
      </c>
      <c r="C4" s="71" t="inlineStr">
        <is>
          <t>Period</t>
        </is>
      </c>
      <c r="D4" s="71" t="inlineStr">
        <is>
          <t>Left Turns (vph)</t>
        </is>
      </c>
      <c r="E4" s="71" t="inlineStr">
        <is>
          <t>Opposing Volume (vph)</t>
        </is>
      </c>
      <c r="F4" s="71" t="inlineStr">
        <is>
          <t>Storage S (ft, chart read)</t>
        </is>
      </c>
      <c r="G4" s="71" t="inlineStr">
        <is>
          <t>Warrant read</t>
        </is>
      </c>
    </row>
    <row r="5" ht="24" customHeight="1" s="48">
      <c r="B5" s="99" t="inlineStr">
        <is>
          <t>Airport Rd WB left-in at Dwy A1</t>
        </is>
      </c>
      <c r="C5" s="100" t="inlineStr">
        <is>
          <t>AM</t>
        </is>
      </c>
      <c r="D5" s="91">
        <f>Volumes!F29</f>
        <v/>
      </c>
      <c r="E5" s="91">
        <f>Volumes!D29</f>
        <v/>
      </c>
      <c r="F5" s="77" t="inlineStr">
        <is>
          <t>-</t>
        </is>
      </c>
      <c r="G5" s="100">
        <f>IF(F5="-","Below S=50 - no storage indicated","Storage per chart")</f>
        <v/>
      </c>
    </row>
    <row r="6" ht="24" customHeight="1" s="48">
      <c r="B6" s="99" t="inlineStr">
        <is>
          <t>Intersection SBL (Page Rd SB)</t>
        </is>
      </c>
      <c r="C6" s="100" t="inlineStr">
        <is>
          <t>AM</t>
        </is>
      </c>
      <c r="D6" s="91">
        <f>Volumes!F30</f>
        <v/>
      </c>
      <c r="E6" s="91">
        <f>Volumes!D30</f>
        <v/>
      </c>
      <c r="F6" s="77" t="inlineStr">
        <is>
          <t>-</t>
        </is>
      </c>
      <c r="G6" s="100">
        <f>IF(F6="-","Below S=50 - no storage indicated","Storage per chart")</f>
        <v/>
      </c>
    </row>
    <row r="7" ht="24" customHeight="1" s="48">
      <c r="B7" s="99" t="inlineStr">
        <is>
          <t>Intersection WBL (Airport Rd WB)</t>
        </is>
      </c>
      <c r="C7" s="100" t="inlineStr">
        <is>
          <t>AM</t>
        </is>
      </c>
      <c r="D7" s="91">
        <f>Volumes!F31</f>
        <v/>
      </c>
      <c r="E7" s="91">
        <f>Volumes!D31</f>
        <v/>
      </c>
      <c r="F7" s="77" t="inlineStr">
        <is>
          <t>-</t>
        </is>
      </c>
      <c r="G7" s="100">
        <f>IF(F7="-","Below S=50 - no storage indicated","Storage per chart")</f>
        <v/>
      </c>
    </row>
    <row r="8" ht="24" customHeight="1" s="48">
      <c r="B8" s="99" t="inlineStr">
        <is>
          <t>Airport Rd WB left-in at Dwy A1</t>
        </is>
      </c>
      <c r="C8" s="100" t="inlineStr">
        <is>
          <t>PM</t>
        </is>
      </c>
      <c r="D8" s="91">
        <f>Volumes!G29</f>
        <v/>
      </c>
      <c r="E8" s="91">
        <f>Volumes!E29</f>
        <v/>
      </c>
      <c r="F8" s="77" t="inlineStr">
        <is>
          <t>-</t>
        </is>
      </c>
      <c r="G8" s="100">
        <f>IF(F8="-","Below S=50 - no storage indicated","Storage per chart")</f>
        <v/>
      </c>
    </row>
    <row r="9" ht="24" customHeight="1" s="48">
      <c r="B9" s="99" t="inlineStr">
        <is>
          <t>Intersection SBL (Page Rd SB)</t>
        </is>
      </c>
      <c r="C9" s="100" t="inlineStr">
        <is>
          <t>PM</t>
        </is>
      </c>
      <c r="D9" s="91">
        <f>Volumes!G30</f>
        <v/>
      </c>
      <c r="E9" s="91">
        <f>Volumes!E30</f>
        <v/>
      </c>
      <c r="F9" s="77" t="inlineStr">
        <is>
          <t>-</t>
        </is>
      </c>
      <c r="G9" s="100">
        <f>IF(F9="-","Below S=50 - no storage indicated","Storage per chart")</f>
        <v/>
      </c>
    </row>
    <row r="10" ht="24" customHeight="1" s="48">
      <c r="B10" s="99" t="inlineStr">
        <is>
          <t>Intersection WBL (Airport Rd WB)</t>
        </is>
      </c>
      <c r="C10" s="100" t="inlineStr">
        <is>
          <t>PM</t>
        </is>
      </c>
      <c r="D10" s="91">
        <f>Volumes!G31</f>
        <v/>
      </c>
      <c r="E10" s="91">
        <f>Volumes!E31</f>
        <v/>
      </c>
      <c r="F10" s="77" t="inlineStr">
        <is>
          <t>-</t>
        </is>
      </c>
      <c r="G10" s="100">
        <f>IF(F10="-","Below S=50 - no storage indicated","Storage per chart")</f>
        <v/>
      </c>
    </row>
    <row r="12" ht="15" customHeight="1" s="48">
      <c r="B12" s="87" t="inlineStr">
        <is>
          <t>Notes:</t>
        </is>
      </c>
    </row>
    <row r="13" ht="15" customHeight="1" s="48">
      <c r="B13" s="87" t="inlineStr">
        <is>
          <t>1. Plot each point (left turns vs. opposing volume) on the nomograph. A point below/left of the S=50 curve indicates no left turn storage is required; otherwise read the required storage length S from the curves and enter it in the blue column.</t>
        </is>
      </c>
    </row>
    <row r="14" ht="15" customHeight="1" s="48">
      <c r="B14" s="87" t="inlineStr">
        <is>
          <t>2. Right turn storage may also be read from this chart (opposing volume of 100 vph minimum per the figure note).</t>
        </is>
      </c>
    </row>
    <row r="15" ht="15" customHeight="1" s="48">
      <c r="B15" s="87" t="inlineStr">
        <is>
          <t>3. Volumes are Build peak hour values from the Volumes sheet. Where adjacent signalization provides gaps, a storage reduction may be considered case-by-case (figure note).</t>
        </is>
      </c>
    </row>
  </sheetData>
  <mergeCells count="5">
    <mergeCell ref="B2:G2"/>
    <mergeCell ref="B14:G14"/>
    <mergeCell ref="B12:G12"/>
    <mergeCell ref="B13:G13"/>
    <mergeCell ref="B15:G1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</row>
  </sheetData>
  <pageMargins left="0.75" right="0.75" top="1" bottom="1" header="0.5" footer="0.5"/>
  <pageSetup orientation="portrait" fitToHeight="1" fitToWidth="1"/>
  <drawing r:id="rIdD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</row>
  </sheetData>
  <pageMargins left="0.75" right="0.75" top="1" bottom="1" header="0.5" footer="0.5"/>
  <pageSetup orientation="portrait" fitToHeight="1" fitToWidth="1"/>
  <drawing r:id="rIdD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</row>
  </sheetData>
  <pageMargins left="0.75" right="0.75" top="1" bottom="1" header="0.5" footer="0.5"/>
  <pageSetup orientation="portrait" fitToHeight="1" fitToWidth="1"/>
  <drawing r:id="rIdD"/>
</worksheet>
</file>

<file path=xl/worksheets/sheet1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</row>
  </sheetData>
  <pageMargins left="0.75" right="0.75" top="1" bottom="1" header="0.5" footer="0.5"/>
  <pageSetup orientation="portrait" fitToHeight="1" fitToWidth="1"/>
  <drawing r:id="rId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2026-08-08T10:14:19Z</dcterms:created>
  <dcterms:modified xmlns:dcterms="http://purl.org/dc/terms/" xmlns:xsi="http://www.w3.org/2001/XMLSchema-instance" xsi:type="dcterms:W3CDTF">2026-08-08T20:57:51Z</dcterms:modified>
  <cp:revision>5</cp:revision>
</cp:coreProperties>
</file>