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" yWindow="3588" windowWidth="20556" windowHeight="3636" tabRatio="628" activeTab="4"/>
  </bookViews>
  <sheets>
    <sheet name="360" sheetId="1" r:id="rId1"/>
    <sheet name="365" sheetId="2" r:id="rId2"/>
    <sheet name="Sheet3" sheetId="3" r:id="rId3"/>
    <sheet name="追加" sheetId="4" r:id="rId4"/>
    <sheet name="提取通知书" sheetId="5" r:id="rId5"/>
  </sheets>
  <definedNames>
    <definedName name="_xlnm._FilterDatabase" localSheetId="1" hidden="1">'365'!$A$1:$R$281</definedName>
  </definedNames>
  <calcPr calcId="124519"/>
</workbook>
</file>

<file path=xl/calcChain.xml><?xml version="1.0" encoding="utf-8"?>
<calcChain xmlns="http://schemas.openxmlformats.org/spreadsheetml/2006/main">
  <c r="F39" i="5"/>
  <c r="C39"/>
  <c r="K308" i="2"/>
  <c r="L308" s="1"/>
  <c r="H308"/>
  <c r="E308"/>
  <c r="H307"/>
  <c r="E307"/>
  <c r="K306"/>
  <c r="L306" s="1"/>
  <c r="H306"/>
  <c r="E306"/>
  <c r="H305"/>
  <c r="K305"/>
  <c r="L305" s="1"/>
  <c r="E305"/>
  <c r="K304"/>
  <c r="L304" s="1"/>
  <c r="H304"/>
  <c r="E304"/>
  <c r="K303"/>
  <c r="L303" s="1"/>
  <c r="H303"/>
  <c r="E303"/>
  <c r="H302"/>
  <c r="K302"/>
  <c r="L302" s="1"/>
  <c r="E302"/>
  <c r="H301"/>
  <c r="K301"/>
  <c r="L301" s="1"/>
  <c r="E301"/>
  <c r="H300"/>
  <c r="K300"/>
  <c r="L300" s="1"/>
  <c r="E300"/>
  <c r="H299"/>
  <c r="K299"/>
  <c r="L299" s="1"/>
  <c r="E299"/>
  <c r="K298"/>
  <c r="M298" s="1"/>
  <c r="H298"/>
  <c r="E298"/>
  <c r="H297"/>
  <c r="K297"/>
  <c r="L297" s="1"/>
  <c r="E297"/>
  <c r="K296"/>
  <c r="M296" s="1"/>
  <c r="H296"/>
  <c r="E296"/>
  <c r="K295"/>
  <c r="L295" s="1"/>
  <c r="H295"/>
  <c r="E295"/>
  <c r="K294"/>
  <c r="L294" s="1"/>
  <c r="H294"/>
  <c r="E294"/>
  <c r="K293"/>
  <c r="L293" s="1"/>
  <c r="H293"/>
  <c r="E293"/>
  <c r="P270"/>
  <c r="P271"/>
  <c r="P272"/>
  <c r="P273"/>
  <c r="P274"/>
  <c r="P275"/>
  <c r="P276"/>
  <c r="P277"/>
  <c r="P278"/>
  <c r="P279"/>
  <c r="P280"/>
  <c r="P281"/>
  <c r="P269"/>
  <c r="H46" i="5"/>
  <c r="I42"/>
  <c r="I43"/>
  <c r="I44"/>
  <c r="I45"/>
  <c r="I46"/>
  <c r="I47"/>
  <c r="H42"/>
  <c r="H43"/>
  <c r="H44"/>
  <c r="H45"/>
  <c r="H47"/>
  <c r="F42"/>
  <c r="F43"/>
  <c r="F44"/>
  <c r="F45"/>
  <c r="F46"/>
  <c r="F47"/>
  <c r="C42"/>
  <c r="J42" s="1"/>
  <c r="C43"/>
  <c r="J43" s="1"/>
  <c r="C44"/>
  <c r="C45"/>
  <c r="J45" s="1"/>
  <c r="C46"/>
  <c r="J46" s="1"/>
  <c r="C47"/>
  <c r="J47" s="1"/>
  <c r="B273" i="2"/>
  <c r="C273"/>
  <c r="D273"/>
  <c r="E273" s="1"/>
  <c r="F273"/>
  <c r="G273"/>
  <c r="B274"/>
  <c r="C274"/>
  <c r="D274"/>
  <c r="E274" s="1"/>
  <c r="F274"/>
  <c r="G274"/>
  <c r="B275"/>
  <c r="C275"/>
  <c r="D275"/>
  <c r="E275" s="1"/>
  <c r="F275"/>
  <c r="G275"/>
  <c r="B276"/>
  <c r="C276"/>
  <c r="D276"/>
  <c r="E276" s="1"/>
  <c r="F276"/>
  <c r="G276"/>
  <c r="B277"/>
  <c r="C277"/>
  <c r="D277"/>
  <c r="E277" s="1"/>
  <c r="F277"/>
  <c r="G277"/>
  <c r="B278"/>
  <c r="C278"/>
  <c r="D278"/>
  <c r="E278" s="1"/>
  <c r="F278"/>
  <c r="G278"/>
  <c r="B279"/>
  <c r="C279"/>
  <c r="D279"/>
  <c r="E279" s="1"/>
  <c r="F279"/>
  <c r="G279"/>
  <c r="B280"/>
  <c r="C280"/>
  <c r="D280"/>
  <c r="E280" s="1"/>
  <c r="F280"/>
  <c r="G280"/>
  <c r="B281"/>
  <c r="C281"/>
  <c r="D281"/>
  <c r="E281" s="1"/>
  <c r="F281"/>
  <c r="G281"/>
  <c r="Q278"/>
  <c r="R278"/>
  <c r="Q279"/>
  <c r="R279"/>
  <c r="Q280"/>
  <c r="R280"/>
  <c r="Q281"/>
  <c r="R281"/>
  <c r="Q272"/>
  <c r="R272"/>
  <c r="Q273"/>
  <c r="R273"/>
  <c r="Q274"/>
  <c r="R274"/>
  <c r="Q275"/>
  <c r="R275"/>
  <c r="Q276"/>
  <c r="R276"/>
  <c r="Q277"/>
  <c r="R277"/>
  <c r="P267"/>
  <c r="Q267"/>
  <c r="R267"/>
  <c r="P268"/>
  <c r="Q268"/>
  <c r="R268"/>
  <c r="Q270"/>
  <c r="R270"/>
  <c r="Q271"/>
  <c r="R271"/>
  <c r="R269"/>
  <c r="Q269"/>
  <c r="S269"/>
  <c r="S270"/>
  <c r="S271"/>
  <c r="S272"/>
  <c r="N296" l="1"/>
  <c r="M297"/>
  <c r="N297"/>
  <c r="N298"/>
  <c r="M299"/>
  <c r="N301"/>
  <c r="M302"/>
  <c r="N306"/>
  <c r="M306"/>
  <c r="O297"/>
  <c r="N299"/>
  <c r="O299" s="1"/>
  <c r="L296"/>
  <c r="O296" s="1"/>
  <c r="L298"/>
  <c r="O298" s="1"/>
  <c r="M300"/>
  <c r="N302"/>
  <c r="O302" s="1"/>
  <c r="M293"/>
  <c r="N300"/>
  <c r="M301"/>
  <c r="O301" s="1"/>
  <c r="O306"/>
  <c r="N308"/>
  <c r="M308"/>
  <c r="N305"/>
  <c r="M305"/>
  <c r="O305" s="1"/>
  <c r="N304"/>
  <c r="M304"/>
  <c r="M303"/>
  <c r="N303"/>
  <c r="M295"/>
  <c r="N295"/>
  <c r="N294"/>
  <c r="M294"/>
  <c r="O294" s="1"/>
  <c r="N293"/>
  <c r="J44" i="5"/>
  <c r="K273" i="2"/>
  <c r="N273" s="1"/>
  <c r="K279"/>
  <c r="M279" s="1"/>
  <c r="K275"/>
  <c r="N275" s="1"/>
  <c r="K280"/>
  <c r="M280" s="1"/>
  <c r="K276"/>
  <c r="L276" s="1"/>
  <c r="H273"/>
  <c r="M275"/>
  <c r="K281"/>
  <c r="M281" s="1"/>
  <c r="K277"/>
  <c r="M277" s="1"/>
  <c r="K278"/>
  <c r="M278" s="1"/>
  <c r="K274"/>
  <c r="M274" s="1"/>
  <c r="H281"/>
  <c r="H280"/>
  <c r="H279"/>
  <c r="H278"/>
  <c r="H277"/>
  <c r="H276"/>
  <c r="H275"/>
  <c r="H274"/>
  <c r="O295" l="1"/>
  <c r="O300"/>
  <c r="O304"/>
  <c r="O293"/>
  <c r="O308"/>
  <c r="O303"/>
  <c r="L275"/>
  <c r="O275" s="1"/>
  <c r="L273"/>
  <c r="L281"/>
  <c r="L274"/>
  <c r="M273"/>
  <c r="L280"/>
  <c r="M276"/>
  <c r="N279"/>
  <c r="L278"/>
  <c r="L279"/>
  <c r="N276"/>
  <c r="N281"/>
  <c r="L277"/>
  <c r="N277"/>
  <c r="N280"/>
  <c r="N278"/>
  <c r="N274"/>
  <c r="O274" l="1"/>
  <c r="O279"/>
  <c r="O278"/>
  <c r="O273"/>
  <c r="O276"/>
  <c r="O280"/>
  <c r="O281"/>
  <c r="O277"/>
  <c r="B269" l="1"/>
  <c r="C269"/>
  <c r="D269"/>
  <c r="E269" s="1"/>
  <c r="F269"/>
  <c r="G269"/>
  <c r="B270"/>
  <c r="C270"/>
  <c r="D270"/>
  <c r="E270" s="1"/>
  <c r="F270"/>
  <c r="G270"/>
  <c r="H270" s="1"/>
  <c r="B271"/>
  <c r="C271"/>
  <c r="D271"/>
  <c r="E271" s="1"/>
  <c r="F271"/>
  <c r="G271"/>
  <c r="B272"/>
  <c r="C272"/>
  <c r="D272"/>
  <c r="E272" s="1"/>
  <c r="F272"/>
  <c r="G272"/>
  <c r="H272" s="1"/>
  <c r="F260"/>
  <c r="B259"/>
  <c r="C259"/>
  <c r="D259"/>
  <c r="E259" s="1"/>
  <c r="F259"/>
  <c r="G259"/>
  <c r="H259" s="1"/>
  <c r="B263"/>
  <c r="C263"/>
  <c r="D263"/>
  <c r="E263" s="1"/>
  <c r="F263"/>
  <c r="G263"/>
  <c r="B264"/>
  <c r="C264"/>
  <c r="D264"/>
  <c r="E264" s="1"/>
  <c r="F264"/>
  <c r="G264"/>
  <c r="B267"/>
  <c r="C267"/>
  <c r="D267"/>
  <c r="E267" s="1"/>
  <c r="F267"/>
  <c r="G267"/>
  <c r="H267" s="1"/>
  <c r="B268"/>
  <c r="C268"/>
  <c r="D268"/>
  <c r="E268" s="1"/>
  <c r="F268"/>
  <c r="G268"/>
  <c r="B265"/>
  <c r="C265"/>
  <c r="D265"/>
  <c r="F265"/>
  <c r="G265"/>
  <c r="H265" s="1"/>
  <c r="S258"/>
  <c r="S259"/>
  <c r="S260"/>
  <c r="S261"/>
  <c r="S262"/>
  <c r="S263"/>
  <c r="S264"/>
  <c r="S265"/>
  <c r="S266"/>
  <c r="S267"/>
  <c r="S268"/>
  <c r="B266"/>
  <c r="C266"/>
  <c r="D266"/>
  <c r="E266" s="1"/>
  <c r="F266"/>
  <c r="G266"/>
  <c r="B258"/>
  <c r="C258"/>
  <c r="D258"/>
  <c r="E258" s="1"/>
  <c r="F258"/>
  <c r="G258"/>
  <c r="H258" s="1"/>
  <c r="B260"/>
  <c r="C260"/>
  <c r="D260"/>
  <c r="E260" s="1"/>
  <c r="G260"/>
  <c r="H260" s="1"/>
  <c r="B261"/>
  <c r="C261"/>
  <c r="D261"/>
  <c r="E261" s="1"/>
  <c r="F261"/>
  <c r="G261"/>
  <c r="H261" s="1"/>
  <c r="B262"/>
  <c r="C262"/>
  <c r="D262"/>
  <c r="E262" s="1"/>
  <c r="F262"/>
  <c r="G262"/>
  <c r="H262" s="1"/>
  <c r="K269" l="1"/>
  <c r="M269" s="1"/>
  <c r="H269"/>
  <c r="K271"/>
  <c r="M271" s="1"/>
  <c r="H271"/>
  <c r="K272"/>
  <c r="M272" s="1"/>
  <c r="K270"/>
  <c r="M270" s="1"/>
  <c r="K264"/>
  <c r="M264" s="1"/>
  <c r="K268"/>
  <c r="M268" s="1"/>
  <c r="K263"/>
  <c r="M263" s="1"/>
  <c r="K259"/>
  <c r="L259" s="1"/>
  <c r="H264"/>
  <c r="H263"/>
  <c r="K267"/>
  <c r="N267" s="1"/>
  <c r="K265"/>
  <c r="M265" s="1"/>
  <c r="E265"/>
  <c r="H268"/>
  <c r="K261"/>
  <c r="N261" s="1"/>
  <c r="K262"/>
  <c r="L262" s="1"/>
  <c r="K260"/>
  <c r="L260" s="1"/>
  <c r="K258"/>
  <c r="M258" s="1"/>
  <c r="K266"/>
  <c r="M266" s="1"/>
  <c r="H266"/>
  <c r="M259" l="1"/>
  <c r="N269"/>
  <c r="L269"/>
  <c r="L267"/>
  <c r="N270"/>
  <c r="N271"/>
  <c r="L272"/>
  <c r="L271"/>
  <c r="L270"/>
  <c r="O270" s="1"/>
  <c r="N272"/>
  <c r="L268"/>
  <c r="L263"/>
  <c r="N263"/>
  <c r="M261"/>
  <c r="N265"/>
  <c r="L264"/>
  <c r="N264"/>
  <c r="N268"/>
  <c r="N259"/>
  <c r="M267"/>
  <c r="L261"/>
  <c r="L266"/>
  <c r="N266"/>
  <c r="L265"/>
  <c r="N260"/>
  <c r="N262"/>
  <c r="M262"/>
  <c r="L258"/>
  <c r="M260"/>
  <c r="N258"/>
  <c r="O260" l="1"/>
  <c r="O269"/>
  <c r="O259"/>
  <c r="O267"/>
  <c r="O272"/>
  <c r="O271"/>
  <c r="O261"/>
  <c r="O263"/>
  <c r="O266"/>
  <c r="O264"/>
  <c r="O265"/>
  <c r="O268"/>
  <c r="O262"/>
  <c r="O258"/>
  <c r="H40" i="5" l="1"/>
  <c r="H31"/>
  <c r="I31"/>
  <c r="H32"/>
  <c r="I32"/>
  <c r="H33"/>
  <c r="I33"/>
  <c r="H34"/>
  <c r="I34"/>
  <c r="H35"/>
  <c r="I35"/>
  <c r="H36"/>
  <c r="I36"/>
  <c r="H37"/>
  <c r="I37"/>
  <c r="H38"/>
  <c r="I38"/>
  <c r="I40"/>
  <c r="H41"/>
  <c r="I41"/>
  <c r="F31"/>
  <c r="F32"/>
  <c r="F33"/>
  <c r="F36"/>
  <c r="F37"/>
  <c r="F38"/>
  <c r="F40"/>
  <c r="F41"/>
  <c r="C31"/>
  <c r="C32"/>
  <c r="J32" s="1"/>
  <c r="C33"/>
  <c r="C34"/>
  <c r="C35"/>
  <c r="C36"/>
  <c r="J36" s="1"/>
  <c r="C37"/>
  <c r="C38"/>
  <c r="J38" s="1"/>
  <c r="C40"/>
  <c r="J40" s="1"/>
  <c r="C41"/>
  <c r="H25"/>
  <c r="H26"/>
  <c r="H27"/>
  <c r="H28"/>
  <c r="H29"/>
  <c r="H30"/>
  <c r="I25"/>
  <c r="I26"/>
  <c r="I27"/>
  <c r="I28"/>
  <c r="I29"/>
  <c r="I30"/>
  <c r="I24"/>
  <c r="H24"/>
  <c r="E35"/>
  <c r="F35" s="1"/>
  <c r="E34"/>
  <c r="F34" s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C23"/>
  <c r="C24"/>
  <c r="J24" s="1"/>
  <c r="C25"/>
  <c r="J25" s="1"/>
  <c r="C26"/>
  <c r="J26" s="1"/>
  <c r="C27"/>
  <c r="J27" s="1"/>
  <c r="C28"/>
  <c r="J28" s="1"/>
  <c r="C29"/>
  <c r="J29" s="1"/>
  <c r="C30"/>
  <c r="J30" s="1"/>
  <c r="F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3"/>
  <c r="E219" i="2"/>
  <c r="S233"/>
  <c r="S234"/>
  <c r="S235"/>
  <c r="S236"/>
  <c r="S237"/>
  <c r="S238"/>
  <c r="S242"/>
  <c r="S243"/>
  <c r="S244"/>
  <c r="S245"/>
  <c r="S246"/>
  <c r="S247"/>
  <c r="S248"/>
  <c r="S249"/>
  <c r="S250"/>
  <c r="S251"/>
  <c r="S252"/>
  <c r="S253"/>
  <c r="S254"/>
  <c r="S255"/>
  <c r="S256"/>
  <c r="S257"/>
  <c r="C257"/>
  <c r="D257"/>
  <c r="E257" s="1"/>
  <c r="F257"/>
  <c r="G257"/>
  <c r="H257" s="1"/>
  <c r="C248"/>
  <c r="D248"/>
  <c r="F248"/>
  <c r="G248"/>
  <c r="H248" s="1"/>
  <c r="C249"/>
  <c r="D249"/>
  <c r="E249" s="1"/>
  <c r="F249"/>
  <c r="G249"/>
  <c r="H249" s="1"/>
  <c r="C250"/>
  <c r="D250"/>
  <c r="F250"/>
  <c r="G250"/>
  <c r="H250" s="1"/>
  <c r="C251"/>
  <c r="D251"/>
  <c r="E251" s="1"/>
  <c r="F251"/>
  <c r="G251"/>
  <c r="H251" s="1"/>
  <c r="C252"/>
  <c r="D252"/>
  <c r="F252"/>
  <c r="G252"/>
  <c r="H252" s="1"/>
  <c r="C253"/>
  <c r="D253"/>
  <c r="E253" s="1"/>
  <c r="F253"/>
  <c r="G253"/>
  <c r="H253" s="1"/>
  <c r="C254"/>
  <c r="D254"/>
  <c r="E254" s="1"/>
  <c r="F254"/>
  <c r="G254"/>
  <c r="H254" s="1"/>
  <c r="C255"/>
  <c r="D255"/>
  <c r="E255" s="1"/>
  <c r="F255"/>
  <c r="G255"/>
  <c r="H255" s="1"/>
  <c r="C256"/>
  <c r="D256"/>
  <c r="F256"/>
  <c r="G256"/>
  <c r="H256" s="1"/>
  <c r="B248"/>
  <c r="B249"/>
  <c r="B250"/>
  <c r="B251"/>
  <c r="B252"/>
  <c r="B253"/>
  <c r="B254"/>
  <c r="B255"/>
  <c r="B256"/>
  <c r="B257"/>
  <c r="C2" i="5"/>
  <c r="J41" l="1"/>
  <c r="J37"/>
  <c r="J33"/>
  <c r="J31"/>
  <c r="J34"/>
  <c r="J35"/>
  <c r="K257" i="2"/>
  <c r="N257" s="1"/>
  <c r="K256"/>
  <c r="M256" s="1"/>
  <c r="K255"/>
  <c r="M255" s="1"/>
  <c r="K252"/>
  <c r="L252" s="1"/>
  <c r="K253"/>
  <c r="N253" s="1"/>
  <c r="K249"/>
  <c r="M249" s="1"/>
  <c r="K248"/>
  <c r="K254"/>
  <c r="M254" s="1"/>
  <c r="K250"/>
  <c r="M250" s="1"/>
  <c r="L256"/>
  <c r="K251"/>
  <c r="M251" s="1"/>
  <c r="E256"/>
  <c r="E252"/>
  <c r="E250"/>
  <c r="E248"/>
  <c r="B243"/>
  <c r="B244"/>
  <c r="B245"/>
  <c r="B246"/>
  <c r="B247"/>
  <c r="N250" l="1"/>
  <c r="N256"/>
  <c r="N249"/>
  <c r="L249"/>
  <c r="M257"/>
  <c r="M253"/>
  <c r="L253"/>
  <c r="L250"/>
  <c r="N255"/>
  <c r="L257"/>
  <c r="L251"/>
  <c r="L255"/>
  <c r="N252"/>
  <c r="L254"/>
  <c r="N251"/>
  <c r="O251" s="1"/>
  <c r="N254"/>
  <c r="M252"/>
  <c r="O256"/>
  <c r="M248"/>
  <c r="N248"/>
  <c r="L248"/>
  <c r="G243"/>
  <c r="G244"/>
  <c r="G245"/>
  <c r="G246"/>
  <c r="G247"/>
  <c r="F243"/>
  <c r="F244"/>
  <c r="F245"/>
  <c r="F246"/>
  <c r="F247"/>
  <c r="D243"/>
  <c r="E243" s="1"/>
  <c r="D244"/>
  <c r="E244" s="1"/>
  <c r="D245"/>
  <c r="E245" s="1"/>
  <c r="D246"/>
  <c r="E246" s="1"/>
  <c r="D247"/>
  <c r="E247" s="1"/>
  <c r="C243"/>
  <c r="C244"/>
  <c r="C245"/>
  <c r="C246"/>
  <c r="C247"/>
  <c r="G242"/>
  <c r="F242"/>
  <c r="D242"/>
  <c r="E242" s="1"/>
  <c r="C242"/>
  <c r="B242"/>
  <c r="E234"/>
  <c r="E235"/>
  <c r="E236"/>
  <c r="E237"/>
  <c r="E238"/>
  <c r="E239"/>
  <c r="E240"/>
  <c r="E241"/>
  <c r="H234"/>
  <c r="K234"/>
  <c r="H235"/>
  <c r="K235"/>
  <c r="L235" s="1"/>
  <c r="H236"/>
  <c r="K236"/>
  <c r="N236" s="1"/>
  <c r="H237"/>
  <c r="K237"/>
  <c r="N237" s="1"/>
  <c r="H238"/>
  <c r="K238"/>
  <c r="L238" s="1"/>
  <c r="H239"/>
  <c r="K239"/>
  <c r="L239" s="1"/>
  <c r="H240"/>
  <c r="K240"/>
  <c r="N240" s="1"/>
  <c r="H241"/>
  <c r="K241"/>
  <c r="N241" s="1"/>
  <c r="H244"/>
  <c r="H245"/>
  <c r="H246"/>
  <c r="H233"/>
  <c r="K233"/>
  <c r="M233" s="1"/>
  <c r="E233"/>
  <c r="K232"/>
  <c r="N232" s="1"/>
  <c r="H232"/>
  <c r="E232"/>
  <c r="K231"/>
  <c r="L231" s="1"/>
  <c r="H231"/>
  <c r="E231"/>
  <c r="K230"/>
  <c r="M230" s="1"/>
  <c r="H230"/>
  <c r="E230"/>
  <c r="K229"/>
  <c r="L229" s="1"/>
  <c r="H229"/>
  <c r="E229"/>
  <c r="K228"/>
  <c r="L228" s="1"/>
  <c r="H228"/>
  <c r="E228"/>
  <c r="K227"/>
  <c r="L227" s="1"/>
  <c r="H227"/>
  <c r="E227"/>
  <c r="K226"/>
  <c r="M226" s="1"/>
  <c r="H226"/>
  <c r="E226"/>
  <c r="K225"/>
  <c r="M225" s="1"/>
  <c r="H225"/>
  <c r="E225"/>
  <c r="K224"/>
  <c r="L224" s="1"/>
  <c r="H224"/>
  <c r="E224"/>
  <c r="K223"/>
  <c r="L223" s="1"/>
  <c r="H223"/>
  <c r="E223"/>
  <c r="K222"/>
  <c r="L222" s="1"/>
  <c r="H222"/>
  <c r="E222"/>
  <c r="K221"/>
  <c r="L221" s="1"/>
  <c r="H221"/>
  <c r="E221"/>
  <c r="K220"/>
  <c r="L220" s="1"/>
  <c r="H220"/>
  <c r="E220"/>
  <c r="K219"/>
  <c r="L219" s="1"/>
  <c r="H219"/>
  <c r="K218"/>
  <c r="L218" s="1"/>
  <c r="H218"/>
  <c r="E218"/>
  <c r="H217"/>
  <c r="E217"/>
  <c r="K216"/>
  <c r="L216" s="1"/>
  <c r="H216"/>
  <c r="E216"/>
  <c r="K215"/>
  <c r="L215" s="1"/>
  <c r="H215"/>
  <c r="E215"/>
  <c r="K214"/>
  <c r="M214" s="1"/>
  <c r="H214"/>
  <c r="E214"/>
  <c r="K213"/>
  <c r="M213" s="1"/>
  <c r="H213"/>
  <c r="E213"/>
  <c r="K212"/>
  <c r="L212" s="1"/>
  <c r="H212"/>
  <c r="E212"/>
  <c r="K211"/>
  <c r="M211" s="1"/>
  <c r="H211"/>
  <c r="E211"/>
  <c r="K210"/>
  <c r="L210" s="1"/>
  <c r="H210"/>
  <c r="E210"/>
  <c r="H209"/>
  <c r="K209"/>
  <c r="L209" s="1"/>
  <c r="E209"/>
  <c r="E208"/>
  <c r="E207"/>
  <c r="E206"/>
  <c r="K208"/>
  <c r="M208" s="1"/>
  <c r="H208"/>
  <c r="K207"/>
  <c r="L207" s="1"/>
  <c r="H207"/>
  <c r="K206"/>
  <c r="M206" s="1"/>
  <c r="H206"/>
  <c r="K205"/>
  <c r="N205" s="1"/>
  <c r="H205"/>
  <c r="E205"/>
  <c r="H204"/>
  <c r="K204"/>
  <c r="N204" s="1"/>
  <c r="E204"/>
  <c r="K203"/>
  <c r="L203" s="1"/>
  <c r="H203"/>
  <c r="E203"/>
  <c r="K202"/>
  <c r="L202" s="1"/>
  <c r="H202"/>
  <c r="E202"/>
  <c r="K201"/>
  <c r="L201" s="1"/>
  <c r="H201"/>
  <c r="E201"/>
  <c r="K200"/>
  <c r="L200" s="1"/>
  <c r="H200"/>
  <c r="E200"/>
  <c r="K199"/>
  <c r="L199" s="1"/>
  <c r="H199"/>
  <c r="E199"/>
  <c r="K198"/>
  <c r="L198" s="1"/>
  <c r="H198"/>
  <c r="E198"/>
  <c r="H197"/>
  <c r="K197"/>
  <c r="N197" s="1"/>
  <c r="K196"/>
  <c r="M196" s="1"/>
  <c r="H196"/>
  <c r="E196"/>
  <c r="E197"/>
  <c r="K195"/>
  <c r="L195" s="1"/>
  <c r="H195"/>
  <c r="E195"/>
  <c r="K194"/>
  <c r="M194" s="1"/>
  <c r="H194"/>
  <c r="E194"/>
  <c r="K193"/>
  <c r="L193" s="1"/>
  <c r="H193"/>
  <c r="E193"/>
  <c r="K192"/>
  <c r="L192" s="1"/>
  <c r="H192"/>
  <c r="E192"/>
  <c r="E181"/>
  <c r="E182"/>
  <c r="E183"/>
  <c r="E184"/>
  <c r="E185"/>
  <c r="E186"/>
  <c r="E187"/>
  <c r="E188"/>
  <c r="E189"/>
  <c r="E190"/>
  <c r="E191"/>
  <c r="K181"/>
  <c r="M181" s="1"/>
  <c r="K182"/>
  <c r="N182" s="1"/>
  <c r="K183"/>
  <c r="N183" s="1"/>
  <c r="K184"/>
  <c r="L184" s="1"/>
  <c r="K185"/>
  <c r="M185" s="1"/>
  <c r="K186"/>
  <c r="N186" s="1"/>
  <c r="K187"/>
  <c r="N187" s="1"/>
  <c r="K188"/>
  <c r="L188" s="1"/>
  <c r="K189"/>
  <c r="L189" s="1"/>
  <c r="K190"/>
  <c r="L190" s="1"/>
  <c r="K191"/>
  <c r="N191" s="1"/>
  <c r="H181"/>
  <c r="H182"/>
  <c r="H183"/>
  <c r="H184"/>
  <c r="H185"/>
  <c r="H186"/>
  <c r="H187"/>
  <c r="H188"/>
  <c r="H189"/>
  <c r="H190"/>
  <c r="H191"/>
  <c r="K180"/>
  <c r="L180" s="1"/>
  <c r="H180"/>
  <c r="E180"/>
  <c r="K179"/>
  <c r="L179" s="1"/>
  <c r="H179"/>
  <c r="E179"/>
  <c r="K178"/>
  <c r="M178" s="1"/>
  <c r="H178"/>
  <c r="E178"/>
  <c r="K177"/>
  <c r="L177" s="1"/>
  <c r="S177" s="1"/>
  <c r="H177"/>
  <c r="E177"/>
  <c r="K176"/>
  <c r="L176" s="1"/>
  <c r="H176"/>
  <c r="E176"/>
  <c r="K175"/>
  <c r="M175" s="1"/>
  <c r="H175"/>
  <c r="E175"/>
  <c r="K169"/>
  <c r="M169" s="1"/>
  <c r="K170"/>
  <c r="M170" s="1"/>
  <c r="K171"/>
  <c r="L171" s="1"/>
  <c r="K172"/>
  <c r="M172" s="1"/>
  <c r="K173"/>
  <c r="M173" s="1"/>
  <c r="K174"/>
  <c r="M174" s="1"/>
  <c r="E169"/>
  <c r="E170"/>
  <c r="E171"/>
  <c r="E172"/>
  <c r="E173"/>
  <c r="E174"/>
  <c r="H169"/>
  <c r="H170"/>
  <c r="H171"/>
  <c r="H172"/>
  <c r="H173"/>
  <c r="H174"/>
  <c r="K168"/>
  <c r="L168" s="1"/>
  <c r="H168"/>
  <c r="E168"/>
  <c r="E167"/>
  <c r="K167"/>
  <c r="L167" s="1"/>
  <c r="H167"/>
  <c r="E166"/>
  <c r="K166"/>
  <c r="L166" s="1"/>
  <c r="H166"/>
  <c r="E165"/>
  <c r="K165"/>
  <c r="M165" s="1"/>
  <c r="H165"/>
  <c r="K164"/>
  <c r="M164" s="1"/>
  <c r="H164"/>
  <c r="E164"/>
  <c r="H163"/>
  <c r="K163"/>
  <c r="L163" s="1"/>
  <c r="E163"/>
  <c r="S179" l="1"/>
  <c r="K246"/>
  <c r="L246" s="1"/>
  <c r="O252"/>
  <c r="O249"/>
  <c r="O257"/>
  <c r="K244"/>
  <c r="N244" s="1"/>
  <c r="O250"/>
  <c r="O253"/>
  <c r="O255"/>
  <c r="N239"/>
  <c r="O254"/>
  <c r="M234"/>
  <c r="L234"/>
  <c r="K245"/>
  <c r="L245" s="1"/>
  <c r="S176" s="1"/>
  <c r="O248"/>
  <c r="K242"/>
  <c r="N242" s="1"/>
  <c r="K247"/>
  <c r="N247" s="1"/>
  <c r="H247"/>
  <c r="H242"/>
  <c r="K243"/>
  <c r="N243" s="1"/>
  <c r="H243"/>
  <c r="N233"/>
  <c r="N238"/>
  <c r="L233"/>
  <c r="M239"/>
  <c r="M238"/>
  <c r="N235"/>
  <c r="L240"/>
  <c r="L236"/>
  <c r="M235"/>
  <c r="N234"/>
  <c r="L241"/>
  <c r="M240"/>
  <c r="L237"/>
  <c r="M236"/>
  <c r="M241"/>
  <c r="M237"/>
  <c r="L232"/>
  <c r="M232"/>
  <c r="N231"/>
  <c r="M231"/>
  <c r="L226"/>
  <c r="L225"/>
  <c r="M227"/>
  <c r="N229"/>
  <c r="L230"/>
  <c r="N230"/>
  <c r="M229"/>
  <c r="M228"/>
  <c r="N228"/>
  <c r="N227"/>
  <c r="N226"/>
  <c r="N225"/>
  <c r="N224"/>
  <c r="M224"/>
  <c r="N223"/>
  <c r="M223"/>
  <c r="N222"/>
  <c r="M222"/>
  <c r="N221"/>
  <c r="M221"/>
  <c r="N220"/>
  <c r="M220"/>
  <c r="N219"/>
  <c r="M219"/>
  <c r="N218"/>
  <c r="M218"/>
  <c r="L213"/>
  <c r="L214"/>
  <c r="N213"/>
  <c r="L211"/>
  <c r="N209"/>
  <c r="M209"/>
  <c r="N210"/>
  <c r="M210"/>
  <c r="N214"/>
  <c r="N216"/>
  <c r="M216"/>
  <c r="N215"/>
  <c r="M215"/>
  <c r="N212"/>
  <c r="M212"/>
  <c r="N211"/>
  <c r="O211" s="1"/>
  <c r="L208"/>
  <c r="M193"/>
  <c r="L204"/>
  <c r="L205"/>
  <c r="N193"/>
  <c r="L194"/>
  <c r="M205"/>
  <c r="M201"/>
  <c r="M203"/>
  <c r="N201"/>
  <c r="N203"/>
  <c r="M204"/>
  <c r="L206"/>
  <c r="N206"/>
  <c r="N208"/>
  <c r="N207"/>
  <c r="M207"/>
  <c r="N202"/>
  <c r="M202"/>
  <c r="M197"/>
  <c r="L197"/>
  <c r="L196"/>
  <c r="N200"/>
  <c r="M200"/>
  <c r="N199"/>
  <c r="M199"/>
  <c r="N198"/>
  <c r="M198"/>
  <c r="N196"/>
  <c r="N195"/>
  <c r="M195"/>
  <c r="N194"/>
  <c r="N192"/>
  <c r="M192"/>
  <c r="L164"/>
  <c r="M183"/>
  <c r="M184"/>
  <c r="M187"/>
  <c r="M188"/>
  <c r="N188"/>
  <c r="N184"/>
  <c r="L187"/>
  <c r="L183"/>
  <c r="N185"/>
  <c r="N181"/>
  <c r="L186"/>
  <c r="L182"/>
  <c r="N190"/>
  <c r="M186"/>
  <c r="L185"/>
  <c r="M182"/>
  <c r="L181"/>
  <c r="L191"/>
  <c r="M191"/>
  <c r="M190"/>
  <c r="M189"/>
  <c r="N189"/>
  <c r="N177"/>
  <c r="N169"/>
  <c r="N173"/>
  <c r="N165"/>
  <c r="N176"/>
  <c r="N171"/>
  <c r="M177"/>
  <c r="M176"/>
  <c r="M171"/>
  <c r="N180"/>
  <c r="N174"/>
  <c r="N167"/>
  <c r="N163"/>
  <c r="M180"/>
  <c r="M167"/>
  <c r="M163"/>
  <c r="N172"/>
  <c r="N168"/>
  <c r="N178"/>
  <c r="N164"/>
  <c r="M168"/>
  <c r="N179"/>
  <c r="N166"/>
  <c r="N175"/>
  <c r="N170"/>
  <c r="M179"/>
  <c r="M166"/>
  <c r="L175"/>
  <c r="L178"/>
  <c r="O180"/>
  <c r="L172"/>
  <c r="L173"/>
  <c r="L169"/>
  <c r="L174"/>
  <c r="L170"/>
  <c r="L165"/>
  <c r="K159"/>
  <c r="L159" s="1"/>
  <c r="K160"/>
  <c r="K161"/>
  <c r="K162"/>
  <c r="N162" s="1"/>
  <c r="K158"/>
  <c r="M158" s="1"/>
  <c r="E158"/>
  <c r="E159"/>
  <c r="E160"/>
  <c r="E161"/>
  <c r="E162"/>
  <c r="H158"/>
  <c r="H159"/>
  <c r="H160"/>
  <c r="H161"/>
  <c r="H162"/>
  <c r="H157"/>
  <c r="H156"/>
  <c r="H155"/>
  <c r="H154"/>
  <c r="H153"/>
  <c r="H152"/>
  <c r="K157"/>
  <c r="M157" s="1"/>
  <c r="K152"/>
  <c r="M152" s="1"/>
  <c r="K153"/>
  <c r="L153" s="1"/>
  <c r="K154"/>
  <c r="K155"/>
  <c r="K156"/>
  <c r="H151"/>
  <c r="K151"/>
  <c r="L151" s="1"/>
  <c r="E151"/>
  <c r="E152"/>
  <c r="E153"/>
  <c r="E154"/>
  <c r="E155"/>
  <c r="E156"/>
  <c r="E157"/>
  <c r="K147"/>
  <c r="M147" s="1"/>
  <c r="K148"/>
  <c r="L148" s="1"/>
  <c r="K149"/>
  <c r="K150"/>
  <c r="H147"/>
  <c r="H148"/>
  <c r="H149"/>
  <c r="H150"/>
  <c r="E147"/>
  <c r="E148"/>
  <c r="E149"/>
  <c r="E150"/>
  <c r="K102"/>
  <c r="L102" s="1"/>
  <c r="H102"/>
  <c r="E102"/>
  <c r="K136"/>
  <c r="M136" s="1"/>
  <c r="K137"/>
  <c r="M137" s="1"/>
  <c r="K138"/>
  <c r="L138" s="1"/>
  <c r="K139"/>
  <c r="K140"/>
  <c r="K141"/>
  <c r="M141" s="1"/>
  <c r="K142"/>
  <c r="K143"/>
  <c r="K144"/>
  <c r="K145"/>
  <c r="K146"/>
  <c r="H136"/>
  <c r="H137"/>
  <c r="H138"/>
  <c r="H139"/>
  <c r="H140"/>
  <c r="H141"/>
  <c r="H142"/>
  <c r="H143"/>
  <c r="H144"/>
  <c r="H145"/>
  <c r="H146"/>
  <c r="E136"/>
  <c r="E137"/>
  <c r="E138"/>
  <c r="E139"/>
  <c r="E140"/>
  <c r="E141"/>
  <c r="E142"/>
  <c r="E143"/>
  <c r="E144"/>
  <c r="E145"/>
  <c r="E146"/>
  <c r="L244" l="1"/>
  <c r="S175" s="1"/>
  <c r="M246"/>
  <c r="N246"/>
  <c r="O233"/>
  <c r="M244"/>
  <c r="M247"/>
  <c r="L247"/>
  <c r="M245"/>
  <c r="M243"/>
  <c r="N245"/>
  <c r="O239"/>
  <c r="L243"/>
  <c r="L242"/>
  <c r="M242"/>
  <c r="O240"/>
  <c r="O227"/>
  <c r="O234"/>
  <c r="O236"/>
  <c r="O238"/>
  <c r="O235"/>
  <c r="O241"/>
  <c r="O237"/>
  <c r="O213"/>
  <c r="O231"/>
  <c r="O232"/>
  <c r="O226"/>
  <c r="O229"/>
  <c r="O228"/>
  <c r="O225"/>
  <c r="O230"/>
  <c r="O179"/>
  <c r="O209"/>
  <c r="O219"/>
  <c r="O221"/>
  <c r="O223"/>
  <c r="O212"/>
  <c r="O210"/>
  <c r="O224"/>
  <c r="O218"/>
  <c r="O220"/>
  <c r="O222"/>
  <c r="O214"/>
  <c r="O216"/>
  <c r="O215"/>
  <c r="O208"/>
  <c r="O205"/>
  <c r="O193"/>
  <c r="O204"/>
  <c r="O206"/>
  <c r="O203"/>
  <c r="L147"/>
  <c r="O199"/>
  <c r="O201"/>
  <c r="O194"/>
  <c r="O207"/>
  <c r="O195"/>
  <c r="O192"/>
  <c r="O200"/>
  <c r="O197"/>
  <c r="O202"/>
  <c r="O196"/>
  <c r="O198"/>
  <c r="O184"/>
  <c r="O164"/>
  <c r="O189"/>
  <c r="O183"/>
  <c r="O188"/>
  <c r="O181"/>
  <c r="O187"/>
  <c r="O178"/>
  <c r="O191"/>
  <c r="O185"/>
  <c r="O186"/>
  <c r="O190"/>
  <c r="O182"/>
  <c r="O177"/>
  <c r="M146"/>
  <c r="N146"/>
  <c r="L161"/>
  <c r="M161"/>
  <c r="N161"/>
  <c r="M144"/>
  <c r="N144"/>
  <c r="M140"/>
  <c r="N140"/>
  <c r="M154"/>
  <c r="N154"/>
  <c r="M149"/>
  <c r="N149"/>
  <c r="M156"/>
  <c r="N156"/>
  <c r="M145"/>
  <c r="N145"/>
  <c r="M155"/>
  <c r="N155"/>
  <c r="M160"/>
  <c r="N160"/>
  <c r="M142"/>
  <c r="N142"/>
  <c r="M143"/>
  <c r="N143"/>
  <c r="M139"/>
  <c r="N139"/>
  <c r="M150"/>
  <c r="N150"/>
  <c r="O175"/>
  <c r="O176"/>
  <c r="O165"/>
  <c r="O168"/>
  <c r="O170"/>
  <c r="O173"/>
  <c r="O163"/>
  <c r="O166"/>
  <c r="O171"/>
  <c r="O174"/>
  <c r="O172"/>
  <c r="O169"/>
  <c r="O167"/>
  <c r="M151"/>
  <c r="N151"/>
  <c r="M159"/>
  <c r="N152"/>
  <c r="N159"/>
  <c r="M102"/>
  <c r="N153"/>
  <c r="M153"/>
  <c r="N136"/>
  <c r="N141"/>
  <c r="N137"/>
  <c r="N147"/>
  <c r="N138"/>
  <c r="N148"/>
  <c r="N157"/>
  <c r="N158"/>
  <c r="M138"/>
  <c r="M148"/>
  <c r="N102"/>
  <c r="L162"/>
  <c r="M162"/>
  <c r="L158"/>
  <c r="L160"/>
  <c r="L156"/>
  <c r="L152"/>
  <c r="L154"/>
  <c r="L155"/>
  <c r="L157"/>
  <c r="L150"/>
  <c r="S208" s="1"/>
  <c r="L149"/>
  <c r="L142"/>
  <c r="L139"/>
  <c r="L146"/>
  <c r="L143"/>
  <c r="L144"/>
  <c r="L140"/>
  <c r="L136"/>
  <c r="L145"/>
  <c r="L141"/>
  <c r="L137"/>
  <c r="E128"/>
  <c r="E129"/>
  <c r="E130"/>
  <c r="E131"/>
  <c r="E132"/>
  <c r="E133"/>
  <c r="E134"/>
  <c r="E135"/>
  <c r="H135"/>
  <c r="K135"/>
  <c r="H128"/>
  <c r="K128"/>
  <c r="H129"/>
  <c r="K129"/>
  <c r="H130"/>
  <c r="K130"/>
  <c r="H131"/>
  <c r="K131"/>
  <c r="H132"/>
  <c r="K132"/>
  <c r="H133"/>
  <c r="K133"/>
  <c r="H134"/>
  <c r="K134"/>
  <c r="O246" l="1"/>
  <c r="O244"/>
  <c r="O247"/>
  <c r="O245"/>
  <c r="O243"/>
  <c r="O242"/>
  <c r="O147"/>
  <c r="O153"/>
  <c r="M133"/>
  <c r="N133"/>
  <c r="M129"/>
  <c r="N129"/>
  <c r="M135"/>
  <c r="N135"/>
  <c r="M134"/>
  <c r="N134"/>
  <c r="M130"/>
  <c r="N130"/>
  <c r="O160"/>
  <c r="O157"/>
  <c r="L131"/>
  <c r="M131"/>
  <c r="N131"/>
  <c r="M132"/>
  <c r="N132"/>
  <c r="M128"/>
  <c r="N128"/>
  <c r="L129"/>
  <c r="O162"/>
  <c r="O159"/>
  <c r="O158"/>
  <c r="O161"/>
  <c r="O156"/>
  <c r="O152"/>
  <c r="O151"/>
  <c r="O155"/>
  <c r="O154"/>
  <c r="L128"/>
  <c r="S128" s="1"/>
  <c r="O150"/>
  <c r="O149"/>
  <c r="O148"/>
  <c r="O146"/>
  <c r="O142"/>
  <c r="O102"/>
  <c r="O139"/>
  <c r="O143"/>
  <c r="O136"/>
  <c r="O145"/>
  <c r="O141"/>
  <c r="O138"/>
  <c r="O137"/>
  <c r="O144"/>
  <c r="O140"/>
  <c r="L133"/>
  <c r="L135"/>
  <c r="L134"/>
  <c r="L132"/>
  <c r="S132" s="1"/>
  <c r="L130"/>
  <c r="S130" s="1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E116"/>
  <c r="E117"/>
  <c r="E118"/>
  <c r="E119"/>
  <c r="E120"/>
  <c r="E121"/>
  <c r="E122"/>
  <c r="E123"/>
  <c r="E124"/>
  <c r="E125"/>
  <c r="E126"/>
  <c r="E127"/>
  <c r="H116"/>
  <c r="K116"/>
  <c r="E115"/>
  <c r="K115"/>
  <c r="H115"/>
  <c r="H114"/>
  <c r="E114"/>
  <c r="H113"/>
  <c r="H112"/>
  <c r="H111"/>
  <c r="H110"/>
  <c r="H109"/>
  <c r="E109"/>
  <c r="E110"/>
  <c r="E111"/>
  <c r="E112"/>
  <c r="E113"/>
  <c r="E108"/>
  <c r="K108"/>
  <c r="K109"/>
  <c r="K110"/>
  <c r="K111"/>
  <c r="K112"/>
  <c r="K113"/>
  <c r="M113" s="1"/>
  <c r="K114"/>
  <c r="H108"/>
  <c r="E107"/>
  <c r="H107"/>
  <c r="K107"/>
  <c r="K106"/>
  <c r="K105"/>
  <c r="K104"/>
  <c r="E103"/>
  <c r="E104"/>
  <c r="E105"/>
  <c r="E106"/>
  <c r="K103"/>
  <c r="H96"/>
  <c r="H97"/>
  <c r="H98"/>
  <c r="H99"/>
  <c r="H100"/>
  <c r="H101"/>
  <c r="H103"/>
  <c r="H104"/>
  <c r="H105"/>
  <c r="H106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65"/>
  <c r="H66"/>
  <c r="H67"/>
  <c r="H68"/>
  <c r="H69"/>
  <c r="H70"/>
  <c r="H71"/>
  <c r="H72"/>
  <c r="H73"/>
  <c r="H74"/>
  <c r="H75"/>
  <c r="H76"/>
  <c r="H77"/>
  <c r="H51"/>
  <c r="H52"/>
  <c r="H53"/>
  <c r="H54"/>
  <c r="H55"/>
  <c r="H56"/>
  <c r="H57"/>
  <c r="H58"/>
  <c r="H59"/>
  <c r="H60"/>
  <c r="H61"/>
  <c r="H62"/>
  <c r="H63"/>
  <c r="H64"/>
  <c r="H37"/>
  <c r="H38"/>
  <c r="H39"/>
  <c r="H40"/>
  <c r="H41"/>
  <c r="H42"/>
  <c r="H43"/>
  <c r="H44"/>
  <c r="H45"/>
  <c r="H46"/>
  <c r="H47"/>
  <c r="H48"/>
  <c r="H49"/>
  <c r="H50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"/>
  <c r="H4"/>
  <c r="H5"/>
  <c r="H6"/>
  <c r="H7"/>
  <c r="H8"/>
  <c r="H9"/>
  <c r="H10"/>
  <c r="H11"/>
  <c r="H12"/>
  <c r="H13"/>
  <c r="H14"/>
  <c r="H15"/>
  <c r="H2"/>
  <c r="K101"/>
  <c r="E100"/>
  <c r="E101"/>
  <c r="K100"/>
  <c r="K97"/>
  <c r="K98"/>
  <c r="K99"/>
  <c r="E96"/>
  <c r="E97"/>
  <c r="E98"/>
  <c r="E99"/>
  <c r="K96"/>
  <c r="K95"/>
  <c r="E95"/>
  <c r="K94"/>
  <c r="E94"/>
  <c r="E93"/>
  <c r="K93"/>
  <c r="K92"/>
  <c r="K91"/>
  <c r="E90"/>
  <c r="E91"/>
  <c r="E92"/>
  <c r="K88"/>
  <c r="K87"/>
  <c r="K90"/>
  <c r="E87"/>
  <c r="E88"/>
  <c r="E89"/>
  <c r="K89"/>
  <c r="E86"/>
  <c r="K86"/>
  <c r="E85"/>
  <c r="K85"/>
  <c r="E84"/>
  <c r="K84"/>
  <c r="E83"/>
  <c r="K83"/>
  <c r="K82"/>
  <c r="E82"/>
  <c r="E81"/>
  <c r="K81"/>
  <c r="E80"/>
  <c r="K80"/>
  <c r="E79"/>
  <c r="K79"/>
  <c r="E78"/>
  <c r="K78"/>
  <c r="E77"/>
  <c r="K77"/>
  <c r="K76"/>
  <c r="K75"/>
  <c r="K74"/>
  <c r="K73"/>
  <c r="K72"/>
  <c r="L72" s="1"/>
  <c r="E71"/>
  <c r="E72"/>
  <c r="E73"/>
  <c r="E74"/>
  <c r="E75"/>
  <c r="E76"/>
  <c r="K71"/>
  <c r="K70"/>
  <c r="E70"/>
  <c r="E69"/>
  <c r="K69"/>
  <c r="E68"/>
  <c r="K68"/>
  <c r="E67"/>
  <c r="K67"/>
  <c r="E66"/>
  <c r="K66"/>
  <c r="E65"/>
  <c r="K65"/>
  <c r="E64"/>
  <c r="K64"/>
  <c r="E63"/>
  <c r="K63"/>
  <c r="E62"/>
  <c r="K62"/>
  <c r="E61"/>
  <c r="K61"/>
  <c r="M66" l="1"/>
  <c r="N66"/>
  <c r="M80"/>
  <c r="N80"/>
  <c r="M84"/>
  <c r="N84"/>
  <c r="M91"/>
  <c r="N91"/>
  <c r="M110"/>
  <c r="N110"/>
  <c r="M74"/>
  <c r="N74"/>
  <c r="M95"/>
  <c r="N95"/>
  <c r="M126"/>
  <c r="N126"/>
  <c r="M124"/>
  <c r="N124"/>
  <c r="M120"/>
  <c r="N120"/>
  <c r="M118"/>
  <c r="N118"/>
  <c r="M75"/>
  <c r="N75"/>
  <c r="M61"/>
  <c r="N61"/>
  <c r="M112"/>
  <c r="N112"/>
  <c r="M68"/>
  <c r="N68"/>
  <c r="M78"/>
  <c r="N78"/>
  <c r="M63"/>
  <c r="N63"/>
  <c r="M69"/>
  <c r="N69"/>
  <c r="M71"/>
  <c r="N71"/>
  <c r="M79"/>
  <c r="N79"/>
  <c r="M90"/>
  <c r="N90"/>
  <c r="M70"/>
  <c r="N70"/>
  <c r="M76"/>
  <c r="N76"/>
  <c r="M104"/>
  <c r="N104"/>
  <c r="M115"/>
  <c r="N115"/>
  <c r="M127"/>
  <c r="N127"/>
  <c r="M125"/>
  <c r="N125"/>
  <c r="M123"/>
  <c r="N123"/>
  <c r="M119"/>
  <c r="N119"/>
  <c r="M97"/>
  <c r="N97"/>
  <c r="M101"/>
  <c r="N101"/>
  <c r="M116"/>
  <c r="N116"/>
  <c r="M122"/>
  <c r="N122"/>
  <c r="M105"/>
  <c r="N105"/>
  <c r="M108"/>
  <c r="N108"/>
  <c r="M62"/>
  <c r="N62"/>
  <c r="M106"/>
  <c r="N106"/>
  <c r="M111"/>
  <c r="N111"/>
  <c r="L120"/>
  <c r="L118"/>
  <c r="M73"/>
  <c r="N73"/>
  <c r="M77"/>
  <c r="N77"/>
  <c r="M81"/>
  <c r="N81"/>
  <c r="L83"/>
  <c r="M83"/>
  <c r="N83"/>
  <c r="L85"/>
  <c r="M85"/>
  <c r="N85"/>
  <c r="N89"/>
  <c r="M89"/>
  <c r="M93"/>
  <c r="N93"/>
  <c r="L98"/>
  <c r="N98"/>
  <c r="M98"/>
  <c r="M65"/>
  <c r="N65"/>
  <c r="L67"/>
  <c r="N67"/>
  <c r="M67"/>
  <c r="M72"/>
  <c r="N72"/>
  <c r="M82"/>
  <c r="N82"/>
  <c r="M92"/>
  <c r="N92"/>
  <c r="M94"/>
  <c r="N94"/>
  <c r="L99"/>
  <c r="N99"/>
  <c r="M99"/>
  <c r="N113"/>
  <c r="M109"/>
  <c r="N109"/>
  <c r="M121"/>
  <c r="N121"/>
  <c r="N117"/>
  <c r="M117"/>
  <c r="N64"/>
  <c r="M64"/>
  <c r="L87"/>
  <c r="M87"/>
  <c r="N87"/>
  <c r="L75"/>
  <c r="L80"/>
  <c r="M86"/>
  <c r="N86"/>
  <c r="M88"/>
  <c r="N88"/>
  <c r="M96"/>
  <c r="N96"/>
  <c r="L100"/>
  <c r="M100"/>
  <c r="N100"/>
  <c r="L103"/>
  <c r="M103"/>
  <c r="N103"/>
  <c r="L107"/>
  <c r="M107"/>
  <c r="N107"/>
  <c r="L114"/>
  <c r="M114"/>
  <c r="N114"/>
  <c r="L110"/>
  <c r="S178" s="1"/>
  <c r="O133"/>
  <c r="O129"/>
  <c r="O132"/>
  <c r="O131"/>
  <c r="O135"/>
  <c r="O130"/>
  <c r="O134"/>
  <c r="O128"/>
  <c r="L116"/>
  <c r="L126"/>
  <c r="L124"/>
  <c r="L122"/>
  <c r="L127"/>
  <c r="L125"/>
  <c r="L123"/>
  <c r="L121"/>
  <c r="L119"/>
  <c r="L117"/>
  <c r="L115"/>
  <c r="L111"/>
  <c r="L113"/>
  <c r="L109"/>
  <c r="L112"/>
  <c r="L108"/>
  <c r="L105"/>
  <c r="L106"/>
  <c r="L96"/>
  <c r="L104"/>
  <c r="L101"/>
  <c r="L97"/>
  <c r="L91"/>
  <c r="L88"/>
  <c r="L93"/>
  <c r="L94"/>
  <c r="L95"/>
  <c r="L92"/>
  <c r="L90"/>
  <c r="L86"/>
  <c r="L84"/>
  <c r="L89"/>
  <c r="L82"/>
  <c r="L81"/>
  <c r="L73"/>
  <c r="L77"/>
  <c r="L78"/>
  <c r="L79"/>
  <c r="L76"/>
  <c r="L74"/>
  <c r="L71"/>
  <c r="L70"/>
  <c r="L69"/>
  <c r="L62"/>
  <c r="L63"/>
  <c r="L68"/>
  <c r="L66"/>
  <c r="L65"/>
  <c r="L61"/>
  <c r="L64"/>
  <c r="E60"/>
  <c r="K60"/>
  <c r="E59"/>
  <c r="K59"/>
  <c r="E58"/>
  <c r="K58"/>
  <c r="K57"/>
  <c r="E57"/>
  <c r="E56"/>
  <c r="K56"/>
  <c r="E55"/>
  <c r="K55"/>
  <c r="E54"/>
  <c r="K54"/>
  <c r="E53"/>
  <c r="K53"/>
  <c r="E52"/>
  <c r="K52"/>
  <c r="E51"/>
  <c r="K51"/>
  <c r="E50"/>
  <c r="K50"/>
  <c r="E49"/>
  <c r="K49"/>
  <c r="E48"/>
  <c r="E42"/>
  <c r="L21" i="3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3"/>
  <c r="L4"/>
  <c r="L5"/>
  <c r="L6"/>
  <c r="L7"/>
  <c r="L8"/>
  <c r="L9"/>
  <c r="L10"/>
  <c r="L11"/>
  <c r="L12"/>
  <c r="L13"/>
  <c r="L14"/>
  <c r="L15"/>
  <c r="L16"/>
  <c r="L17"/>
  <c r="L18"/>
  <c r="L19"/>
  <c r="L20"/>
  <c r="L2"/>
  <c r="K48"/>
  <c r="M48" s="1"/>
  <c r="K47"/>
  <c r="O47" s="1"/>
  <c r="F47"/>
  <c r="K46"/>
  <c r="P46" s="1"/>
  <c r="F46"/>
  <c r="K45"/>
  <c r="O45" s="1"/>
  <c r="F45"/>
  <c r="K44"/>
  <c r="P44" s="1"/>
  <c r="F44"/>
  <c r="K43"/>
  <c r="O43" s="1"/>
  <c r="F43"/>
  <c r="K42"/>
  <c r="P42" s="1"/>
  <c r="K41"/>
  <c r="P41" s="1"/>
  <c r="F41"/>
  <c r="K40"/>
  <c r="P40" s="1"/>
  <c r="F40"/>
  <c r="K39"/>
  <c r="P39" s="1"/>
  <c r="F39"/>
  <c r="K38"/>
  <c r="P38" s="1"/>
  <c r="F38"/>
  <c r="K37"/>
  <c r="P37" s="1"/>
  <c r="F37"/>
  <c r="K36"/>
  <c r="P36" s="1"/>
  <c r="F36"/>
  <c r="K35"/>
  <c r="P35" s="1"/>
  <c r="F35"/>
  <c r="K34"/>
  <c r="P34" s="1"/>
  <c r="F34"/>
  <c r="K33"/>
  <c r="P33" s="1"/>
  <c r="F33"/>
  <c r="K32"/>
  <c r="O32" s="1"/>
  <c r="F32"/>
  <c r="K31"/>
  <c r="P31" s="1"/>
  <c r="F31"/>
  <c r="K30"/>
  <c r="P30" s="1"/>
  <c r="F30"/>
  <c r="K29"/>
  <c r="P29" s="1"/>
  <c r="F29"/>
  <c r="K28"/>
  <c r="O28" s="1"/>
  <c r="F28"/>
  <c r="K27"/>
  <c r="P27" s="1"/>
  <c r="F27"/>
  <c r="K26"/>
  <c r="P26" s="1"/>
  <c r="F26"/>
  <c r="K25"/>
  <c r="P25" s="1"/>
  <c r="F25"/>
  <c r="K24"/>
  <c r="O24" s="1"/>
  <c r="F24"/>
  <c r="K23"/>
  <c r="P23" s="1"/>
  <c r="F23"/>
  <c r="K22"/>
  <c r="O22" s="1"/>
  <c r="F22"/>
  <c r="K21"/>
  <c r="P21" s="1"/>
  <c r="F21"/>
  <c r="K20"/>
  <c r="P20" s="1"/>
  <c r="F20"/>
  <c r="K19"/>
  <c r="P19" s="1"/>
  <c r="F19"/>
  <c r="K18"/>
  <c r="P18" s="1"/>
  <c r="F18"/>
  <c r="K17"/>
  <c r="P17" s="1"/>
  <c r="F17"/>
  <c r="K16"/>
  <c r="O16" s="1"/>
  <c r="F16"/>
  <c r="K15"/>
  <c r="P15" s="1"/>
  <c r="F15"/>
  <c r="K14"/>
  <c r="O14" s="1"/>
  <c r="F14"/>
  <c r="K13"/>
  <c r="P13" s="1"/>
  <c r="F13"/>
  <c r="K12"/>
  <c r="P12" s="1"/>
  <c r="F12"/>
  <c r="K11"/>
  <c r="P11" s="1"/>
  <c r="F11"/>
  <c r="K10"/>
  <c r="O10" s="1"/>
  <c r="F10"/>
  <c r="K9"/>
  <c r="P9" s="1"/>
  <c r="F9"/>
  <c r="K8"/>
  <c r="O8" s="1"/>
  <c r="F8"/>
  <c r="K7"/>
  <c r="P7" s="1"/>
  <c r="F7"/>
  <c r="K6"/>
  <c r="O6" s="1"/>
  <c r="F6"/>
  <c r="K5"/>
  <c r="P5" s="1"/>
  <c r="F5"/>
  <c r="K4"/>
  <c r="O4" s="1"/>
  <c r="F4"/>
  <c r="K3"/>
  <c r="P3" s="1"/>
  <c r="F3"/>
  <c r="K2"/>
  <c r="O2" s="1"/>
  <c r="F2"/>
  <c r="K48" i="2"/>
  <c r="E47"/>
  <c r="K47"/>
  <c r="K46"/>
  <c r="E46"/>
  <c r="E45"/>
  <c r="K45"/>
  <c r="E44"/>
  <c r="K44"/>
  <c r="K42"/>
  <c r="K43"/>
  <c r="E43"/>
  <c r="E41"/>
  <c r="K41"/>
  <c r="E40"/>
  <c r="K40"/>
  <c r="E39"/>
  <c r="K39"/>
  <c r="E38"/>
  <c r="K38"/>
  <c r="K37"/>
  <c r="E37"/>
  <c r="E36"/>
  <c r="K36"/>
  <c r="E35"/>
  <c r="K35"/>
  <c r="S114" l="1"/>
  <c r="M46"/>
  <c r="N46"/>
  <c r="M36"/>
  <c r="N36"/>
  <c r="M50"/>
  <c r="N50"/>
  <c r="M54"/>
  <c r="N54"/>
  <c r="M60"/>
  <c r="N60"/>
  <c r="M38"/>
  <c r="N38"/>
  <c r="M41"/>
  <c r="N41"/>
  <c r="M42"/>
  <c r="N42"/>
  <c r="M57"/>
  <c r="N57"/>
  <c r="M45"/>
  <c r="N45"/>
  <c r="M49"/>
  <c r="N49"/>
  <c r="M53"/>
  <c r="N53"/>
  <c r="O88"/>
  <c r="O72"/>
  <c r="M37"/>
  <c r="N37"/>
  <c r="M44"/>
  <c r="N44"/>
  <c r="N52"/>
  <c r="M52"/>
  <c r="M58"/>
  <c r="N58"/>
  <c r="N35"/>
  <c r="M35"/>
  <c r="M39"/>
  <c r="N39"/>
  <c r="L42"/>
  <c r="S116" s="1"/>
  <c r="L54"/>
  <c r="N43"/>
  <c r="M43"/>
  <c r="L45"/>
  <c r="M47"/>
  <c r="N47"/>
  <c r="L51"/>
  <c r="M51"/>
  <c r="N51"/>
  <c r="M55"/>
  <c r="N55"/>
  <c r="M59"/>
  <c r="N59"/>
  <c r="M48"/>
  <c r="N48"/>
  <c r="M56"/>
  <c r="N56"/>
  <c r="L36"/>
  <c r="L38"/>
  <c r="L40"/>
  <c r="M40"/>
  <c r="N40"/>
  <c r="O84"/>
  <c r="O100"/>
  <c r="O118"/>
  <c r="O119"/>
  <c r="O127"/>
  <c r="O125"/>
  <c r="O116"/>
  <c r="O115"/>
  <c r="O123"/>
  <c r="O120"/>
  <c r="O124"/>
  <c r="O126"/>
  <c r="O122"/>
  <c r="O121"/>
  <c r="O117"/>
  <c r="O96"/>
  <c r="O107"/>
  <c r="O110"/>
  <c r="O114"/>
  <c r="O108"/>
  <c r="O113"/>
  <c r="O111"/>
  <c r="O109"/>
  <c r="O112"/>
  <c r="O101"/>
  <c r="O103"/>
  <c r="O106"/>
  <c r="O105"/>
  <c r="O98"/>
  <c r="O104"/>
  <c r="O97"/>
  <c r="O99"/>
  <c r="O82"/>
  <c r="O91"/>
  <c r="O87"/>
  <c r="O93"/>
  <c r="O95"/>
  <c r="O92"/>
  <c r="O94"/>
  <c r="O90"/>
  <c r="O83"/>
  <c r="O81"/>
  <c r="O85"/>
  <c r="O86"/>
  <c r="O80"/>
  <c r="O89"/>
  <c r="O79"/>
  <c r="O77"/>
  <c r="O73"/>
  <c r="O68"/>
  <c r="O69"/>
  <c r="O63"/>
  <c r="O76"/>
  <c r="O78"/>
  <c r="O70"/>
  <c r="O74"/>
  <c r="O67"/>
  <c r="O75"/>
  <c r="O71"/>
  <c r="O62"/>
  <c r="O66"/>
  <c r="O61"/>
  <c r="O64"/>
  <c r="O65"/>
  <c r="L58"/>
  <c r="L60"/>
  <c r="L59"/>
  <c r="L57"/>
  <c r="L56"/>
  <c r="L55"/>
  <c r="O21" i="3"/>
  <c r="L52" i="2"/>
  <c r="L53"/>
  <c r="S131" s="1"/>
  <c r="L50"/>
  <c r="S129" s="1"/>
  <c r="O13" i="3"/>
  <c r="O37"/>
  <c r="O5"/>
  <c r="O29"/>
  <c r="O9"/>
  <c r="O25"/>
  <c r="O17"/>
  <c r="O33"/>
  <c r="L49" i="2"/>
  <c r="S117" s="1"/>
  <c r="M3" i="3"/>
  <c r="N3" s="1"/>
  <c r="M7"/>
  <c r="N7" s="1"/>
  <c r="M11"/>
  <c r="N11" s="1"/>
  <c r="M15"/>
  <c r="N15" s="1"/>
  <c r="M19"/>
  <c r="N19" s="1"/>
  <c r="M23"/>
  <c r="N23" s="1"/>
  <c r="M27"/>
  <c r="M31"/>
  <c r="N31" s="1"/>
  <c r="M35"/>
  <c r="N35" s="1"/>
  <c r="M39"/>
  <c r="N39" s="1"/>
  <c r="M40"/>
  <c r="N40" s="1"/>
  <c r="M44"/>
  <c r="N44" s="1"/>
  <c r="M5"/>
  <c r="N5" s="1"/>
  <c r="M9"/>
  <c r="N9" s="1"/>
  <c r="M13"/>
  <c r="N13" s="1"/>
  <c r="M17"/>
  <c r="M21"/>
  <c r="N21" s="1"/>
  <c r="M25"/>
  <c r="N25" s="1"/>
  <c r="M29"/>
  <c r="N29" s="1"/>
  <c r="M33"/>
  <c r="N33" s="1"/>
  <c r="M37"/>
  <c r="Q37" s="1"/>
  <c r="O3"/>
  <c r="O7"/>
  <c r="O11"/>
  <c r="O15"/>
  <c r="O19"/>
  <c r="O23"/>
  <c r="O27"/>
  <c r="O31"/>
  <c r="O35"/>
  <c r="O39"/>
  <c r="O44"/>
  <c r="L44" i="2"/>
  <c r="M2" i="3"/>
  <c r="N2" s="1"/>
  <c r="M4"/>
  <c r="N4" s="1"/>
  <c r="M6"/>
  <c r="N6" s="1"/>
  <c r="M8"/>
  <c r="N8" s="1"/>
  <c r="M10"/>
  <c r="N10" s="1"/>
  <c r="M12"/>
  <c r="N12" s="1"/>
  <c r="M14"/>
  <c r="N14" s="1"/>
  <c r="M16"/>
  <c r="N16" s="1"/>
  <c r="M18"/>
  <c r="N18" s="1"/>
  <c r="M20"/>
  <c r="N20" s="1"/>
  <c r="M22"/>
  <c r="N22" s="1"/>
  <c r="M24"/>
  <c r="N24" s="1"/>
  <c r="M26"/>
  <c r="N26" s="1"/>
  <c r="M28"/>
  <c r="N28" s="1"/>
  <c r="M30"/>
  <c r="N30" s="1"/>
  <c r="M32"/>
  <c r="N32" s="1"/>
  <c r="M34"/>
  <c r="N34" s="1"/>
  <c r="M36"/>
  <c r="N36" s="1"/>
  <c r="M38"/>
  <c r="N38" s="1"/>
  <c r="O41"/>
  <c r="O48"/>
  <c r="M41"/>
  <c r="N41" s="1"/>
  <c r="P48"/>
  <c r="L48" i="2"/>
  <c r="N48" i="3"/>
  <c r="O46"/>
  <c r="M46"/>
  <c r="D24"/>
  <c r="D25"/>
  <c r="D40"/>
  <c r="D41"/>
  <c r="D45"/>
  <c r="D29"/>
  <c r="D36"/>
  <c r="D34"/>
  <c r="D16"/>
  <c r="D30"/>
  <c r="D4"/>
  <c r="D48"/>
  <c r="D42"/>
  <c r="D37"/>
  <c r="D32"/>
  <c r="D26"/>
  <c r="D21"/>
  <c r="D8"/>
  <c r="D46"/>
  <c r="D20"/>
  <c r="D44"/>
  <c r="D38"/>
  <c r="D33"/>
  <c r="D28"/>
  <c r="D22"/>
  <c r="D12"/>
  <c r="D2"/>
  <c r="D17"/>
  <c r="D9"/>
  <c r="D5"/>
  <c r="D47"/>
  <c r="D43"/>
  <c r="D39"/>
  <c r="D35"/>
  <c r="D31"/>
  <c r="D27"/>
  <c r="D23"/>
  <c r="D19"/>
  <c r="D15"/>
  <c r="D11"/>
  <c r="D7"/>
  <c r="D3"/>
  <c r="D13"/>
  <c r="D18"/>
  <c r="D14"/>
  <c r="D10"/>
  <c r="D6"/>
  <c r="O42"/>
  <c r="M42"/>
  <c r="N42" s="1"/>
  <c r="P43"/>
  <c r="P45"/>
  <c r="P2"/>
  <c r="P4"/>
  <c r="P6"/>
  <c r="P8"/>
  <c r="P10"/>
  <c r="P14"/>
  <c r="P16"/>
  <c r="P22"/>
  <c r="P24"/>
  <c r="P28"/>
  <c r="P32"/>
  <c r="O12"/>
  <c r="O18"/>
  <c r="O20"/>
  <c r="O26"/>
  <c r="O30"/>
  <c r="O34"/>
  <c r="O36"/>
  <c r="O38"/>
  <c r="O40"/>
  <c r="M43"/>
  <c r="N43" s="1"/>
  <c r="M45"/>
  <c r="N45" s="1"/>
  <c r="M47"/>
  <c r="N47" s="1"/>
  <c r="P47"/>
  <c r="L47" i="2"/>
  <c r="L43"/>
  <c r="L46"/>
  <c r="S113" s="1"/>
  <c r="L39"/>
  <c r="L41"/>
  <c r="S115" s="1"/>
  <c r="L35"/>
  <c r="L37"/>
  <c r="K34"/>
  <c r="E34"/>
  <c r="K33"/>
  <c r="E33"/>
  <c r="M34" l="1"/>
  <c r="N34"/>
  <c r="N37" i="3"/>
  <c r="L33" i="2"/>
  <c r="M33"/>
  <c r="N33"/>
  <c r="O60"/>
  <c r="Q26" i="3"/>
  <c r="Q3"/>
  <c r="O58" i="2"/>
  <c r="Q17" i="3"/>
  <c r="Q25"/>
  <c r="Q34"/>
  <c r="Q18"/>
  <c r="Q10"/>
  <c r="Q2"/>
  <c r="Q35"/>
  <c r="Q19"/>
  <c r="O59" i="2"/>
  <c r="Q15" i="3"/>
  <c r="O57" i="2"/>
  <c r="Q21" i="3"/>
  <c r="Q12"/>
  <c r="Q5"/>
  <c r="Q36"/>
  <c r="Q20"/>
  <c r="Q28"/>
  <c r="Q4"/>
  <c r="Q39"/>
  <c r="Q23"/>
  <c r="Q7"/>
  <c r="O40" i="2"/>
  <c r="O51"/>
  <c r="O54"/>
  <c r="O53"/>
  <c r="O56"/>
  <c r="O52"/>
  <c r="O55"/>
  <c r="Q24" i="3"/>
  <c r="N17"/>
  <c r="Q31"/>
  <c r="Q9"/>
  <c r="O50" i="2"/>
  <c r="O45"/>
  <c r="Q44" i="3"/>
  <c r="Q13"/>
  <c r="O43" i="2"/>
  <c r="O49"/>
  <c r="Q32" i="3"/>
  <c r="Q16"/>
  <c r="Q8"/>
  <c r="Q27"/>
  <c r="Q33"/>
  <c r="Q40"/>
  <c r="Q30"/>
  <c r="Q22"/>
  <c r="Q29"/>
  <c r="Q11"/>
  <c r="Q14"/>
  <c r="Q38"/>
  <c r="Q6"/>
  <c r="N27"/>
  <c r="Q48"/>
  <c r="O42" i="2"/>
  <c r="Q41" i="3"/>
  <c r="O44" i="2"/>
  <c r="O48"/>
  <c r="Q42" i="3"/>
  <c r="Q46"/>
  <c r="O47" i="2"/>
  <c r="Q45" i="3"/>
  <c r="N46"/>
  <c r="Q47"/>
  <c r="D51"/>
  <c r="Q43"/>
  <c r="O46" i="2"/>
  <c r="O35"/>
  <c r="O36"/>
  <c r="O38"/>
  <c r="O41"/>
  <c r="O39"/>
  <c r="O37"/>
  <c r="L34"/>
  <c r="K32"/>
  <c r="E32"/>
  <c r="K31"/>
  <c r="E31"/>
  <c r="L31" l="1"/>
  <c r="N31"/>
  <c r="M31"/>
  <c r="L32"/>
  <c r="M32"/>
  <c r="N32"/>
  <c r="O33"/>
  <c r="O34"/>
  <c r="K30"/>
  <c r="E30"/>
  <c r="M30" l="1"/>
  <c r="N30"/>
  <c r="O31"/>
  <c r="O32"/>
  <c r="L30"/>
  <c r="E27"/>
  <c r="E28"/>
  <c r="E29"/>
  <c r="K27"/>
  <c r="K28"/>
  <c r="K29"/>
  <c r="E26"/>
  <c r="K26"/>
  <c r="E25"/>
  <c r="K25"/>
  <c r="K24"/>
  <c r="E24"/>
  <c r="E23"/>
  <c r="K23"/>
  <c r="E21"/>
  <c r="E22"/>
  <c r="K22"/>
  <c r="K21"/>
  <c r="E20"/>
  <c r="K20"/>
  <c r="K18"/>
  <c r="K19"/>
  <c r="E18"/>
  <c r="E19"/>
  <c r="E17"/>
  <c r="K17"/>
  <c r="K7"/>
  <c r="E7"/>
  <c r="K16"/>
  <c r="E16"/>
  <c r="E15"/>
  <c r="K15"/>
  <c r="K14"/>
  <c r="E14"/>
  <c r="J14" i="1"/>
  <c r="M14" s="1"/>
  <c r="E14"/>
  <c r="K12" i="2"/>
  <c r="K13"/>
  <c r="E13"/>
  <c r="E12"/>
  <c r="J12" i="1"/>
  <c r="M12" s="1"/>
  <c r="J13"/>
  <c r="M13" s="1"/>
  <c r="E12"/>
  <c r="E13"/>
  <c r="K11" i="2"/>
  <c r="E11"/>
  <c r="K10"/>
  <c r="E10"/>
  <c r="K9"/>
  <c r="E9"/>
  <c r="K8"/>
  <c r="E8"/>
  <c r="K6"/>
  <c r="E6"/>
  <c r="K5"/>
  <c r="E5"/>
  <c r="K4"/>
  <c r="E4"/>
  <c r="K3"/>
  <c r="E3"/>
  <c r="K2"/>
  <c r="E2"/>
  <c r="J11" i="1"/>
  <c r="M11" s="1"/>
  <c r="E11"/>
  <c r="K7"/>
  <c r="L7"/>
  <c r="M7"/>
  <c r="E3"/>
  <c r="E4"/>
  <c r="E5"/>
  <c r="E6"/>
  <c r="E8"/>
  <c r="E9"/>
  <c r="E10"/>
  <c r="E2"/>
  <c r="J2"/>
  <c r="K2" s="1"/>
  <c r="J3"/>
  <c r="L3" s="1"/>
  <c r="J4"/>
  <c r="K4" s="1"/>
  <c r="J5"/>
  <c r="K5" s="1"/>
  <c r="J6"/>
  <c r="M6" s="1"/>
  <c r="J8"/>
  <c r="K8" s="1"/>
  <c r="J9"/>
  <c r="K9" s="1"/>
  <c r="J10"/>
  <c r="M10" s="1"/>
  <c r="M27" i="2" l="1"/>
  <c r="L27"/>
  <c r="N27"/>
  <c r="M26"/>
  <c r="N26"/>
  <c r="L2"/>
  <c r="M2"/>
  <c r="N2"/>
  <c r="L6"/>
  <c r="M6"/>
  <c r="N6"/>
  <c r="L9"/>
  <c r="N9"/>
  <c r="M9"/>
  <c r="L11"/>
  <c r="M11"/>
  <c r="N11"/>
  <c r="M12"/>
  <c r="N12"/>
  <c r="N14"/>
  <c r="M14"/>
  <c r="M16"/>
  <c r="N16"/>
  <c r="M18"/>
  <c r="N18"/>
  <c r="N22"/>
  <c r="M22"/>
  <c r="M28"/>
  <c r="N28"/>
  <c r="L4"/>
  <c r="N4"/>
  <c r="M4"/>
  <c r="N13"/>
  <c r="M13"/>
  <c r="M17"/>
  <c r="N17"/>
  <c r="M19"/>
  <c r="N19"/>
  <c r="L21"/>
  <c r="M21"/>
  <c r="N21"/>
  <c r="M23"/>
  <c r="N23"/>
  <c r="M25"/>
  <c r="N25"/>
  <c r="L29"/>
  <c r="M29"/>
  <c r="N29"/>
  <c r="M15"/>
  <c r="N15"/>
  <c r="N20"/>
  <c r="M20"/>
  <c r="N3"/>
  <c r="M3"/>
  <c r="M5"/>
  <c r="N5"/>
  <c r="M8"/>
  <c r="N8"/>
  <c r="M10"/>
  <c r="N10"/>
  <c r="M7"/>
  <c r="N7"/>
  <c r="M24"/>
  <c r="N24"/>
  <c r="O30"/>
  <c r="L23"/>
  <c r="L25"/>
  <c r="L24"/>
  <c r="L26"/>
  <c r="L28"/>
  <c r="L22"/>
  <c r="L19"/>
  <c r="L20"/>
  <c r="L18"/>
  <c r="L17"/>
  <c r="L7"/>
  <c r="L15"/>
  <c r="L16"/>
  <c r="L2" i="1"/>
  <c r="L14" i="2"/>
  <c r="K14" i="1"/>
  <c r="L14"/>
  <c r="K13"/>
  <c r="L13"/>
  <c r="L12" i="2"/>
  <c r="L13"/>
  <c r="K12" i="1"/>
  <c r="L12"/>
  <c r="L3" i="2"/>
  <c r="L5"/>
  <c r="L8"/>
  <c r="L10"/>
  <c r="L11" i="1"/>
  <c r="K11"/>
  <c r="M8"/>
  <c r="L6"/>
  <c r="K6"/>
  <c r="M2"/>
  <c r="M3"/>
  <c r="L8"/>
  <c r="M5"/>
  <c r="K3"/>
  <c r="L4"/>
  <c r="K10"/>
  <c r="L10"/>
  <c r="M4"/>
  <c r="L9"/>
  <c r="N7"/>
  <c r="L5"/>
  <c r="M9"/>
  <c r="O17" i="2" l="1"/>
  <c r="O20"/>
  <c r="O25"/>
  <c r="O24"/>
  <c r="O2"/>
  <c r="O27"/>
  <c r="O23"/>
  <c r="O21"/>
  <c r="O26"/>
  <c r="O29"/>
  <c r="O28"/>
  <c r="O22"/>
  <c r="O19"/>
  <c r="O7"/>
  <c r="O18"/>
  <c r="O8"/>
  <c r="O16"/>
  <c r="O15"/>
  <c r="O4"/>
  <c r="N3" i="1"/>
  <c r="N13"/>
  <c r="O12" i="2"/>
  <c r="O11"/>
  <c r="O6"/>
  <c r="O10"/>
  <c r="O5"/>
  <c r="N6" i="1"/>
  <c r="N14"/>
  <c r="O14" i="2"/>
  <c r="O9"/>
  <c r="N12" i="1"/>
  <c r="O3" i="2"/>
  <c r="O13"/>
  <c r="N8" i="1"/>
  <c r="N5"/>
  <c r="N4"/>
  <c r="N11"/>
  <c r="N9"/>
  <c r="N2"/>
  <c r="N10"/>
  <c r="K217" i="2"/>
  <c r="N217" s="1"/>
  <c r="M217" l="1"/>
  <c r="L217"/>
  <c r="O217" l="1"/>
  <c r="K307"/>
  <c r="L307" s="1"/>
  <c r="N307" l="1"/>
  <c r="M307"/>
  <c r="O307" l="1"/>
</calcChain>
</file>

<file path=xl/comments1.xml><?xml version="1.0" encoding="utf-8"?>
<comments xmlns="http://schemas.openxmlformats.org/spreadsheetml/2006/main">
  <authors>
    <author>郝蕴</author>
    <author>王彬旭</author>
  </authors>
  <commentList>
    <comment ref="O16" authorId="0">
      <text>
        <r>
          <rPr>
            <b/>
            <sz val="9"/>
            <color indexed="81"/>
            <rFont val="宋体"/>
            <family val="3"/>
            <charset val="134"/>
          </rPr>
          <t>郝蕴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134,572,517.69</t>
        </r>
      </text>
    </comment>
    <comment ref="O17" authorId="0">
      <text>
        <r>
          <rPr>
            <b/>
            <sz val="9"/>
            <color indexed="81"/>
            <rFont val="宋体"/>
            <family val="3"/>
            <charset val="134"/>
          </rPr>
          <t>郝蕴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50,397,150.69</t>
        </r>
      </text>
    </comment>
    <comment ref="O24" authorId="0">
      <text>
        <r>
          <rPr>
            <b/>
            <sz val="9"/>
            <color indexed="81"/>
            <rFont val="宋体"/>
            <family val="3"/>
            <charset val="134"/>
          </rPr>
          <t>郝蕴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77,467,936.98</t>
        </r>
      </text>
    </comment>
    <comment ref="O26" authorId="1">
      <text>
        <r>
          <rPr>
            <b/>
            <sz val="9"/>
            <color indexed="81"/>
            <rFont val="宋体"/>
            <family val="3"/>
            <charset val="134"/>
          </rPr>
          <t>王彬旭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94,248,434.53</t>
        </r>
      </text>
    </comment>
    <comment ref="O28" authorId="1">
      <text>
        <r>
          <rPr>
            <b/>
            <sz val="9"/>
            <color indexed="81"/>
            <rFont val="宋体"/>
            <family val="3"/>
            <charset val="134"/>
          </rPr>
          <t>王彬旭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80,577,439.31</t>
        </r>
      </text>
    </comment>
    <comment ref="O43" authorId="1">
      <text>
        <r>
          <rPr>
            <b/>
            <sz val="9"/>
            <color indexed="81"/>
            <rFont val="宋体"/>
            <family val="3"/>
            <charset val="134"/>
          </rPr>
          <t>王彬旭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705,926,027.39</t>
        </r>
      </text>
    </comment>
    <comment ref="O44" authorId="1">
      <text>
        <r>
          <rPr>
            <b/>
            <sz val="9"/>
            <color indexed="81"/>
            <rFont val="宋体"/>
            <family val="3"/>
            <charset val="134"/>
          </rPr>
          <t>王彬旭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1,008,578,082.20</t>
        </r>
      </text>
    </comment>
    <comment ref="O47" authorId="1">
      <text>
        <r>
          <rPr>
            <b/>
            <sz val="9"/>
            <color indexed="81"/>
            <rFont val="宋体"/>
            <family val="3"/>
            <charset val="134"/>
          </rPr>
          <t>王彬旭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93,013,564.31</t>
        </r>
      </text>
    </comment>
    <comment ref="O48" authorId="1">
      <text>
        <r>
          <rPr>
            <b/>
            <sz val="9"/>
            <color indexed="81"/>
            <rFont val="宋体"/>
            <family val="3"/>
            <charset val="134"/>
          </rPr>
          <t>王彬旭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119,775,728.91</t>
        </r>
      </text>
    </comment>
    <comment ref="O52" authorId="1">
      <text>
        <r>
          <rPr>
            <b/>
            <sz val="9"/>
            <color indexed="81"/>
            <rFont val="宋体"/>
            <family val="3"/>
            <charset val="134"/>
          </rPr>
          <t>王彬旭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163,851,684.39</t>
        </r>
      </text>
    </comment>
    <comment ref="O55" authorId="1">
      <text>
        <r>
          <rPr>
            <b/>
            <sz val="9"/>
            <color indexed="81"/>
            <rFont val="宋体"/>
            <family val="3"/>
            <charset val="134"/>
          </rPr>
          <t>王彬旭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148,483,479.71</t>
        </r>
      </text>
    </comment>
    <comment ref="O56" authorId="1">
      <text>
        <r>
          <rPr>
            <b/>
            <sz val="9"/>
            <color indexed="81"/>
            <rFont val="宋体"/>
            <family val="3"/>
            <charset val="134"/>
          </rPr>
          <t>王彬旭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82,120,835.76</t>
        </r>
      </text>
    </comment>
    <comment ref="O62" authorId="1">
      <text>
        <r>
          <rPr>
            <b/>
            <sz val="9"/>
            <color indexed="81"/>
            <rFont val="宋体"/>
            <family val="3"/>
            <charset val="134"/>
          </rPr>
          <t>王彬旭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30,109,726.02</t>
        </r>
      </text>
    </comment>
    <comment ref="O64" authorId="1">
      <text>
        <r>
          <rPr>
            <b/>
            <sz val="9"/>
            <color indexed="81"/>
            <rFont val="宋体"/>
            <family val="3"/>
            <charset val="134"/>
          </rPr>
          <t>王彬旭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82,900,538.60</t>
        </r>
      </text>
    </comment>
    <comment ref="O65" authorId="1">
      <text>
        <r>
          <rPr>
            <b/>
            <sz val="9"/>
            <color indexed="81"/>
            <rFont val="宋体"/>
            <family val="3"/>
            <charset val="134"/>
          </rPr>
          <t>王彬旭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132,850,936.06</t>
        </r>
      </text>
    </comment>
    <comment ref="O72" authorId="1">
      <text>
        <r>
          <rPr>
            <b/>
            <sz val="9"/>
            <color indexed="81"/>
            <rFont val="宋体"/>
            <family val="3"/>
            <charset val="134"/>
          </rPr>
          <t>王彬旭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156,359,887.57</t>
        </r>
      </text>
    </comment>
    <comment ref="L91" authorId="1">
      <text>
        <r>
          <rPr>
            <b/>
            <sz val="9"/>
            <color indexed="81"/>
            <rFont val="宋体"/>
            <family val="3"/>
            <charset val="134"/>
          </rPr>
          <t>王彬旭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2015-12-18</t>
        </r>
        <r>
          <rPr>
            <sz val="9"/>
            <color indexed="81"/>
            <rFont val="宋体"/>
            <family val="3"/>
            <charset val="134"/>
          </rPr>
          <t>付息一次</t>
        </r>
      </text>
    </comment>
    <comment ref="O93" authorId="1">
      <text>
        <r>
          <rPr>
            <b/>
            <sz val="9"/>
            <color indexed="81"/>
            <rFont val="宋体"/>
            <family val="3"/>
            <charset val="134"/>
          </rPr>
          <t>王彬旭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116,159,213.97</t>
        </r>
      </text>
    </comment>
    <comment ref="O108" authorId="1">
      <text>
        <r>
          <rPr>
            <b/>
            <sz val="9"/>
            <color indexed="81"/>
            <rFont val="宋体"/>
            <family val="3"/>
            <charset val="134"/>
          </rPr>
          <t>王彬旭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170,084,441.30</t>
        </r>
      </text>
    </comment>
    <comment ref="O109" authorId="1">
      <text>
        <r>
          <rPr>
            <b/>
            <sz val="9"/>
            <color indexed="81"/>
            <rFont val="宋体"/>
            <family val="3"/>
            <charset val="134"/>
          </rPr>
          <t>王彬旭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101,880,547.17</t>
        </r>
      </text>
    </comment>
    <comment ref="N136" authorId="1">
      <text>
        <r>
          <rPr>
            <b/>
            <sz val="9"/>
            <color indexed="81"/>
            <rFont val="宋体"/>
            <family val="3"/>
            <charset val="134"/>
          </rPr>
          <t>王彬旭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1,027.39</t>
        </r>
      </text>
    </comment>
    <comment ref="O136" authorId="1">
      <text>
        <r>
          <rPr>
            <b/>
            <sz val="9"/>
            <color indexed="81"/>
            <rFont val="宋体"/>
            <family val="3"/>
            <charset val="134"/>
          </rPr>
          <t>王彬旭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本期实际委托人应提取，</t>
        </r>
        <r>
          <rPr>
            <sz val="9"/>
            <color indexed="81"/>
            <rFont val="Tahoma"/>
            <family val="2"/>
          </rPr>
          <t>50,159,246.57</t>
        </r>
        <r>
          <rPr>
            <sz val="9"/>
            <color indexed="81"/>
            <rFont val="宋体"/>
            <family val="3"/>
            <charset val="134"/>
          </rPr>
          <t>，但实际提取通知书为</t>
        </r>
        <r>
          <rPr>
            <sz val="9"/>
            <color indexed="81"/>
            <rFont val="Tahoma"/>
            <family val="2"/>
          </rPr>
          <t>50,159,246.58,</t>
        </r>
        <r>
          <rPr>
            <sz val="9"/>
            <color indexed="81"/>
            <rFont val="宋体"/>
            <family val="3"/>
            <charset val="134"/>
          </rPr>
          <t>导致我们管理费少了一分钱</t>
        </r>
      </text>
    </comment>
  </commentList>
</comments>
</file>

<file path=xl/comments2.xml><?xml version="1.0" encoding="utf-8"?>
<comments xmlns="http://schemas.openxmlformats.org/spreadsheetml/2006/main">
  <authors>
    <author>郝蕴</author>
    <author>王彬旭</author>
  </authors>
  <commentList>
    <comment ref="Q16" authorId="0">
      <text>
        <r>
          <rPr>
            <b/>
            <sz val="9"/>
            <color indexed="81"/>
            <rFont val="宋体"/>
            <family val="3"/>
            <charset val="134"/>
          </rPr>
          <t>郝蕴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134,572,517.69</t>
        </r>
      </text>
    </comment>
    <comment ref="Q17" authorId="0">
      <text>
        <r>
          <rPr>
            <b/>
            <sz val="9"/>
            <color indexed="81"/>
            <rFont val="宋体"/>
            <family val="3"/>
            <charset val="134"/>
          </rPr>
          <t>郝蕴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50,397,150.69</t>
        </r>
      </text>
    </comment>
    <comment ref="Q24" authorId="0">
      <text>
        <r>
          <rPr>
            <b/>
            <sz val="9"/>
            <color indexed="81"/>
            <rFont val="宋体"/>
            <family val="3"/>
            <charset val="134"/>
          </rPr>
          <t>郝蕴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77,467,936.98</t>
        </r>
      </text>
    </comment>
    <comment ref="Q28" authorId="1">
      <text>
        <r>
          <rPr>
            <b/>
            <sz val="9"/>
            <color indexed="81"/>
            <rFont val="宋体"/>
            <family val="3"/>
            <charset val="134"/>
          </rPr>
          <t>王彬旭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80,577,439.31</t>
        </r>
      </text>
    </comment>
  </commentList>
</comments>
</file>

<file path=xl/comments3.xml><?xml version="1.0" encoding="utf-8"?>
<comments xmlns="http://schemas.openxmlformats.org/spreadsheetml/2006/main">
  <authors>
    <author>王彬旭</author>
  </authors>
  <commentList>
    <comment ref="B39" authorId="0">
      <text>
        <r>
          <rPr>
            <b/>
            <sz val="9"/>
            <color indexed="81"/>
            <rFont val="宋体"/>
            <family val="3"/>
            <charset val="134"/>
          </rPr>
          <t>王彬旭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2015-12-18</t>
        </r>
        <r>
          <rPr>
            <sz val="9"/>
            <color indexed="81"/>
            <rFont val="宋体"/>
            <family val="3"/>
            <charset val="134"/>
          </rPr>
          <t>付息一次</t>
        </r>
      </text>
    </comment>
    <comment ref="B40" authorId="0">
      <text>
        <r>
          <rPr>
            <b/>
            <sz val="9"/>
            <color indexed="81"/>
            <rFont val="宋体"/>
            <family val="3"/>
            <charset val="134"/>
          </rPr>
          <t>王彬旭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2015-12-18</t>
        </r>
        <r>
          <rPr>
            <sz val="9"/>
            <color indexed="81"/>
            <rFont val="宋体"/>
            <family val="3"/>
            <charset val="134"/>
          </rPr>
          <t>付息一次</t>
        </r>
      </text>
    </comment>
    <comment ref="B41" authorId="0">
      <text>
        <r>
          <rPr>
            <b/>
            <sz val="9"/>
            <color indexed="81"/>
            <rFont val="宋体"/>
            <family val="3"/>
            <charset val="134"/>
          </rPr>
          <t>王彬旭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2015-12-18</t>
        </r>
        <r>
          <rPr>
            <sz val="9"/>
            <color indexed="81"/>
            <rFont val="宋体"/>
            <family val="3"/>
            <charset val="134"/>
          </rPr>
          <t>付息一次</t>
        </r>
      </text>
    </comment>
  </commentList>
</comments>
</file>

<file path=xl/sharedStrings.xml><?xml version="1.0" encoding="utf-8"?>
<sst xmlns="http://schemas.openxmlformats.org/spreadsheetml/2006/main" count="1175" uniqueCount="83">
  <si>
    <t>期数</t>
    <phoneticPr fontId="2" type="noConversion"/>
  </si>
  <si>
    <t>交付金额</t>
    <phoneticPr fontId="2" type="noConversion"/>
  </si>
  <si>
    <t>业绩比较基准（含专项通道两费）</t>
    <phoneticPr fontId="2" type="noConversion"/>
  </si>
  <si>
    <t>交付时间</t>
    <phoneticPr fontId="2" type="noConversion"/>
  </si>
  <si>
    <t>到期时间</t>
    <phoneticPr fontId="2" type="noConversion"/>
  </si>
  <si>
    <t>临时补加</t>
    <phoneticPr fontId="2" type="noConversion"/>
  </si>
  <si>
    <t>备注</t>
    <phoneticPr fontId="2" type="noConversion"/>
  </si>
  <si>
    <t>起息天数</t>
    <phoneticPr fontId="2" type="noConversion"/>
  </si>
  <si>
    <t>业绩比较基准（不含专项通道两费）</t>
    <phoneticPr fontId="2" type="noConversion"/>
  </si>
  <si>
    <t>年托管费率</t>
    <phoneticPr fontId="2" type="noConversion"/>
  </si>
  <si>
    <t>年管理费率</t>
    <phoneticPr fontId="2" type="noConversion"/>
  </si>
  <si>
    <t>管理费</t>
    <phoneticPr fontId="2" type="noConversion"/>
  </si>
  <si>
    <t>托管费</t>
    <phoneticPr fontId="2" type="noConversion"/>
  </si>
  <si>
    <t>定向计划提取      (中信→天地方中）</t>
    <phoneticPr fontId="2" type="noConversion"/>
  </si>
  <si>
    <t>专项计划提取     （天地方中→成农商）</t>
    <phoneticPr fontId="2" type="noConversion"/>
  </si>
  <si>
    <t>悬空待补</t>
    <phoneticPr fontId="2" type="noConversion"/>
  </si>
  <si>
    <t>已赎回</t>
    <phoneticPr fontId="2" type="noConversion"/>
  </si>
  <si>
    <t>已赎回</t>
    <phoneticPr fontId="2" type="noConversion"/>
  </si>
  <si>
    <t>户名：招商银行成都农商行银行理财产品</t>
    <phoneticPr fontId="2" type="noConversion"/>
  </si>
  <si>
    <t xml:space="preserve">账号：7559 0166 3210 919
</t>
    <phoneticPr fontId="2" type="noConversion"/>
  </si>
  <si>
    <t>开户行：招行深圳梅龙支行</t>
    <phoneticPr fontId="2" type="noConversion"/>
  </si>
  <si>
    <t>账号：7559 0166 3210 919</t>
    <phoneticPr fontId="2" type="noConversion"/>
  </si>
  <si>
    <t>开户行：招行深圳梅龙支行</t>
    <phoneticPr fontId="2" type="noConversion"/>
  </si>
  <si>
    <t>账号：4641 8803</t>
    <phoneticPr fontId="2" type="noConversion"/>
  </si>
  <si>
    <t>户名：成都农村商业银行股份有限公司</t>
    <phoneticPr fontId="2" type="noConversion"/>
  </si>
  <si>
    <t>账号：1109 0209 6910 115</t>
    <phoneticPr fontId="2" type="noConversion"/>
  </si>
  <si>
    <t>户名：招商银行成都农商银行理财产品</t>
    <phoneticPr fontId="2" type="noConversion"/>
  </si>
  <si>
    <t>开户行：招商银行北京分行营业部</t>
    <phoneticPr fontId="2" type="noConversion"/>
  </si>
  <si>
    <t>账号：4641 8803</t>
    <phoneticPr fontId="2" type="noConversion"/>
  </si>
  <si>
    <t>开户行：成都农村商业银行股份有限公司</t>
    <phoneticPr fontId="2" type="noConversion"/>
  </si>
  <si>
    <t>户名：招商银行成都农商行银行理财产品</t>
    <phoneticPr fontId="2" type="noConversion"/>
  </si>
  <si>
    <t>开户行：招商深圳梅龙支行</t>
    <phoneticPr fontId="2" type="noConversion"/>
  </si>
  <si>
    <t>账号：7559 0209 3210 919</t>
    <phoneticPr fontId="2" type="noConversion"/>
  </si>
  <si>
    <t>户名：招商银行成都农行银行理财产品</t>
    <phoneticPr fontId="2" type="noConversion"/>
  </si>
  <si>
    <t>户名：成都农村商业银行股份有限公司</t>
    <phoneticPr fontId="2" type="noConversion"/>
  </si>
  <si>
    <t>已赎回</t>
    <phoneticPr fontId="2" type="noConversion"/>
  </si>
  <si>
    <t>户名：招商银行成都农商行银行理财产品</t>
    <phoneticPr fontId="2" type="noConversion"/>
  </si>
  <si>
    <t>开户行：招行深圳梅龙支行</t>
    <phoneticPr fontId="2" type="noConversion"/>
  </si>
  <si>
    <t>账号：4641 8803</t>
    <phoneticPr fontId="2" type="noConversion"/>
  </si>
  <si>
    <t>已赎回</t>
    <phoneticPr fontId="2" type="noConversion"/>
  </si>
  <si>
    <t>已赎回</t>
    <phoneticPr fontId="2" type="noConversion"/>
  </si>
  <si>
    <t>临近赎回</t>
    <phoneticPr fontId="2" type="noConversion"/>
  </si>
  <si>
    <t>合计</t>
    <phoneticPr fontId="2" type="noConversion"/>
  </si>
  <si>
    <t>2015-12-18付息一次</t>
    <phoneticPr fontId="2" type="noConversion"/>
  </si>
  <si>
    <t>状态</t>
    <phoneticPr fontId="2" type="noConversion"/>
  </si>
  <si>
    <t>账号：7559 0166 3210 115</t>
    <phoneticPr fontId="2" type="noConversion"/>
  </si>
  <si>
    <t>账号：1289 0252 3110 203</t>
    <phoneticPr fontId="2" type="noConversion"/>
  </si>
  <si>
    <t>户名：成都农商银行理财产品专户</t>
    <phoneticPr fontId="2" type="noConversion"/>
  </si>
  <si>
    <t>开户行：招商银行成都府青路支行</t>
    <phoneticPr fontId="2" type="noConversion"/>
  </si>
  <si>
    <t>户名：招商银行成都农商行银行股份有限公司</t>
    <phoneticPr fontId="2" type="noConversion"/>
  </si>
  <si>
    <t>开户行：招商银行深圳梅龙支行</t>
    <phoneticPr fontId="2" type="noConversion"/>
  </si>
  <si>
    <t>期数</t>
    <phoneticPr fontId="2" type="noConversion"/>
  </si>
  <si>
    <t>业绩比较基准（含专项通道两费）</t>
  </si>
  <si>
    <t>交付时间</t>
  </si>
  <si>
    <t>到期时间</t>
  </si>
  <si>
    <t>账号编号</t>
    <phoneticPr fontId="2" type="noConversion"/>
  </si>
  <si>
    <t>账号：4641 8803</t>
  </si>
  <si>
    <t>户名：成都农村商业银行股份有限公司</t>
  </si>
  <si>
    <t>开户行：成都农村商业银行股份有限公司</t>
  </si>
  <si>
    <t>账号：1109 0209 6910 115</t>
  </si>
  <si>
    <t>户名：招商银行成都农商银行理财产品</t>
  </si>
  <si>
    <t>开户行：招商银行北京分行营业部</t>
  </si>
  <si>
    <t>账号：1289 0252 3110 203</t>
  </si>
  <si>
    <t>户名：成都农商银行理财产品专户</t>
  </si>
  <si>
    <t>开户行：招商银行成都府青路支行</t>
  </si>
  <si>
    <t>期数</t>
    <phoneticPr fontId="2" type="noConversion"/>
  </si>
  <si>
    <t>增益额</t>
    <phoneticPr fontId="2" type="noConversion"/>
  </si>
  <si>
    <r>
      <t>大写（</t>
    </r>
    <r>
      <rPr>
        <sz val="11"/>
        <color rgb="FFFF0000"/>
        <rFont val="宋体"/>
        <family val="3"/>
        <charset val="134"/>
        <scheme val="minor"/>
      </rPr>
      <t>末位为零时需注意！</t>
    </r>
    <r>
      <rPr>
        <sz val="11"/>
        <color theme="1"/>
        <rFont val="宋体"/>
        <family val="2"/>
        <charset val="134"/>
        <scheme val="minor"/>
      </rPr>
      <t>）</t>
    </r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</si>
  <si>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</si>
  <si>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</si>
  <si>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</si>
  <si>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1.账号7559 0166 3210 919 
2.账号4641 8803 
3.账号1109 0209 6910 115 
4.账号7559 0166 3210 115 
5.账号1289 0252 3110 203</t>
    <phoneticPr fontId="2" type="noConversion"/>
  </si>
  <si>
    <t>账号：4641 8803</t>
    <phoneticPr fontId="2" type="noConversion"/>
  </si>
  <si>
    <t>户名：成都农村商业银行股份有限公司</t>
    <phoneticPr fontId="2" type="noConversion"/>
  </si>
  <si>
    <t>开户行：成都农村商业银行股份有限公司</t>
    <phoneticPr fontId="2" type="noConversion"/>
  </si>
  <si>
    <t>账号：7559 0166 3210 115</t>
    <phoneticPr fontId="2" type="noConversion"/>
  </si>
  <si>
    <t>户名：招商银行成都农商行银行理财产品</t>
    <phoneticPr fontId="2" type="noConversion"/>
  </si>
  <si>
    <t>开户行：招行深圳梅龙支行</t>
    <phoneticPr fontId="2" type="noConversion"/>
  </si>
  <si>
    <t>账号：1289 0252 3110 203</t>
    <phoneticPr fontId="2" type="noConversion"/>
  </si>
  <si>
    <t>户名：成都农商银行理财产品专户</t>
    <phoneticPr fontId="2" type="noConversion"/>
  </si>
  <si>
    <t>开户行：招商银行成都府青路支行</t>
    <phoneticPr fontId="2" type="noConversion"/>
  </si>
  <si>
    <t>存续中</t>
  </si>
  <si>
    <t>账号：7559 0166 3210 115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</si>
</sst>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0.00_);[Red]\(0.00\)"/>
    <numFmt numFmtId="177" formatCode="_ * #,##0.000000_ ;_ * \-#,##0.000000_ ;_ * &quot;-&quot;??_ ;_ @_ "/>
    <numFmt numFmtId="178" formatCode="yyyy&quot;年&quot;m&quot;月&quot;d&quot;日&quot;;@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10.5"/>
      <color rgb="FFFF0000"/>
      <name val="宋体"/>
      <family val="3"/>
      <charset val="134"/>
      <scheme val="minor"/>
    </font>
    <font>
      <sz val="8"/>
      <color rgb="FF222222"/>
      <name val="Arial"/>
      <family val="2"/>
    </font>
    <font>
      <sz val="9"/>
      <color theme="1"/>
      <name val="宋体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43" fontId="0" fillId="0" borderId="1" xfId="1" applyFont="1" applyBorder="1" applyAlignment="1">
      <alignment horizontal="right" vertical="center"/>
    </xf>
    <xf numFmtId="10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43" fontId="0" fillId="2" borderId="1" xfId="0" applyNumberFormat="1" applyFill="1" applyBorder="1">
      <alignment vertical="center"/>
    </xf>
    <xf numFmtId="43" fontId="0" fillId="0" borderId="1" xfId="0" applyNumberFormat="1" applyBorder="1">
      <alignment vertical="center"/>
    </xf>
    <xf numFmtId="43" fontId="0" fillId="3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43" fontId="0" fillId="0" borderId="1" xfId="1" applyFont="1" applyBorder="1">
      <alignment vertical="center"/>
    </xf>
    <xf numFmtId="43" fontId="0" fillId="3" borderId="1" xfId="1" applyFont="1" applyFill="1" applyBorder="1">
      <alignment vertical="center"/>
    </xf>
    <xf numFmtId="10" fontId="0" fillId="0" borderId="1" xfId="2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43" fontId="0" fillId="4" borderId="1" xfId="1" applyFont="1" applyFill="1" applyBorder="1" applyAlignment="1">
      <alignment horizontal="right" vertical="center"/>
    </xf>
    <xf numFmtId="10" fontId="0" fillId="4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right" vertical="center"/>
    </xf>
    <xf numFmtId="10" fontId="0" fillId="4" borderId="1" xfId="0" applyNumberFormat="1" applyFill="1" applyBorder="1" applyAlignment="1">
      <alignment horizontal="right" vertical="center"/>
    </xf>
    <xf numFmtId="43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 applyAlignment="1">
      <alignment horizontal="right" vertical="center"/>
    </xf>
    <xf numFmtId="43" fontId="0" fillId="0" borderId="1" xfId="1" applyFont="1" applyFill="1" applyBorder="1" applyAlignment="1">
      <alignment horizontal="right" vertical="center"/>
    </xf>
    <xf numFmtId="10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right" vertical="center"/>
    </xf>
    <xf numFmtId="10" fontId="0" fillId="0" borderId="1" xfId="0" applyNumberFormat="1" applyFill="1" applyBorder="1" applyAlignment="1">
      <alignment horizontal="right" vertical="center"/>
    </xf>
    <xf numFmtId="43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0" fontId="0" fillId="5" borderId="1" xfId="0" applyFill="1" applyBorder="1" applyAlignment="1">
      <alignment horizontal="right" vertical="center"/>
    </xf>
    <xf numFmtId="43" fontId="0" fillId="5" borderId="1" xfId="1" applyFont="1" applyFill="1" applyBorder="1" applyAlignment="1">
      <alignment horizontal="right" vertical="center"/>
    </xf>
    <xf numFmtId="10" fontId="0" fillId="5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right" vertical="center"/>
    </xf>
    <xf numFmtId="10" fontId="0" fillId="5" borderId="1" xfId="0" applyNumberFormat="1" applyFill="1" applyBorder="1" applyAlignment="1">
      <alignment horizontal="right" vertical="center"/>
    </xf>
    <xf numFmtId="43" fontId="0" fillId="5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43" fontId="0" fillId="5" borderId="1" xfId="1" applyFont="1" applyFill="1" applyBorder="1">
      <alignment vertical="center"/>
    </xf>
    <xf numFmtId="43" fontId="0" fillId="4" borderId="1" xfId="1" applyFont="1" applyFill="1" applyBorder="1">
      <alignment vertical="center"/>
    </xf>
    <xf numFmtId="43" fontId="0" fillId="4" borderId="1" xfId="1" applyNumberFormat="1" applyFont="1" applyFill="1" applyBorder="1">
      <alignment vertical="center"/>
    </xf>
    <xf numFmtId="43" fontId="0" fillId="3" borderId="1" xfId="1" applyNumberFormat="1" applyFont="1" applyFill="1" applyBorder="1">
      <alignment vertical="center"/>
    </xf>
    <xf numFmtId="10" fontId="0" fillId="5" borderId="1" xfId="2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43" fontId="0" fillId="6" borderId="1" xfId="1" applyFont="1" applyFill="1" applyBorder="1" applyAlignment="1">
      <alignment horizontal="right" vertical="center"/>
    </xf>
    <xf numFmtId="10" fontId="0" fillId="6" borderId="1" xfId="0" applyNumberFormat="1" applyFill="1" applyBorder="1" applyAlignment="1">
      <alignment horizontal="center" vertical="center"/>
    </xf>
    <xf numFmtId="43" fontId="0" fillId="6" borderId="1" xfId="0" applyNumberFormat="1" applyFill="1" applyBorder="1">
      <alignment vertical="center"/>
    </xf>
    <xf numFmtId="43" fontId="0" fillId="6" borderId="1" xfId="1" applyFont="1" applyFill="1" applyBorder="1">
      <alignment vertical="center"/>
    </xf>
    <xf numFmtId="0" fontId="0" fillId="6" borderId="1" xfId="0" applyFill="1" applyBorder="1">
      <alignment vertical="center"/>
    </xf>
    <xf numFmtId="176" fontId="0" fillId="4" borderId="1" xfId="0" applyNumberFormat="1" applyFill="1" applyBorder="1" applyAlignment="1">
      <alignment horizontal="right" vertical="center"/>
    </xf>
    <xf numFmtId="14" fontId="0" fillId="6" borderId="1" xfId="0" applyNumberFormat="1" applyFill="1" applyBorder="1" applyAlignment="1">
      <alignment horizontal="right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8" fillId="8" borderId="1" xfId="0" applyFont="1" applyFill="1" applyBorder="1">
      <alignment vertical="center"/>
    </xf>
    <xf numFmtId="43" fontId="8" fillId="8" borderId="1" xfId="0" applyNumberFormat="1" applyFont="1" applyFill="1" applyBorder="1">
      <alignment vertical="center"/>
    </xf>
    <xf numFmtId="0" fontId="8" fillId="8" borderId="1" xfId="0" applyFont="1" applyFill="1" applyBorder="1" applyAlignment="1">
      <alignment horizontal="right" vertical="center"/>
    </xf>
    <xf numFmtId="43" fontId="8" fillId="8" borderId="1" xfId="1" applyFont="1" applyFill="1" applyBorder="1" applyAlignment="1">
      <alignment horizontal="right" vertical="center"/>
    </xf>
    <xf numFmtId="10" fontId="8" fillId="8" borderId="1" xfId="0" applyNumberFormat="1" applyFont="1" applyFill="1" applyBorder="1" applyAlignment="1">
      <alignment horizontal="center" vertical="center"/>
    </xf>
    <xf numFmtId="14" fontId="8" fillId="8" borderId="1" xfId="0" applyNumberFormat="1" applyFont="1" applyFill="1" applyBorder="1" applyAlignment="1">
      <alignment horizontal="right" vertical="center"/>
    </xf>
    <xf numFmtId="10" fontId="8" fillId="8" borderId="1" xfId="0" applyNumberFormat="1" applyFont="1" applyFill="1" applyBorder="1" applyAlignment="1">
      <alignment horizontal="right" vertical="center"/>
    </xf>
    <xf numFmtId="43" fontId="8" fillId="8" borderId="1" xfId="1" applyFont="1" applyFill="1" applyBorder="1">
      <alignment vertical="center"/>
    </xf>
    <xf numFmtId="43" fontId="8" fillId="8" borderId="1" xfId="0" applyNumberFormat="1" applyFont="1" applyFill="1" applyBorder="1" applyAlignment="1">
      <alignment horizontal="right" vertical="center"/>
    </xf>
    <xf numFmtId="177" fontId="8" fillId="8" borderId="1" xfId="0" applyNumberFormat="1" applyFont="1" applyFill="1" applyBorder="1" applyAlignment="1">
      <alignment horizontal="right" vertical="center"/>
    </xf>
    <xf numFmtId="43" fontId="8" fillId="9" borderId="1" xfId="0" applyNumberFormat="1" applyFont="1" applyFill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right" vertical="center"/>
    </xf>
    <xf numFmtId="43" fontId="8" fillId="4" borderId="1" xfId="1" applyFont="1" applyFill="1" applyBorder="1" applyAlignment="1">
      <alignment horizontal="right" vertical="center"/>
    </xf>
    <xf numFmtId="10" fontId="8" fillId="4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right" vertical="center"/>
    </xf>
    <xf numFmtId="10" fontId="8" fillId="4" borderId="1" xfId="0" applyNumberFormat="1" applyFont="1" applyFill="1" applyBorder="1" applyAlignment="1">
      <alignment horizontal="right" vertical="center"/>
    </xf>
    <xf numFmtId="43" fontId="8" fillId="4" borderId="1" xfId="0" applyNumberFormat="1" applyFont="1" applyFill="1" applyBorder="1">
      <alignment vertical="center"/>
    </xf>
    <xf numFmtId="0" fontId="8" fillId="4" borderId="1" xfId="0" applyNumberFormat="1" applyFont="1" applyFill="1" applyBorder="1" applyAlignment="1">
      <alignment vertical="center" wrapText="1"/>
    </xf>
    <xf numFmtId="0" fontId="8" fillId="4" borderId="1" xfId="0" applyFont="1" applyFill="1" applyBorder="1">
      <alignment vertical="center"/>
    </xf>
    <xf numFmtId="0" fontId="8" fillId="4" borderId="1" xfId="0" applyFont="1" applyFill="1" applyBorder="1" applyAlignment="1">
      <alignment vertical="center" wrapText="1"/>
    </xf>
    <xf numFmtId="43" fontId="8" fillId="4" borderId="1" xfId="1" applyFont="1" applyFill="1" applyBorder="1">
      <alignment vertical="center"/>
    </xf>
    <xf numFmtId="0" fontId="8" fillId="0" borderId="1" xfId="0" applyFont="1" applyFill="1" applyBorder="1">
      <alignment vertical="center"/>
    </xf>
    <xf numFmtId="43" fontId="8" fillId="4" borderId="1" xfId="1" applyNumberFormat="1" applyFont="1" applyFill="1" applyBorder="1">
      <alignment vertical="center"/>
    </xf>
    <xf numFmtId="0" fontId="8" fillId="7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8" fillId="6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8" fillId="9" borderId="1" xfId="0" applyFont="1" applyFill="1" applyBorder="1" applyAlignment="1">
      <alignment horizontal="right" vertical="center"/>
    </xf>
    <xf numFmtId="43" fontId="8" fillId="9" borderId="1" xfId="1" applyFont="1" applyFill="1" applyBorder="1" applyAlignment="1">
      <alignment horizontal="right" vertical="center"/>
    </xf>
    <xf numFmtId="14" fontId="8" fillId="9" borderId="1" xfId="0" applyNumberFormat="1" applyFont="1" applyFill="1" applyBorder="1" applyAlignment="1">
      <alignment horizontal="right" vertical="center"/>
    </xf>
    <xf numFmtId="0" fontId="8" fillId="9" borderId="1" xfId="0" applyFont="1" applyFill="1" applyBorder="1">
      <alignment vertical="center"/>
    </xf>
    <xf numFmtId="0" fontId="8" fillId="0" borderId="1" xfId="0" applyFont="1" applyBorder="1" applyAlignment="1">
      <alignment horizontal="right" vertical="center"/>
    </xf>
    <xf numFmtId="43" fontId="8" fillId="0" borderId="1" xfId="1" applyFont="1" applyBorder="1" applyAlignment="1">
      <alignment horizontal="right" vertical="center"/>
    </xf>
    <xf numFmtId="10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right" vertical="center"/>
    </xf>
    <xf numFmtId="10" fontId="8" fillId="0" borderId="1" xfId="0" applyNumberFormat="1" applyFont="1" applyBorder="1" applyAlignment="1">
      <alignment horizontal="right" vertical="center"/>
    </xf>
    <xf numFmtId="43" fontId="8" fillId="2" borderId="1" xfId="0" applyNumberFormat="1" applyFont="1" applyFill="1" applyBorder="1">
      <alignment vertical="center"/>
    </xf>
    <xf numFmtId="43" fontId="8" fillId="0" borderId="1" xfId="0" applyNumberFormat="1" applyFont="1" applyBorder="1">
      <alignment vertical="center"/>
    </xf>
    <xf numFmtId="43" fontId="8" fillId="3" borderId="1" xfId="1" applyFont="1" applyFill="1" applyBorder="1">
      <alignment vertical="center"/>
    </xf>
    <xf numFmtId="0" fontId="0" fillId="9" borderId="1" xfId="0" applyFill="1" applyBorder="1">
      <alignment vertical="center"/>
    </xf>
    <xf numFmtId="0" fontId="9" fillId="9" borderId="1" xfId="0" applyFont="1" applyFill="1" applyBorder="1">
      <alignment vertical="center"/>
    </xf>
    <xf numFmtId="4" fontId="0" fillId="0" borderId="0" xfId="0" applyNumberFormat="1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8" fillId="10" borderId="1" xfId="0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justify" vertical="center"/>
    </xf>
    <xf numFmtId="0" fontId="0" fillId="10" borderId="0" xfId="0" applyFill="1">
      <alignment vertical="center"/>
    </xf>
    <xf numFmtId="4" fontId="0" fillId="10" borderId="0" xfId="0" applyNumberFormat="1" applyFill="1">
      <alignment vertical="center"/>
    </xf>
    <xf numFmtId="0" fontId="8" fillId="11" borderId="1" xfId="0" applyFont="1" applyFill="1" applyBorder="1" applyAlignment="1">
      <alignment horizontal="right" vertical="center"/>
    </xf>
    <xf numFmtId="43" fontId="8" fillId="11" borderId="1" xfId="1" applyFont="1" applyFill="1" applyBorder="1" applyAlignment="1">
      <alignment horizontal="right" vertical="center"/>
    </xf>
    <xf numFmtId="14" fontId="8" fillId="11" borderId="1" xfId="0" applyNumberFormat="1" applyFont="1" applyFill="1" applyBorder="1" applyAlignment="1">
      <alignment horizontal="right" vertical="center"/>
    </xf>
    <xf numFmtId="43" fontId="8" fillId="11" borderId="1" xfId="0" applyNumberFormat="1" applyFont="1" applyFill="1" applyBorder="1">
      <alignment vertical="center"/>
    </xf>
    <xf numFmtId="43" fontId="0" fillId="11" borderId="1" xfId="1" applyFont="1" applyFill="1" applyBorder="1" applyAlignment="1">
      <alignment horizontal="right" vertical="center"/>
    </xf>
    <xf numFmtId="14" fontId="0" fillId="11" borderId="1" xfId="0" applyNumberFormat="1" applyFill="1" applyBorder="1" applyAlignment="1">
      <alignment horizontal="right" vertical="center"/>
    </xf>
    <xf numFmtId="0" fontId="8" fillId="12" borderId="1" xfId="0" applyFont="1" applyFill="1" applyBorder="1" applyAlignment="1">
      <alignment horizontal="right" vertical="center"/>
    </xf>
    <xf numFmtId="43" fontId="8" fillId="12" borderId="1" xfId="1" applyFont="1" applyFill="1" applyBorder="1" applyAlignment="1">
      <alignment horizontal="right" vertical="center"/>
    </xf>
    <xf numFmtId="43" fontId="8" fillId="12" borderId="1" xfId="0" applyNumberFormat="1" applyFont="1" applyFill="1" applyBorder="1">
      <alignment vertical="center"/>
    </xf>
    <xf numFmtId="43" fontId="0" fillId="12" borderId="1" xfId="1" applyFont="1" applyFill="1" applyBorder="1" applyAlignment="1">
      <alignment horizontal="right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8" fillId="12" borderId="1" xfId="0" applyNumberFormat="1" applyFont="1" applyFill="1" applyBorder="1" applyAlignment="1">
      <alignment horizontal="right"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31" fontId="0" fillId="0" borderId="0" xfId="0" applyNumberFormat="1">
      <alignment vertical="center"/>
    </xf>
    <xf numFmtId="178" fontId="0" fillId="12" borderId="1" xfId="0" applyNumberFormat="1" applyFill="1" applyBorder="1" applyAlignment="1">
      <alignment horizontal="right" vertical="center"/>
    </xf>
    <xf numFmtId="0" fontId="10" fillId="13" borderId="0" xfId="0" applyFont="1" applyFill="1" applyAlignment="1">
      <alignment horizontal="center" vertical="center"/>
    </xf>
    <xf numFmtId="43" fontId="0" fillId="9" borderId="1" xfId="1" applyFont="1" applyFill="1" applyBorder="1" applyAlignment="1">
      <alignment horizontal="right" vertical="center"/>
    </xf>
    <xf numFmtId="0" fontId="13" fillId="0" borderId="0" xfId="0" applyFont="1" applyAlignment="1">
      <alignment vertical="center" wrapText="1"/>
    </xf>
    <xf numFmtId="0" fontId="8" fillId="14" borderId="1" xfId="0" applyFont="1" applyFill="1" applyBorder="1" applyAlignment="1">
      <alignment horizontal="right" vertical="center"/>
    </xf>
    <xf numFmtId="43" fontId="8" fillId="14" borderId="1" xfId="1" applyFont="1" applyFill="1" applyBorder="1" applyAlignment="1">
      <alignment horizontal="right" vertical="center"/>
    </xf>
    <xf numFmtId="14" fontId="8" fillId="14" borderId="1" xfId="0" applyNumberFormat="1" applyFont="1" applyFill="1" applyBorder="1" applyAlignment="1">
      <alignment horizontal="right" vertical="center"/>
    </xf>
    <xf numFmtId="43" fontId="8" fillId="14" borderId="1" xfId="0" applyNumberFormat="1" applyFont="1" applyFill="1" applyBorder="1">
      <alignment vertical="center"/>
    </xf>
    <xf numFmtId="0" fontId="11" fillId="14" borderId="0" xfId="0" applyFont="1" applyFill="1" applyAlignment="1">
      <alignment horizontal="justify" vertical="center"/>
    </xf>
    <xf numFmtId="4" fontId="0" fillId="14" borderId="0" xfId="0" applyNumberFormat="1" applyFill="1">
      <alignment vertical="center"/>
    </xf>
    <xf numFmtId="0" fontId="0" fillId="14" borderId="0" xfId="0" applyFill="1">
      <alignment vertical="center"/>
    </xf>
    <xf numFmtId="178" fontId="0" fillId="14" borderId="0" xfId="0" applyNumberFormat="1" applyFill="1">
      <alignment vertical="center"/>
    </xf>
    <xf numFmtId="0" fontId="8" fillId="0" borderId="1" xfId="0" applyFont="1" applyFill="1" applyBorder="1" applyAlignment="1">
      <alignment horizontal="right" vertical="center"/>
    </xf>
    <xf numFmtId="43" fontId="8" fillId="0" borderId="1" xfId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43" fontId="8" fillId="0" borderId="1" xfId="0" applyNumberFormat="1" applyFont="1" applyFill="1" applyBorder="1">
      <alignment vertical="center"/>
    </xf>
    <xf numFmtId="43" fontId="8" fillId="0" borderId="1" xfId="1" applyFont="1" applyFill="1" applyBorder="1">
      <alignment vertical="center"/>
    </xf>
    <xf numFmtId="43" fontId="8" fillId="0" borderId="1" xfId="0" applyNumberFormat="1" applyFont="1" applyFill="1" applyBorder="1" applyAlignment="1">
      <alignment horizontal="right" vertical="center"/>
    </xf>
    <xf numFmtId="0" fontId="7" fillId="8" borderId="1" xfId="0" applyFont="1" applyFill="1" applyBorder="1" applyAlignment="1">
      <alignment horizontal="right" vertical="center"/>
    </xf>
    <xf numFmtId="43" fontId="7" fillId="8" borderId="1" xfId="1" applyFont="1" applyFill="1" applyBorder="1" applyAlignment="1">
      <alignment horizontal="right" vertical="center"/>
    </xf>
    <xf numFmtId="10" fontId="7" fillId="8" borderId="1" xfId="0" applyNumberFormat="1" applyFont="1" applyFill="1" applyBorder="1" applyAlignment="1">
      <alignment horizontal="center" vertical="center"/>
    </xf>
    <xf numFmtId="14" fontId="7" fillId="8" borderId="1" xfId="0" applyNumberFormat="1" applyFont="1" applyFill="1" applyBorder="1" applyAlignment="1">
      <alignment horizontal="right" vertical="center"/>
    </xf>
    <xf numFmtId="10" fontId="7" fillId="8" borderId="1" xfId="0" applyNumberFormat="1" applyFont="1" applyFill="1" applyBorder="1" applyAlignment="1">
      <alignment horizontal="right" vertical="center"/>
    </xf>
    <xf numFmtId="43" fontId="7" fillId="8" borderId="1" xfId="0" applyNumberFormat="1" applyFont="1" applyFill="1" applyBorder="1">
      <alignment vertical="center"/>
    </xf>
    <xf numFmtId="43" fontId="7" fillId="8" borderId="1" xfId="1" applyFont="1" applyFill="1" applyBorder="1">
      <alignment vertical="center"/>
    </xf>
    <xf numFmtId="0" fontId="7" fillId="8" borderId="1" xfId="0" applyFont="1" applyFill="1" applyBorder="1">
      <alignment vertical="center"/>
    </xf>
    <xf numFmtId="43" fontId="7" fillId="8" borderId="1" xfId="0" applyNumberFormat="1" applyFont="1" applyFill="1" applyBorder="1" applyAlignment="1">
      <alignment horizontal="right" vertical="center"/>
    </xf>
    <xf numFmtId="0" fontId="8" fillId="15" borderId="1" xfId="0" applyFont="1" applyFill="1" applyBorder="1" applyAlignment="1">
      <alignment horizontal="right" vertical="center"/>
    </xf>
    <xf numFmtId="43" fontId="8" fillId="15" borderId="1" xfId="1" applyFont="1" applyFill="1" applyBorder="1" applyAlignment="1">
      <alignment horizontal="right" vertical="center"/>
    </xf>
    <xf numFmtId="10" fontId="8" fillId="15" borderId="1" xfId="0" applyNumberFormat="1" applyFont="1" applyFill="1" applyBorder="1" applyAlignment="1">
      <alignment horizontal="center" vertical="center"/>
    </xf>
    <xf numFmtId="14" fontId="8" fillId="15" borderId="1" xfId="0" applyNumberFormat="1" applyFont="1" applyFill="1" applyBorder="1" applyAlignment="1">
      <alignment horizontal="right" vertical="center"/>
    </xf>
    <xf numFmtId="10" fontId="8" fillId="15" borderId="1" xfId="0" applyNumberFormat="1" applyFont="1" applyFill="1" applyBorder="1" applyAlignment="1">
      <alignment horizontal="right" vertical="center"/>
    </xf>
    <xf numFmtId="43" fontId="8" fillId="15" borderId="1" xfId="0" applyNumberFormat="1" applyFont="1" applyFill="1" applyBorder="1">
      <alignment vertical="center"/>
    </xf>
    <xf numFmtId="43" fontId="8" fillId="15" borderId="1" xfId="1" applyFont="1" applyFill="1" applyBorder="1">
      <alignment vertical="center"/>
    </xf>
    <xf numFmtId="0" fontId="8" fillId="15" borderId="1" xfId="0" applyFont="1" applyFill="1" applyBorder="1">
      <alignment vertical="center"/>
    </xf>
    <xf numFmtId="43" fontId="8" fillId="15" borderId="1" xfId="0" applyNumberFormat="1" applyFont="1" applyFill="1" applyBorder="1" applyAlignment="1">
      <alignment horizontal="right" vertical="center"/>
    </xf>
    <xf numFmtId="0" fontId="8" fillId="15" borderId="1" xfId="0" applyNumberFormat="1" applyFont="1" applyFill="1" applyBorder="1" applyAlignment="1">
      <alignment vertical="center" wrapText="1"/>
    </xf>
    <xf numFmtId="0" fontId="8" fillId="15" borderId="1" xfId="0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right" vertical="center"/>
    </xf>
    <xf numFmtId="43" fontId="8" fillId="6" borderId="1" xfId="1" applyFont="1" applyFill="1" applyBorder="1" applyAlignment="1">
      <alignment horizontal="right" vertical="center"/>
    </xf>
    <xf numFmtId="10" fontId="8" fillId="6" borderId="1" xfId="0" applyNumberFormat="1" applyFont="1" applyFill="1" applyBorder="1" applyAlignment="1">
      <alignment horizontal="center" vertical="center"/>
    </xf>
    <xf numFmtId="14" fontId="8" fillId="6" borderId="1" xfId="0" applyNumberFormat="1" applyFont="1" applyFill="1" applyBorder="1" applyAlignment="1">
      <alignment horizontal="right" vertical="center"/>
    </xf>
    <xf numFmtId="10" fontId="8" fillId="6" borderId="1" xfId="0" applyNumberFormat="1" applyFont="1" applyFill="1" applyBorder="1" applyAlignment="1">
      <alignment horizontal="right" vertical="center"/>
    </xf>
    <xf numFmtId="43" fontId="8" fillId="6" borderId="1" xfId="0" applyNumberFormat="1" applyFont="1" applyFill="1" applyBorder="1">
      <alignment vertical="center"/>
    </xf>
    <xf numFmtId="43" fontId="8" fillId="6" borderId="1" xfId="1" applyFont="1" applyFill="1" applyBorder="1">
      <alignment vertical="center"/>
    </xf>
    <xf numFmtId="0" fontId="13" fillId="0" borderId="0" xfId="0" applyFont="1" applyAlignment="1">
      <alignment horizontal="center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1">
    <dxf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selection activeCell="D20" sqref="D20"/>
    </sheetView>
  </sheetViews>
  <sheetFormatPr defaultColWidth="9" defaultRowHeight="14.4"/>
  <cols>
    <col min="1" max="1" width="9.109375" style="6" customWidth="1"/>
    <col min="2" max="2" width="6.109375" style="6" customWidth="1"/>
    <col min="3" max="3" width="18.33203125" style="7" bestFit="1" customWidth="1"/>
    <col min="4" max="4" width="13.33203125" style="15" customWidth="1"/>
    <col min="5" max="5" width="15" style="15" customWidth="1"/>
    <col min="6" max="7" width="10.44140625" style="6" bestFit="1" customWidth="1"/>
    <col min="8" max="8" width="7.33203125" style="6" customWidth="1"/>
    <col min="9" max="9" width="6.33203125" style="6" customWidth="1"/>
    <col min="10" max="10" width="9" style="6"/>
    <col min="11" max="11" width="18.21875" style="16" customWidth="1"/>
    <col min="12" max="12" width="10.77734375" style="14" customWidth="1"/>
    <col min="13" max="13" width="12.77734375" style="14" bestFit="1" customWidth="1"/>
    <col min="14" max="14" width="19.88671875" style="17" customWidth="1"/>
    <col min="15" max="16384" width="9" style="14"/>
  </cols>
  <sheetData>
    <row r="1" spans="1:14" s="5" customFormat="1" ht="55.5" customHeight="1">
      <c r="A1" s="1" t="s">
        <v>6</v>
      </c>
      <c r="B1" s="1" t="s">
        <v>0</v>
      </c>
      <c r="C1" s="2" t="s">
        <v>1</v>
      </c>
      <c r="D1" s="1" t="s">
        <v>2</v>
      </c>
      <c r="E1" s="1" t="s">
        <v>8</v>
      </c>
      <c r="F1" s="1" t="s">
        <v>3</v>
      </c>
      <c r="G1" s="1" t="s">
        <v>4</v>
      </c>
      <c r="H1" s="1" t="s">
        <v>9</v>
      </c>
      <c r="I1" s="1" t="s">
        <v>10</v>
      </c>
      <c r="J1" s="1" t="s">
        <v>7</v>
      </c>
      <c r="K1" s="3" t="s">
        <v>13</v>
      </c>
      <c r="L1" s="1" t="s">
        <v>12</v>
      </c>
      <c r="M1" s="1" t="s">
        <v>11</v>
      </c>
      <c r="N1" s="4" t="s">
        <v>14</v>
      </c>
    </row>
    <row r="2" spans="1:14">
      <c r="B2" s="6">
        <v>1</v>
      </c>
      <c r="C2" s="7">
        <v>186680000</v>
      </c>
      <c r="D2" s="8">
        <v>5.5500000000000001E-2</v>
      </c>
      <c r="E2" s="8">
        <f>D2-H2-I2</f>
        <v>5.5E-2</v>
      </c>
      <c r="F2" s="9">
        <v>42010</v>
      </c>
      <c r="G2" s="9">
        <v>42045</v>
      </c>
      <c r="H2" s="10">
        <v>2.0000000000000001E-4</v>
      </c>
      <c r="I2" s="10">
        <v>2.9999999999999997E-4</v>
      </c>
      <c r="J2" s="6">
        <f t="shared" ref="J2:J9" si="0">G2-F2</f>
        <v>35</v>
      </c>
      <c r="K2" s="11">
        <f>C2+C2*D2*J2/365</f>
        <v>187673495.61643836</v>
      </c>
      <c r="L2" s="12">
        <f>C2*H2*J2/360</f>
        <v>3629.8888888888887</v>
      </c>
      <c r="M2" s="12">
        <f>C2*I2*J2/360</f>
        <v>5444.833333333333</v>
      </c>
      <c r="N2" s="13">
        <f>K2-L2-M2</f>
        <v>187664420.89421612</v>
      </c>
    </row>
    <row r="3" spans="1:14">
      <c r="B3" s="6">
        <v>2</v>
      </c>
      <c r="C3" s="7">
        <v>132850000</v>
      </c>
      <c r="D3" s="8">
        <v>5.7500000000000002E-2</v>
      </c>
      <c r="E3" s="8">
        <f t="shared" ref="E3:E14" si="1">D3-H3-I3</f>
        <v>5.7000000000000002E-2</v>
      </c>
      <c r="F3" s="9">
        <v>42011</v>
      </c>
      <c r="G3" s="9">
        <v>42101</v>
      </c>
      <c r="H3" s="10">
        <v>2.0000000000000001E-4</v>
      </c>
      <c r="I3" s="10">
        <v>2.9999999999999997E-4</v>
      </c>
      <c r="J3" s="6">
        <f t="shared" si="0"/>
        <v>90</v>
      </c>
      <c r="K3" s="11">
        <f t="shared" ref="K3:K11" si="2">C3+C3*D3*J3/365</f>
        <v>134733558.21917808</v>
      </c>
      <c r="L3" s="12">
        <f t="shared" ref="L3:L11" si="3">C3*H3*J3/360</f>
        <v>6642.5</v>
      </c>
      <c r="M3" s="12">
        <f t="shared" ref="M3:M11" si="4">C3*I3*J3/360</f>
        <v>9963.75</v>
      </c>
      <c r="N3" s="13">
        <f t="shared" ref="N3:N11" si="5">K3-L3-M3</f>
        <v>134716951.96917808</v>
      </c>
    </row>
    <row r="4" spans="1:14">
      <c r="B4" s="6">
        <v>3</v>
      </c>
      <c r="C4" s="7">
        <v>104130000</v>
      </c>
      <c r="D4" s="8">
        <v>5.5500000000000001E-2</v>
      </c>
      <c r="E4" s="8">
        <f t="shared" si="1"/>
        <v>5.5E-2</v>
      </c>
      <c r="F4" s="9">
        <v>42016</v>
      </c>
      <c r="G4" s="9">
        <v>42048</v>
      </c>
      <c r="H4" s="10">
        <v>2.0000000000000001E-4</v>
      </c>
      <c r="I4" s="10">
        <v>2.9999999999999997E-4</v>
      </c>
      <c r="J4" s="6">
        <f t="shared" si="0"/>
        <v>32</v>
      </c>
      <c r="K4" s="11">
        <f t="shared" si="2"/>
        <v>104636670.90410958</v>
      </c>
      <c r="L4" s="12">
        <f t="shared" si="3"/>
        <v>1851.2</v>
      </c>
      <c r="M4" s="12">
        <f t="shared" si="4"/>
        <v>2776.7999999999997</v>
      </c>
      <c r="N4" s="13">
        <f t="shared" si="5"/>
        <v>104632042.90410958</v>
      </c>
    </row>
    <row r="5" spans="1:14">
      <c r="B5" s="6">
        <v>4</v>
      </c>
      <c r="C5" s="7">
        <v>129810000</v>
      </c>
      <c r="D5" s="8">
        <v>5.7500000000000002E-2</v>
      </c>
      <c r="E5" s="8">
        <f t="shared" si="1"/>
        <v>5.7000000000000002E-2</v>
      </c>
      <c r="F5" s="9">
        <v>42018</v>
      </c>
      <c r="G5" s="9">
        <v>42108</v>
      </c>
      <c r="H5" s="10">
        <v>2.0000000000000001E-4</v>
      </c>
      <c r="I5" s="10">
        <v>2.9999999999999997E-4</v>
      </c>
      <c r="J5" s="6">
        <f t="shared" si="0"/>
        <v>90</v>
      </c>
      <c r="K5" s="11">
        <f t="shared" si="2"/>
        <v>131650456.84931506</v>
      </c>
      <c r="L5" s="12">
        <f t="shared" si="3"/>
        <v>6490.5</v>
      </c>
      <c r="M5" s="12">
        <f t="shared" si="4"/>
        <v>9735.75</v>
      </c>
      <c r="N5" s="13">
        <f t="shared" si="5"/>
        <v>131634230.59931506</v>
      </c>
    </row>
    <row r="6" spans="1:14">
      <c r="A6" s="6" t="s">
        <v>5</v>
      </c>
      <c r="B6" s="6">
        <v>5</v>
      </c>
      <c r="C6" s="7">
        <v>200000000</v>
      </c>
      <c r="D6" s="8">
        <v>5.5099999999999996E-2</v>
      </c>
      <c r="E6" s="8">
        <f t="shared" si="1"/>
        <v>5.4599999999999996E-2</v>
      </c>
      <c r="F6" s="9">
        <v>42012</v>
      </c>
      <c r="G6" s="9">
        <v>42045</v>
      </c>
      <c r="H6" s="10">
        <v>2.0000000000000001E-4</v>
      </c>
      <c r="I6" s="10">
        <v>2.9999999999999997E-4</v>
      </c>
      <c r="J6" s="6">
        <f t="shared" si="0"/>
        <v>33</v>
      </c>
      <c r="K6" s="11">
        <f t="shared" si="2"/>
        <v>200996328.76712328</v>
      </c>
      <c r="L6" s="12">
        <f t="shared" si="3"/>
        <v>3666.6666666666665</v>
      </c>
      <c r="M6" s="12">
        <f t="shared" si="4"/>
        <v>5499.9999999999991</v>
      </c>
      <c r="N6" s="13">
        <f t="shared" si="5"/>
        <v>200987162.10045663</v>
      </c>
    </row>
    <row r="7" spans="1:14">
      <c r="A7" s="6" t="s">
        <v>15</v>
      </c>
      <c r="B7" s="6">
        <v>6</v>
      </c>
      <c r="E7" s="8"/>
      <c r="K7" s="11">
        <f t="shared" si="2"/>
        <v>0</v>
      </c>
      <c r="L7" s="12">
        <f t="shared" si="3"/>
        <v>0</v>
      </c>
      <c r="M7" s="12">
        <f t="shared" si="4"/>
        <v>0</v>
      </c>
      <c r="N7" s="13">
        <f t="shared" si="5"/>
        <v>0</v>
      </c>
    </row>
    <row r="8" spans="1:14">
      <c r="B8" s="6">
        <v>7</v>
      </c>
      <c r="C8" s="7">
        <v>77740000</v>
      </c>
      <c r="D8" s="8">
        <v>5.2600000000000001E-2</v>
      </c>
      <c r="E8" s="8">
        <f t="shared" si="1"/>
        <v>5.21E-2</v>
      </c>
      <c r="F8" s="9">
        <v>42024</v>
      </c>
      <c r="G8" s="9">
        <v>42062</v>
      </c>
      <c r="H8" s="10">
        <v>2.0000000000000001E-4</v>
      </c>
      <c r="I8" s="10">
        <v>2.9999999999999997E-4</v>
      </c>
      <c r="J8" s="6">
        <f t="shared" si="0"/>
        <v>38</v>
      </c>
      <c r="K8" s="11">
        <f t="shared" si="2"/>
        <v>78165717.019178078</v>
      </c>
      <c r="L8" s="12">
        <f t="shared" si="3"/>
        <v>1641.1777777777777</v>
      </c>
      <c r="M8" s="12">
        <f t="shared" si="4"/>
        <v>2461.7666666666664</v>
      </c>
      <c r="N8" s="13">
        <f t="shared" si="5"/>
        <v>78161614.07473363</v>
      </c>
    </row>
    <row r="9" spans="1:14">
      <c r="B9" s="6">
        <v>8</v>
      </c>
      <c r="C9" s="7">
        <v>86650000</v>
      </c>
      <c r="D9" s="8">
        <v>5.5599999999999997E-2</v>
      </c>
      <c r="E9" s="8">
        <f t="shared" si="1"/>
        <v>5.5099999999999996E-2</v>
      </c>
      <c r="F9" s="9">
        <v>42025</v>
      </c>
      <c r="G9" s="9">
        <v>42115</v>
      </c>
      <c r="H9" s="10">
        <v>2.0000000000000001E-4</v>
      </c>
      <c r="I9" s="10">
        <v>2.9999999999999997E-4</v>
      </c>
      <c r="J9" s="6">
        <f t="shared" si="0"/>
        <v>90</v>
      </c>
      <c r="K9" s="11">
        <f t="shared" si="2"/>
        <v>87837935.89041096</v>
      </c>
      <c r="L9" s="12">
        <f t="shared" si="3"/>
        <v>4332.5</v>
      </c>
      <c r="M9" s="12">
        <f t="shared" si="4"/>
        <v>6498.7499999999991</v>
      </c>
      <c r="N9" s="13">
        <f t="shared" si="5"/>
        <v>87827104.64041096</v>
      </c>
    </row>
    <row r="10" spans="1:14">
      <c r="B10" s="6">
        <v>9</v>
      </c>
      <c r="C10" s="7">
        <v>46850000</v>
      </c>
      <c r="D10" s="8">
        <v>5.2999999999999999E-2</v>
      </c>
      <c r="E10" s="8">
        <f t="shared" si="1"/>
        <v>5.2499999999999998E-2</v>
      </c>
      <c r="F10" s="9">
        <v>42031</v>
      </c>
      <c r="G10" s="9">
        <v>42069</v>
      </c>
      <c r="H10" s="10">
        <v>2.0000000000000001E-4</v>
      </c>
      <c r="I10" s="10">
        <v>2.9999999999999997E-4</v>
      </c>
      <c r="J10" s="6">
        <f>G10-F10</f>
        <v>38</v>
      </c>
      <c r="K10" s="11">
        <f t="shared" si="2"/>
        <v>47108509.315068491</v>
      </c>
      <c r="L10" s="12">
        <f t="shared" si="3"/>
        <v>989.05555555555554</v>
      </c>
      <c r="M10" s="12">
        <f t="shared" si="4"/>
        <v>1483.583333333333</v>
      </c>
      <c r="N10" s="13">
        <f t="shared" si="5"/>
        <v>47106036.676179603</v>
      </c>
    </row>
    <row r="11" spans="1:14">
      <c r="B11" s="6">
        <v>10</v>
      </c>
      <c r="C11" s="7">
        <v>49450000</v>
      </c>
      <c r="D11" s="8">
        <v>5.6000000000000001E-2</v>
      </c>
      <c r="E11" s="8">
        <f t="shared" si="1"/>
        <v>5.5500000000000001E-2</v>
      </c>
      <c r="F11" s="9">
        <v>42032</v>
      </c>
      <c r="G11" s="9">
        <v>42122</v>
      </c>
      <c r="H11" s="10">
        <v>2.0000000000000001E-4</v>
      </c>
      <c r="I11" s="10">
        <v>2.9999999999999997E-4</v>
      </c>
      <c r="J11" s="6">
        <f>G11-F11</f>
        <v>90</v>
      </c>
      <c r="K11" s="11">
        <f t="shared" si="2"/>
        <v>50132816.438356161</v>
      </c>
      <c r="L11" s="18">
        <f t="shared" si="3"/>
        <v>2472.5</v>
      </c>
      <c r="M11" s="12">
        <f t="shared" si="4"/>
        <v>3708.7499999999995</v>
      </c>
      <c r="N11" s="19">
        <f t="shared" si="5"/>
        <v>50126635.188356161</v>
      </c>
    </row>
    <row r="12" spans="1:14">
      <c r="B12" s="6">
        <v>11</v>
      </c>
      <c r="C12" s="7">
        <v>63880000</v>
      </c>
      <c r="D12" s="8">
        <v>5.4600000000000003E-2</v>
      </c>
      <c r="E12" s="8">
        <f t="shared" si="1"/>
        <v>5.4100000000000002E-2</v>
      </c>
      <c r="F12" s="9">
        <v>42038</v>
      </c>
      <c r="G12" s="9">
        <v>42076</v>
      </c>
      <c r="H12" s="10">
        <v>2.0000000000000001E-4</v>
      </c>
      <c r="I12" s="10">
        <v>2.9999999999999997E-4</v>
      </c>
      <c r="J12" s="6">
        <f t="shared" ref="J12:J14" si="6">G12-F12</f>
        <v>38</v>
      </c>
      <c r="K12" s="11">
        <f t="shared" ref="K12:K13" si="7">C12+C12*D12*J12/365</f>
        <v>64243118.421917811</v>
      </c>
      <c r="L12" s="18">
        <f t="shared" ref="L12:L13" si="8">C12*H12*J12/360</f>
        <v>1348.5777777777778</v>
      </c>
      <c r="M12" s="12">
        <f t="shared" ref="M12:M13" si="9">C12*I12*J12/360</f>
        <v>2022.8666666666666</v>
      </c>
      <c r="N12" s="19">
        <f t="shared" ref="N12:N13" si="10">K12-L12-M12</f>
        <v>64239746.977473363</v>
      </c>
    </row>
    <row r="13" spans="1:14">
      <c r="B13" s="6">
        <v>12</v>
      </c>
      <c r="C13" s="7">
        <v>95460000</v>
      </c>
      <c r="D13" s="20">
        <v>5.7599999999999998E-2</v>
      </c>
      <c r="E13" s="8">
        <f t="shared" si="1"/>
        <v>5.7099999999999998E-2</v>
      </c>
      <c r="F13" s="9">
        <v>42039</v>
      </c>
      <c r="G13" s="9">
        <v>42129</v>
      </c>
      <c r="H13" s="10">
        <v>2.0000000000000001E-4</v>
      </c>
      <c r="I13" s="10">
        <v>2.9999999999999997E-4</v>
      </c>
      <c r="J13" s="6">
        <f t="shared" si="6"/>
        <v>90</v>
      </c>
      <c r="K13" s="11">
        <f t="shared" si="7"/>
        <v>96815793.534246579</v>
      </c>
      <c r="L13" s="18">
        <f t="shared" si="8"/>
        <v>4773</v>
      </c>
      <c r="M13" s="12">
        <f t="shared" si="9"/>
        <v>7159.4999999999991</v>
      </c>
      <c r="N13" s="19">
        <f t="shared" si="10"/>
        <v>96803861.034246579</v>
      </c>
    </row>
    <row r="14" spans="1:14">
      <c r="B14" s="6">
        <v>13</v>
      </c>
      <c r="C14" s="7">
        <v>17520000</v>
      </c>
      <c r="D14" s="8">
        <v>5.5500000000000001E-2</v>
      </c>
      <c r="E14" s="8">
        <f t="shared" si="1"/>
        <v>5.5E-2</v>
      </c>
      <c r="F14" s="9">
        <v>42044</v>
      </c>
      <c r="G14" s="9">
        <v>42081</v>
      </c>
      <c r="H14" s="10">
        <v>2.0000000000000001E-4</v>
      </c>
      <c r="I14" s="10">
        <v>2.9999999999999997E-4</v>
      </c>
      <c r="J14" s="6">
        <f t="shared" si="6"/>
        <v>37</v>
      </c>
      <c r="K14" s="11">
        <f t="shared" ref="K14" si="11">C14+C14*D14*J14/365</f>
        <v>17618568</v>
      </c>
      <c r="L14" s="18">
        <f t="shared" ref="L14" si="12">C14*H14*J14/360</f>
        <v>360.13333333333333</v>
      </c>
      <c r="M14" s="12">
        <f t="shared" ref="M14" si="13">C14*I14*J14/360</f>
        <v>540.19999999999993</v>
      </c>
      <c r="N14" s="19">
        <f t="shared" ref="N14" si="14">K14-L14-M14</f>
        <v>17617667.666666668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112"/>
  <sheetViews>
    <sheetView zoomScale="85" zoomScaleNormal="85" workbookViewId="0">
      <pane ySplit="1" topLeftCell="A239" activePane="bottomLeft" state="frozen"/>
      <selection pane="bottomLeft" activeCell="A282" sqref="A282:XFD292"/>
    </sheetView>
  </sheetViews>
  <sheetFormatPr defaultColWidth="9" defaultRowHeight="14.4"/>
  <cols>
    <col min="1" max="1" width="17.88671875" style="6" customWidth="1"/>
    <col min="2" max="2" width="6.109375" style="6" customWidth="1"/>
    <col min="3" max="3" width="21.6640625" style="7" customWidth="1"/>
    <col min="4" max="4" width="13.33203125" style="15" customWidth="1"/>
    <col min="5" max="5" width="15" style="15" customWidth="1"/>
    <col min="6" max="6" width="21.77734375" style="6" customWidth="1"/>
    <col min="7" max="8" width="11.6640625" style="6" customWidth="1"/>
    <col min="9" max="9" width="7.33203125" style="6" customWidth="1"/>
    <col min="10" max="10" width="6.33203125" style="6" customWidth="1"/>
    <col min="11" max="11" width="9.33203125" style="6" bestFit="1" customWidth="1"/>
    <col min="12" max="12" width="20.109375" style="16" customWidth="1"/>
    <col min="13" max="13" width="14.33203125" style="14" customWidth="1"/>
    <col min="14" max="14" width="14.33203125" style="14" bestFit="1" customWidth="1"/>
    <col min="15" max="15" width="19.88671875" style="17" customWidth="1"/>
    <col min="16" max="16" width="26.21875" style="14" customWidth="1"/>
    <col min="17" max="17" width="38" style="14" bestFit="1" customWidth="1"/>
    <col min="18" max="18" width="47.44140625" style="14" customWidth="1"/>
    <col min="19" max="19" width="23" style="87" customWidth="1"/>
    <col min="20" max="20" width="31" style="14" customWidth="1"/>
    <col min="21" max="21" width="21" style="14" customWidth="1"/>
    <col min="22" max="22" width="34.88671875" style="14" customWidth="1"/>
    <col min="23" max="16384" width="9" style="14"/>
  </cols>
  <sheetData>
    <row r="1" spans="1:22" s="5" customFormat="1" ht="55.5" customHeight="1">
      <c r="A1" s="68" t="s">
        <v>6</v>
      </c>
      <c r="B1" s="69" t="s">
        <v>0</v>
      </c>
      <c r="C1" s="70" t="s">
        <v>1</v>
      </c>
      <c r="D1" s="69" t="s">
        <v>2</v>
      </c>
      <c r="E1" s="69" t="s">
        <v>8</v>
      </c>
      <c r="F1" s="69" t="s">
        <v>3</v>
      </c>
      <c r="G1" s="69" t="s">
        <v>4</v>
      </c>
      <c r="H1" s="69" t="s">
        <v>44</v>
      </c>
      <c r="I1" s="69" t="s">
        <v>9</v>
      </c>
      <c r="J1" s="69" t="s">
        <v>10</v>
      </c>
      <c r="K1" s="69" t="s">
        <v>7</v>
      </c>
      <c r="L1" s="71" t="s">
        <v>13</v>
      </c>
      <c r="M1" s="69" t="s">
        <v>12</v>
      </c>
      <c r="N1" s="69" t="s">
        <v>11</v>
      </c>
      <c r="O1" s="72" t="s">
        <v>14</v>
      </c>
      <c r="P1" s="73"/>
      <c r="Q1" s="73"/>
      <c r="R1" s="73"/>
      <c r="S1" s="73"/>
      <c r="T1" s="73"/>
      <c r="U1" s="73"/>
      <c r="V1" s="73"/>
    </row>
    <row r="2" spans="1:22" s="27" customFormat="1" ht="57.6">
      <c r="A2" s="74" t="s">
        <v>16</v>
      </c>
      <c r="B2" s="74">
        <v>1</v>
      </c>
      <c r="C2" s="75">
        <v>186680000</v>
      </c>
      <c r="D2" s="76">
        <v>5.5500000000000001E-2</v>
      </c>
      <c r="E2" s="76">
        <f t="shared" ref="E2:E65" si="0">D2-I2-J2</f>
        <v>5.5E-2</v>
      </c>
      <c r="F2" s="77">
        <v>42010</v>
      </c>
      <c r="G2" s="77">
        <v>42045</v>
      </c>
      <c r="H2" s="74" t="str">
        <f t="shared" ref="H2:H65" ca="1" si="1">IF(TODAY()&gt;G2,"已终止","存续中")</f>
        <v>已终止</v>
      </c>
      <c r="I2" s="78">
        <v>2.0000000000000001E-4</v>
      </c>
      <c r="J2" s="78">
        <v>2.9999999999999997E-4</v>
      </c>
      <c r="K2" s="74">
        <f t="shared" ref="K2:K65" si="2">G2-F2</f>
        <v>35</v>
      </c>
      <c r="L2" s="79">
        <f t="shared" ref="L2:L65" si="3">C2+C2*D2*K2/365</f>
        <v>187673495.61643836</v>
      </c>
      <c r="M2" s="79">
        <f t="shared" ref="M2:M33" si="4">ROUND(C2*I2*K2/365,2)</f>
        <v>3580.16</v>
      </c>
      <c r="N2" s="79">
        <f t="shared" ref="N2:N33" si="5">ROUND(C2*J2*K2/365,2)</f>
        <v>5370.25</v>
      </c>
      <c r="O2" s="79">
        <f t="shared" ref="O2:O65" si="6">L2-M2-N2</f>
        <v>187664545.20643836</v>
      </c>
      <c r="P2" s="80" t="s">
        <v>19</v>
      </c>
      <c r="Q2" s="81" t="s">
        <v>18</v>
      </c>
      <c r="R2" s="81" t="s">
        <v>20</v>
      </c>
      <c r="S2" s="81"/>
      <c r="T2" s="81"/>
      <c r="U2" s="81"/>
      <c r="V2" s="81"/>
    </row>
    <row r="3" spans="1:22" s="27" customFormat="1">
      <c r="A3" s="74" t="s">
        <v>16</v>
      </c>
      <c r="B3" s="74">
        <v>2</v>
      </c>
      <c r="C3" s="75">
        <v>132850000</v>
      </c>
      <c r="D3" s="76">
        <v>5.7500000000000002E-2</v>
      </c>
      <c r="E3" s="76">
        <f t="shared" si="0"/>
        <v>5.7000000000000002E-2</v>
      </c>
      <c r="F3" s="77">
        <v>42011</v>
      </c>
      <c r="G3" s="77">
        <v>42101</v>
      </c>
      <c r="H3" s="74" t="str">
        <f t="shared" ca="1" si="1"/>
        <v>已终止</v>
      </c>
      <c r="I3" s="78">
        <v>2.0000000000000001E-4</v>
      </c>
      <c r="J3" s="78">
        <v>2.9999999999999997E-4</v>
      </c>
      <c r="K3" s="74">
        <f t="shared" si="2"/>
        <v>90</v>
      </c>
      <c r="L3" s="79">
        <f t="shared" si="3"/>
        <v>134733558.21917808</v>
      </c>
      <c r="M3" s="79">
        <f t="shared" si="4"/>
        <v>6551.51</v>
      </c>
      <c r="N3" s="79">
        <f t="shared" si="5"/>
        <v>9827.26</v>
      </c>
      <c r="O3" s="79">
        <f t="shared" si="6"/>
        <v>134717179.4491781</v>
      </c>
      <c r="P3" s="82" t="s">
        <v>21</v>
      </c>
      <c r="Q3" s="81" t="s">
        <v>18</v>
      </c>
      <c r="R3" s="81" t="s">
        <v>20</v>
      </c>
      <c r="S3" s="81"/>
      <c r="T3" s="81"/>
      <c r="U3" s="81"/>
      <c r="V3" s="81"/>
    </row>
    <row r="4" spans="1:22" s="27" customFormat="1">
      <c r="A4" s="74" t="s">
        <v>16</v>
      </c>
      <c r="B4" s="74">
        <v>3</v>
      </c>
      <c r="C4" s="75">
        <v>104130000</v>
      </c>
      <c r="D4" s="76">
        <v>5.5500000000000001E-2</v>
      </c>
      <c r="E4" s="76">
        <f t="shared" si="0"/>
        <v>5.5E-2</v>
      </c>
      <c r="F4" s="77">
        <v>42016</v>
      </c>
      <c r="G4" s="77">
        <v>42048</v>
      </c>
      <c r="H4" s="74" t="str">
        <f t="shared" ca="1" si="1"/>
        <v>已终止</v>
      </c>
      <c r="I4" s="78">
        <v>2.0000000000000001E-4</v>
      </c>
      <c r="J4" s="78">
        <v>2.9999999999999997E-4</v>
      </c>
      <c r="K4" s="74">
        <f t="shared" si="2"/>
        <v>32</v>
      </c>
      <c r="L4" s="79">
        <f t="shared" si="3"/>
        <v>104636670.90410958</v>
      </c>
      <c r="M4" s="79">
        <f t="shared" si="4"/>
        <v>1825.84</v>
      </c>
      <c r="N4" s="79">
        <f t="shared" si="5"/>
        <v>2738.76</v>
      </c>
      <c r="O4" s="79">
        <f t="shared" si="6"/>
        <v>104632106.30410957</v>
      </c>
      <c r="P4" s="82" t="s">
        <v>21</v>
      </c>
      <c r="Q4" s="81" t="s">
        <v>18</v>
      </c>
      <c r="R4" s="81" t="s">
        <v>20</v>
      </c>
      <c r="S4" s="81"/>
      <c r="T4" s="81"/>
      <c r="U4" s="81"/>
      <c r="V4" s="81"/>
    </row>
    <row r="5" spans="1:22" s="27" customFormat="1">
      <c r="A5" s="74" t="s">
        <v>16</v>
      </c>
      <c r="B5" s="74">
        <v>4</v>
      </c>
      <c r="C5" s="75">
        <v>129810000</v>
      </c>
      <c r="D5" s="76">
        <v>5.7500000000000002E-2</v>
      </c>
      <c r="E5" s="76">
        <f t="shared" si="0"/>
        <v>5.7000000000000002E-2</v>
      </c>
      <c r="F5" s="77">
        <v>42018</v>
      </c>
      <c r="G5" s="77">
        <v>42108</v>
      </c>
      <c r="H5" s="74" t="str">
        <f t="shared" ca="1" si="1"/>
        <v>已终止</v>
      </c>
      <c r="I5" s="78">
        <v>2.0000000000000001E-4</v>
      </c>
      <c r="J5" s="78">
        <v>2.9999999999999997E-4</v>
      </c>
      <c r="K5" s="74">
        <f t="shared" si="2"/>
        <v>90</v>
      </c>
      <c r="L5" s="79">
        <f t="shared" si="3"/>
        <v>131650456.84931506</v>
      </c>
      <c r="M5" s="79">
        <f t="shared" si="4"/>
        <v>6401.59</v>
      </c>
      <c r="N5" s="79">
        <f t="shared" si="5"/>
        <v>9602.3799999999992</v>
      </c>
      <c r="O5" s="79">
        <f t="shared" si="6"/>
        <v>131634452.87931506</v>
      </c>
      <c r="P5" s="82" t="s">
        <v>21</v>
      </c>
      <c r="Q5" s="81" t="s">
        <v>18</v>
      </c>
      <c r="R5" s="81" t="s">
        <v>20</v>
      </c>
      <c r="S5" s="81"/>
      <c r="T5" s="81"/>
      <c r="U5" s="81"/>
      <c r="V5" s="81"/>
    </row>
    <row r="6" spans="1:22" s="27" customFormat="1">
      <c r="A6" s="74" t="s">
        <v>16</v>
      </c>
      <c r="B6" s="74">
        <v>5</v>
      </c>
      <c r="C6" s="75">
        <v>200000000</v>
      </c>
      <c r="D6" s="76">
        <v>5.5099999999999996E-2</v>
      </c>
      <c r="E6" s="76">
        <f t="shared" si="0"/>
        <v>5.4599999999999996E-2</v>
      </c>
      <c r="F6" s="77">
        <v>42012</v>
      </c>
      <c r="G6" s="77">
        <v>42045</v>
      </c>
      <c r="H6" s="74" t="str">
        <f t="shared" ca="1" si="1"/>
        <v>已终止</v>
      </c>
      <c r="I6" s="78">
        <v>2.0000000000000001E-4</v>
      </c>
      <c r="J6" s="78">
        <v>2.9999999999999997E-4</v>
      </c>
      <c r="K6" s="74">
        <f t="shared" si="2"/>
        <v>33</v>
      </c>
      <c r="L6" s="79">
        <f t="shared" si="3"/>
        <v>200996328.76712328</v>
      </c>
      <c r="M6" s="79">
        <f t="shared" si="4"/>
        <v>3616.44</v>
      </c>
      <c r="N6" s="79">
        <f t="shared" si="5"/>
        <v>5424.66</v>
      </c>
      <c r="O6" s="79">
        <f t="shared" si="6"/>
        <v>200987287.66712329</v>
      </c>
      <c r="P6" s="82" t="s">
        <v>23</v>
      </c>
      <c r="Q6" s="81" t="s">
        <v>24</v>
      </c>
      <c r="R6" s="81" t="s">
        <v>29</v>
      </c>
      <c r="S6" s="81"/>
      <c r="T6" s="81"/>
      <c r="U6" s="81"/>
      <c r="V6" s="81"/>
    </row>
    <row r="7" spans="1:22" s="27" customFormat="1">
      <c r="A7" s="74" t="s">
        <v>16</v>
      </c>
      <c r="B7" s="74">
        <v>6</v>
      </c>
      <c r="C7" s="75">
        <v>300000000</v>
      </c>
      <c r="D7" s="76">
        <v>5.8500000000000003E-2</v>
      </c>
      <c r="E7" s="76">
        <f t="shared" si="0"/>
        <v>5.8000000000000003E-2</v>
      </c>
      <c r="F7" s="77">
        <v>42047</v>
      </c>
      <c r="G7" s="77">
        <v>42228</v>
      </c>
      <c r="H7" s="74" t="str">
        <f t="shared" ca="1" si="1"/>
        <v>已终止</v>
      </c>
      <c r="I7" s="78">
        <v>2.0000000000000001E-4</v>
      </c>
      <c r="J7" s="78">
        <v>2.9999999999999997E-4</v>
      </c>
      <c r="K7" s="74">
        <f t="shared" si="2"/>
        <v>181</v>
      </c>
      <c r="L7" s="79">
        <f t="shared" si="3"/>
        <v>308702876.71232879</v>
      </c>
      <c r="M7" s="79">
        <f t="shared" si="4"/>
        <v>29753.42</v>
      </c>
      <c r="N7" s="79">
        <f t="shared" si="5"/>
        <v>44630.14</v>
      </c>
      <c r="O7" s="79">
        <f t="shared" si="6"/>
        <v>308628493.15232879</v>
      </c>
      <c r="P7" s="81" t="s">
        <v>23</v>
      </c>
      <c r="Q7" s="81" t="s">
        <v>24</v>
      </c>
      <c r="R7" s="81" t="s">
        <v>29</v>
      </c>
      <c r="S7" s="81"/>
      <c r="T7" s="81"/>
      <c r="U7" s="81"/>
      <c r="V7" s="81"/>
    </row>
    <row r="8" spans="1:22" s="27" customFormat="1">
      <c r="A8" s="74" t="s">
        <v>16</v>
      </c>
      <c r="B8" s="74">
        <v>7</v>
      </c>
      <c r="C8" s="75">
        <v>77740000</v>
      </c>
      <c r="D8" s="76">
        <v>5.2600000000000001E-2</v>
      </c>
      <c r="E8" s="76">
        <f t="shared" si="0"/>
        <v>5.21E-2</v>
      </c>
      <c r="F8" s="77">
        <v>42024</v>
      </c>
      <c r="G8" s="77">
        <v>42062</v>
      </c>
      <c r="H8" s="74" t="str">
        <f t="shared" ca="1" si="1"/>
        <v>已终止</v>
      </c>
      <c r="I8" s="78">
        <v>2.0000000000000001E-4</v>
      </c>
      <c r="J8" s="78">
        <v>2.9999999999999997E-4</v>
      </c>
      <c r="K8" s="74">
        <f t="shared" si="2"/>
        <v>38</v>
      </c>
      <c r="L8" s="79">
        <f t="shared" si="3"/>
        <v>78165717.019178078</v>
      </c>
      <c r="M8" s="79">
        <f t="shared" si="4"/>
        <v>1618.7</v>
      </c>
      <c r="N8" s="79">
        <f t="shared" si="5"/>
        <v>2428.04</v>
      </c>
      <c r="O8" s="79">
        <f t="shared" si="6"/>
        <v>78161670.279178068</v>
      </c>
      <c r="P8" s="82" t="s">
        <v>21</v>
      </c>
      <c r="Q8" s="81" t="s">
        <v>18</v>
      </c>
      <c r="R8" s="81" t="s">
        <v>20</v>
      </c>
      <c r="S8" s="81"/>
      <c r="T8" s="81"/>
      <c r="U8" s="81"/>
      <c r="V8" s="81"/>
    </row>
    <row r="9" spans="1:22" s="27" customFormat="1">
      <c r="A9" s="74" t="s">
        <v>16</v>
      </c>
      <c r="B9" s="74">
        <v>8</v>
      </c>
      <c r="C9" s="75">
        <v>86650000</v>
      </c>
      <c r="D9" s="76">
        <v>5.5599999999999997E-2</v>
      </c>
      <c r="E9" s="76">
        <f t="shared" si="0"/>
        <v>5.5099999999999996E-2</v>
      </c>
      <c r="F9" s="77">
        <v>42025</v>
      </c>
      <c r="G9" s="77">
        <v>42115</v>
      </c>
      <c r="H9" s="74" t="str">
        <f t="shared" ca="1" si="1"/>
        <v>已终止</v>
      </c>
      <c r="I9" s="78">
        <v>2.0000000000000001E-4</v>
      </c>
      <c r="J9" s="78">
        <v>2.9999999999999997E-4</v>
      </c>
      <c r="K9" s="74">
        <f t="shared" si="2"/>
        <v>90</v>
      </c>
      <c r="L9" s="79">
        <f t="shared" si="3"/>
        <v>87837935.89041096</v>
      </c>
      <c r="M9" s="79">
        <f t="shared" si="4"/>
        <v>4273.1499999999996</v>
      </c>
      <c r="N9" s="79">
        <f t="shared" si="5"/>
        <v>6409.73</v>
      </c>
      <c r="O9" s="79">
        <f t="shared" si="6"/>
        <v>87827253.01041095</v>
      </c>
      <c r="P9" s="82" t="s">
        <v>21</v>
      </c>
      <c r="Q9" s="81" t="s">
        <v>18</v>
      </c>
      <c r="R9" s="81" t="s">
        <v>20</v>
      </c>
      <c r="S9" s="81"/>
      <c r="T9" s="81"/>
      <c r="U9" s="81"/>
      <c r="V9" s="81"/>
    </row>
    <row r="10" spans="1:22" s="27" customFormat="1">
      <c r="A10" s="74" t="s">
        <v>16</v>
      </c>
      <c r="B10" s="74">
        <v>9</v>
      </c>
      <c r="C10" s="75">
        <v>46850000</v>
      </c>
      <c r="D10" s="76">
        <v>5.2999999999999999E-2</v>
      </c>
      <c r="E10" s="76">
        <f t="shared" si="0"/>
        <v>5.2499999999999998E-2</v>
      </c>
      <c r="F10" s="77">
        <v>42031</v>
      </c>
      <c r="G10" s="77">
        <v>42069</v>
      </c>
      <c r="H10" s="74" t="str">
        <f t="shared" ca="1" si="1"/>
        <v>已终止</v>
      </c>
      <c r="I10" s="78">
        <v>2.0000000000000001E-4</v>
      </c>
      <c r="J10" s="78">
        <v>2.9999999999999997E-4</v>
      </c>
      <c r="K10" s="74">
        <f t="shared" si="2"/>
        <v>38</v>
      </c>
      <c r="L10" s="79">
        <f t="shared" si="3"/>
        <v>47108509.315068491</v>
      </c>
      <c r="M10" s="79">
        <f t="shared" si="4"/>
        <v>975.51</v>
      </c>
      <c r="N10" s="79">
        <f t="shared" si="5"/>
        <v>1463.26</v>
      </c>
      <c r="O10" s="79">
        <f t="shared" si="6"/>
        <v>47106070.545068495</v>
      </c>
      <c r="P10" s="82" t="s">
        <v>21</v>
      </c>
      <c r="Q10" s="81" t="s">
        <v>18</v>
      </c>
      <c r="R10" s="81" t="s">
        <v>20</v>
      </c>
      <c r="S10" s="81"/>
      <c r="T10" s="81"/>
      <c r="U10" s="81"/>
      <c r="V10" s="81"/>
    </row>
    <row r="11" spans="1:22" s="55" customFormat="1">
      <c r="A11" s="74" t="s">
        <v>16</v>
      </c>
      <c r="B11" s="74">
        <v>10</v>
      </c>
      <c r="C11" s="75">
        <v>49450000</v>
      </c>
      <c r="D11" s="76">
        <v>5.6000000000000001E-2</v>
      </c>
      <c r="E11" s="76">
        <f t="shared" si="0"/>
        <v>5.5500000000000001E-2</v>
      </c>
      <c r="F11" s="77">
        <v>42032</v>
      </c>
      <c r="G11" s="77">
        <v>42122</v>
      </c>
      <c r="H11" s="74" t="str">
        <f t="shared" ca="1" si="1"/>
        <v>已终止</v>
      </c>
      <c r="I11" s="78">
        <v>2.0000000000000001E-4</v>
      </c>
      <c r="J11" s="78">
        <v>2.9999999999999997E-4</v>
      </c>
      <c r="K11" s="74">
        <f t="shared" si="2"/>
        <v>90</v>
      </c>
      <c r="L11" s="79">
        <f t="shared" si="3"/>
        <v>50132816.438356161</v>
      </c>
      <c r="M11" s="79">
        <f t="shared" si="4"/>
        <v>2438.63</v>
      </c>
      <c r="N11" s="79">
        <f t="shared" si="5"/>
        <v>3657.95</v>
      </c>
      <c r="O11" s="79">
        <f t="shared" si="6"/>
        <v>50126719.858356155</v>
      </c>
      <c r="P11" s="82" t="s">
        <v>21</v>
      </c>
      <c r="Q11" s="81" t="s">
        <v>18</v>
      </c>
      <c r="R11" s="81" t="s">
        <v>20</v>
      </c>
      <c r="S11" s="86"/>
      <c r="T11" s="86"/>
      <c r="U11" s="86"/>
      <c r="V11" s="86"/>
    </row>
    <row r="12" spans="1:22" s="27" customFormat="1">
      <c r="A12" s="74" t="s">
        <v>16</v>
      </c>
      <c r="B12" s="74">
        <v>11</v>
      </c>
      <c r="C12" s="75">
        <v>63880000</v>
      </c>
      <c r="D12" s="76">
        <v>5.4600000000000003E-2</v>
      </c>
      <c r="E12" s="76">
        <f t="shared" si="0"/>
        <v>5.4100000000000002E-2</v>
      </c>
      <c r="F12" s="77">
        <v>42038</v>
      </c>
      <c r="G12" s="77">
        <v>42076</v>
      </c>
      <c r="H12" s="74" t="str">
        <f t="shared" ca="1" si="1"/>
        <v>已终止</v>
      </c>
      <c r="I12" s="78">
        <v>2.0000000000000001E-4</v>
      </c>
      <c r="J12" s="78">
        <v>2.9999999999999997E-4</v>
      </c>
      <c r="K12" s="74">
        <f t="shared" si="2"/>
        <v>38</v>
      </c>
      <c r="L12" s="79">
        <f t="shared" si="3"/>
        <v>64243118.421917811</v>
      </c>
      <c r="M12" s="79">
        <f t="shared" si="4"/>
        <v>1330.1</v>
      </c>
      <c r="N12" s="79">
        <f t="shared" si="5"/>
        <v>1995.16</v>
      </c>
      <c r="O12" s="83">
        <f t="shared" si="6"/>
        <v>64239793.161917813</v>
      </c>
      <c r="P12" s="82" t="s">
        <v>21</v>
      </c>
      <c r="Q12" s="81" t="s">
        <v>18</v>
      </c>
      <c r="R12" s="81" t="s">
        <v>20</v>
      </c>
      <c r="S12" s="81"/>
      <c r="T12" s="81"/>
      <c r="U12" s="81"/>
      <c r="V12" s="81"/>
    </row>
    <row r="13" spans="1:22" s="27" customFormat="1">
      <c r="A13" s="74" t="s">
        <v>16</v>
      </c>
      <c r="B13" s="74">
        <v>12</v>
      </c>
      <c r="C13" s="75">
        <v>95460000</v>
      </c>
      <c r="D13" s="76">
        <v>5.7599999999999998E-2</v>
      </c>
      <c r="E13" s="76">
        <f t="shared" si="0"/>
        <v>5.7099999999999998E-2</v>
      </c>
      <c r="F13" s="77">
        <v>42039</v>
      </c>
      <c r="G13" s="77">
        <v>42129</v>
      </c>
      <c r="H13" s="74" t="str">
        <f t="shared" ca="1" si="1"/>
        <v>已终止</v>
      </c>
      <c r="I13" s="78">
        <v>2.0000000000000001E-4</v>
      </c>
      <c r="J13" s="78">
        <v>2.9999999999999997E-4</v>
      </c>
      <c r="K13" s="74">
        <f t="shared" si="2"/>
        <v>90</v>
      </c>
      <c r="L13" s="79">
        <f t="shared" si="3"/>
        <v>96815793.534246579</v>
      </c>
      <c r="M13" s="79">
        <f t="shared" si="4"/>
        <v>4707.62</v>
      </c>
      <c r="N13" s="79">
        <f t="shared" si="5"/>
        <v>7061.42</v>
      </c>
      <c r="O13" s="83">
        <f t="shared" si="6"/>
        <v>96804024.494246572</v>
      </c>
      <c r="P13" s="82" t="s">
        <v>21</v>
      </c>
      <c r="Q13" s="81" t="s">
        <v>18</v>
      </c>
      <c r="R13" s="81" t="s">
        <v>20</v>
      </c>
      <c r="S13" s="81"/>
      <c r="T13" s="81"/>
      <c r="U13" s="81"/>
      <c r="V13" s="81"/>
    </row>
    <row r="14" spans="1:22" s="27" customFormat="1">
      <c r="A14" s="74" t="s">
        <v>16</v>
      </c>
      <c r="B14" s="74">
        <v>13</v>
      </c>
      <c r="C14" s="75">
        <v>17520000</v>
      </c>
      <c r="D14" s="76">
        <v>5.5500000000000001E-2</v>
      </c>
      <c r="E14" s="76">
        <f t="shared" si="0"/>
        <v>5.5E-2</v>
      </c>
      <c r="F14" s="77">
        <v>42044</v>
      </c>
      <c r="G14" s="77">
        <v>42081</v>
      </c>
      <c r="H14" s="74" t="str">
        <f t="shared" ca="1" si="1"/>
        <v>已终止</v>
      </c>
      <c r="I14" s="78">
        <v>2.0000000000000001E-4</v>
      </c>
      <c r="J14" s="78">
        <v>2.9999999999999997E-4</v>
      </c>
      <c r="K14" s="74">
        <f t="shared" si="2"/>
        <v>37</v>
      </c>
      <c r="L14" s="79">
        <f t="shared" si="3"/>
        <v>17618568</v>
      </c>
      <c r="M14" s="79">
        <f t="shared" si="4"/>
        <v>355.2</v>
      </c>
      <c r="N14" s="79">
        <f t="shared" si="5"/>
        <v>532.79999999999995</v>
      </c>
      <c r="O14" s="83">
        <f t="shared" si="6"/>
        <v>17617680</v>
      </c>
      <c r="P14" s="82" t="s">
        <v>21</v>
      </c>
      <c r="Q14" s="81" t="s">
        <v>18</v>
      </c>
      <c r="R14" s="81" t="s">
        <v>20</v>
      </c>
      <c r="S14" s="81"/>
      <c r="T14" s="81"/>
      <c r="U14" s="81"/>
      <c r="V14" s="81"/>
    </row>
    <row r="15" spans="1:22" s="27" customFormat="1">
      <c r="A15" s="74" t="s">
        <v>16</v>
      </c>
      <c r="B15" s="74">
        <v>14</v>
      </c>
      <c r="C15" s="75">
        <v>21240000</v>
      </c>
      <c r="D15" s="76">
        <v>5.7599999999999998E-2</v>
      </c>
      <c r="E15" s="76">
        <f t="shared" si="0"/>
        <v>5.7099999999999998E-2</v>
      </c>
      <c r="F15" s="77">
        <v>42045</v>
      </c>
      <c r="G15" s="77">
        <v>42135</v>
      </c>
      <c r="H15" s="74" t="str">
        <f t="shared" ca="1" si="1"/>
        <v>已终止</v>
      </c>
      <c r="I15" s="78">
        <v>2.0000000000000001E-4</v>
      </c>
      <c r="J15" s="78">
        <v>2.9999999999999997E-4</v>
      </c>
      <c r="K15" s="74">
        <f t="shared" si="2"/>
        <v>90</v>
      </c>
      <c r="L15" s="79">
        <f t="shared" si="3"/>
        <v>21541666.19178082</v>
      </c>
      <c r="M15" s="79">
        <f t="shared" si="4"/>
        <v>1047.45</v>
      </c>
      <c r="N15" s="79">
        <f t="shared" si="5"/>
        <v>1571.18</v>
      </c>
      <c r="O15" s="83">
        <f t="shared" si="6"/>
        <v>21539047.561780822</v>
      </c>
      <c r="P15" s="82" t="s">
        <v>21</v>
      </c>
      <c r="Q15" s="81" t="s">
        <v>18</v>
      </c>
      <c r="R15" s="81" t="s">
        <v>20</v>
      </c>
      <c r="S15" s="81"/>
      <c r="T15" s="81"/>
      <c r="U15" s="81"/>
      <c r="V15" s="81"/>
    </row>
    <row r="16" spans="1:22" s="27" customFormat="1">
      <c r="A16" s="74" t="s">
        <v>16</v>
      </c>
      <c r="B16" s="74">
        <v>15</v>
      </c>
      <c r="C16" s="75">
        <v>133580000</v>
      </c>
      <c r="D16" s="76">
        <v>5.7000000000000002E-2</v>
      </c>
      <c r="E16" s="76">
        <f t="shared" si="0"/>
        <v>5.6500000000000002E-2</v>
      </c>
      <c r="F16" s="77">
        <v>42045</v>
      </c>
      <c r="G16" s="77">
        <v>42093</v>
      </c>
      <c r="H16" s="74" t="str">
        <f t="shared" ca="1" si="1"/>
        <v>已终止</v>
      </c>
      <c r="I16" s="78">
        <v>2.0000000000000001E-4</v>
      </c>
      <c r="J16" s="78">
        <v>2.9999999999999997E-4</v>
      </c>
      <c r="K16" s="74">
        <f t="shared" si="2"/>
        <v>48</v>
      </c>
      <c r="L16" s="79">
        <f t="shared" si="3"/>
        <v>134581301.04109588</v>
      </c>
      <c r="M16" s="79">
        <f t="shared" si="4"/>
        <v>3513.34</v>
      </c>
      <c r="N16" s="79">
        <f t="shared" si="5"/>
        <v>5270.01</v>
      </c>
      <c r="O16" s="85">
        <f t="shared" si="6"/>
        <v>134572517.69109589</v>
      </c>
      <c r="P16" s="82" t="s">
        <v>25</v>
      </c>
      <c r="Q16" s="81" t="s">
        <v>26</v>
      </c>
      <c r="R16" s="81" t="s">
        <v>27</v>
      </c>
      <c r="S16" s="81"/>
      <c r="T16" s="81"/>
      <c r="U16" s="81"/>
      <c r="V16" s="81"/>
    </row>
    <row r="17" spans="1:22" s="27" customFormat="1">
      <c r="A17" s="74" t="s">
        <v>16</v>
      </c>
      <c r="B17" s="74">
        <v>16</v>
      </c>
      <c r="C17" s="75">
        <v>50000000</v>
      </c>
      <c r="D17" s="76">
        <v>6.0900000000000003E-2</v>
      </c>
      <c r="E17" s="76">
        <f t="shared" si="0"/>
        <v>6.0400000000000002E-2</v>
      </c>
      <c r="F17" s="77">
        <v>42048</v>
      </c>
      <c r="G17" s="77">
        <v>42096</v>
      </c>
      <c r="H17" s="74" t="str">
        <f t="shared" ca="1" si="1"/>
        <v>已终止</v>
      </c>
      <c r="I17" s="78">
        <v>2.0000000000000001E-4</v>
      </c>
      <c r="J17" s="78">
        <v>2.9999999999999997E-4</v>
      </c>
      <c r="K17" s="74">
        <f t="shared" si="2"/>
        <v>48</v>
      </c>
      <c r="L17" s="79">
        <f t="shared" si="3"/>
        <v>50400438.356164381</v>
      </c>
      <c r="M17" s="79">
        <f t="shared" si="4"/>
        <v>1315.07</v>
      </c>
      <c r="N17" s="79">
        <f t="shared" si="5"/>
        <v>1972.6</v>
      </c>
      <c r="O17" s="85">
        <f t="shared" si="6"/>
        <v>50397150.686164379</v>
      </c>
      <c r="P17" s="82" t="s">
        <v>25</v>
      </c>
      <c r="Q17" s="81" t="s">
        <v>26</v>
      </c>
      <c r="R17" s="81" t="s">
        <v>27</v>
      </c>
      <c r="S17" s="81"/>
      <c r="T17" s="81"/>
      <c r="U17" s="81"/>
      <c r="V17" s="81"/>
    </row>
    <row r="18" spans="1:22">
      <c r="A18" s="74" t="s">
        <v>16</v>
      </c>
      <c r="B18" s="74">
        <v>17</v>
      </c>
      <c r="C18" s="75">
        <v>228550000</v>
      </c>
      <c r="D18" s="76">
        <v>5.45E-2</v>
      </c>
      <c r="E18" s="76">
        <f t="shared" si="0"/>
        <v>5.3999999999999999E-2</v>
      </c>
      <c r="F18" s="77">
        <v>42061</v>
      </c>
      <c r="G18" s="77">
        <v>42096</v>
      </c>
      <c r="H18" s="74" t="str">
        <f t="shared" ca="1" si="1"/>
        <v>已终止</v>
      </c>
      <c r="I18" s="78">
        <v>2.0000000000000001E-4</v>
      </c>
      <c r="J18" s="78">
        <v>2.9999999999999997E-4</v>
      </c>
      <c r="K18" s="74">
        <f t="shared" si="2"/>
        <v>35</v>
      </c>
      <c r="L18" s="79">
        <f t="shared" si="3"/>
        <v>229744408.56164384</v>
      </c>
      <c r="M18" s="79">
        <f t="shared" si="4"/>
        <v>4383.1499999999996</v>
      </c>
      <c r="N18" s="79">
        <f t="shared" si="5"/>
        <v>6574.73</v>
      </c>
      <c r="O18" s="83">
        <f t="shared" si="6"/>
        <v>229733450.68164384</v>
      </c>
      <c r="P18" s="82" t="s">
        <v>21</v>
      </c>
      <c r="Q18" s="81" t="s">
        <v>18</v>
      </c>
      <c r="R18" s="81" t="s">
        <v>20</v>
      </c>
      <c r="T18" s="87"/>
      <c r="U18" s="87"/>
      <c r="V18" s="87"/>
    </row>
    <row r="19" spans="1:22" s="27" customFormat="1">
      <c r="A19" s="74" t="s">
        <v>16</v>
      </c>
      <c r="B19" s="74">
        <v>18</v>
      </c>
      <c r="C19" s="75">
        <v>172310000</v>
      </c>
      <c r="D19" s="76">
        <v>5.6500000000000002E-2</v>
      </c>
      <c r="E19" s="76">
        <f t="shared" si="0"/>
        <v>5.6000000000000001E-2</v>
      </c>
      <c r="F19" s="77">
        <v>42061</v>
      </c>
      <c r="G19" s="77">
        <v>42151</v>
      </c>
      <c r="H19" s="74" t="str">
        <f t="shared" ca="1" si="1"/>
        <v>已终止</v>
      </c>
      <c r="I19" s="78">
        <v>2.0000000000000001E-4</v>
      </c>
      <c r="J19" s="78">
        <v>2.9999999999999997E-4</v>
      </c>
      <c r="K19" s="74">
        <f t="shared" si="2"/>
        <v>90</v>
      </c>
      <c r="L19" s="79">
        <f t="shared" si="3"/>
        <v>174710537.94520548</v>
      </c>
      <c r="M19" s="79">
        <f t="shared" si="4"/>
        <v>8497.48</v>
      </c>
      <c r="N19" s="79">
        <f t="shared" si="5"/>
        <v>12746.22</v>
      </c>
      <c r="O19" s="83">
        <f t="shared" si="6"/>
        <v>174689294.24520549</v>
      </c>
      <c r="P19" s="82" t="s">
        <v>21</v>
      </c>
      <c r="Q19" s="81" t="s">
        <v>18</v>
      </c>
      <c r="R19" s="81" t="s">
        <v>20</v>
      </c>
      <c r="S19" s="81"/>
      <c r="T19" s="81"/>
      <c r="U19" s="81"/>
      <c r="V19" s="81"/>
    </row>
    <row r="20" spans="1:22" s="27" customFormat="1">
      <c r="A20" s="74" t="s">
        <v>16</v>
      </c>
      <c r="B20" s="74">
        <v>19</v>
      </c>
      <c r="C20" s="75">
        <v>200451111.11000001</v>
      </c>
      <c r="D20" s="76">
        <v>5.8500000000000003E-2</v>
      </c>
      <c r="E20" s="76">
        <f t="shared" si="0"/>
        <v>5.8000000000000003E-2</v>
      </c>
      <c r="F20" s="77">
        <v>42065</v>
      </c>
      <c r="G20" s="77">
        <v>42233</v>
      </c>
      <c r="H20" s="74" t="str">
        <f t="shared" ca="1" si="1"/>
        <v>已终止</v>
      </c>
      <c r="I20" s="78">
        <v>2.0000000000000001E-4</v>
      </c>
      <c r="J20" s="78">
        <v>2.9999999999999997E-4</v>
      </c>
      <c r="K20" s="74">
        <f t="shared" si="2"/>
        <v>168</v>
      </c>
      <c r="L20" s="79">
        <f t="shared" si="3"/>
        <v>205848463.21955913</v>
      </c>
      <c r="M20" s="79">
        <f t="shared" si="4"/>
        <v>18452.490000000002</v>
      </c>
      <c r="N20" s="79">
        <f t="shared" si="5"/>
        <v>27678.73</v>
      </c>
      <c r="O20" s="79">
        <f t="shared" si="6"/>
        <v>205802331.99955913</v>
      </c>
      <c r="P20" s="81" t="s">
        <v>23</v>
      </c>
      <c r="Q20" s="81" t="s">
        <v>24</v>
      </c>
      <c r="R20" s="81" t="s">
        <v>29</v>
      </c>
      <c r="S20" s="81"/>
      <c r="T20" s="81"/>
      <c r="U20" s="81"/>
      <c r="V20" s="81"/>
    </row>
    <row r="21" spans="1:22" s="27" customFormat="1">
      <c r="A21" s="74" t="s">
        <v>16</v>
      </c>
      <c r="B21" s="74">
        <v>20</v>
      </c>
      <c r="C21" s="75">
        <v>119000000</v>
      </c>
      <c r="D21" s="76">
        <v>5.2499999999999998E-2</v>
      </c>
      <c r="E21" s="76">
        <f t="shared" si="0"/>
        <v>5.1999999999999998E-2</v>
      </c>
      <c r="F21" s="77">
        <v>42068</v>
      </c>
      <c r="G21" s="77">
        <v>42103</v>
      </c>
      <c r="H21" s="74" t="str">
        <f t="shared" ca="1" si="1"/>
        <v>已终止</v>
      </c>
      <c r="I21" s="78">
        <v>2.0000000000000001E-4</v>
      </c>
      <c r="J21" s="78">
        <v>2.9999999999999997E-4</v>
      </c>
      <c r="K21" s="74">
        <f t="shared" si="2"/>
        <v>35</v>
      </c>
      <c r="L21" s="79">
        <f t="shared" si="3"/>
        <v>119599075.34246576</v>
      </c>
      <c r="M21" s="79">
        <f t="shared" si="4"/>
        <v>2282.19</v>
      </c>
      <c r="N21" s="79">
        <f t="shared" si="5"/>
        <v>3423.29</v>
      </c>
      <c r="O21" s="79">
        <f t="shared" si="6"/>
        <v>119593369.86246575</v>
      </c>
      <c r="P21" s="81" t="s">
        <v>21</v>
      </c>
      <c r="Q21" s="81" t="s">
        <v>18</v>
      </c>
      <c r="R21" s="81" t="s">
        <v>20</v>
      </c>
      <c r="S21" s="81"/>
      <c r="T21" s="81"/>
      <c r="U21" s="81"/>
      <c r="V21" s="81"/>
    </row>
    <row r="22" spans="1:22">
      <c r="A22" s="74" t="s">
        <v>16</v>
      </c>
      <c r="B22" s="74">
        <v>21</v>
      </c>
      <c r="C22" s="75">
        <v>206360000</v>
      </c>
      <c r="D22" s="76">
        <v>5.5500000000000001E-2</v>
      </c>
      <c r="E22" s="76">
        <f t="shared" si="0"/>
        <v>5.5E-2</v>
      </c>
      <c r="F22" s="77">
        <v>42069</v>
      </c>
      <c r="G22" s="77">
        <v>42159</v>
      </c>
      <c r="H22" s="74" t="str">
        <f t="shared" ca="1" si="1"/>
        <v>已终止</v>
      </c>
      <c r="I22" s="78">
        <v>2.0000000000000001E-4</v>
      </c>
      <c r="J22" s="78">
        <v>2.9999999999999997E-4</v>
      </c>
      <c r="K22" s="74">
        <f t="shared" si="2"/>
        <v>90</v>
      </c>
      <c r="L22" s="79">
        <f t="shared" si="3"/>
        <v>209184022.46575344</v>
      </c>
      <c r="M22" s="79">
        <f t="shared" si="4"/>
        <v>10176.66</v>
      </c>
      <c r="N22" s="79">
        <f t="shared" si="5"/>
        <v>15264.99</v>
      </c>
      <c r="O22" s="79">
        <f t="shared" si="6"/>
        <v>209158580.81575343</v>
      </c>
      <c r="P22" s="81" t="s">
        <v>21</v>
      </c>
      <c r="Q22" s="81" t="s">
        <v>18</v>
      </c>
      <c r="R22" s="81" t="s">
        <v>20</v>
      </c>
      <c r="T22" s="87"/>
      <c r="U22" s="87"/>
      <c r="V22" s="87"/>
    </row>
    <row r="23" spans="1:22" s="27" customFormat="1">
      <c r="A23" s="74" t="s">
        <v>16</v>
      </c>
      <c r="B23" s="74">
        <v>22</v>
      </c>
      <c r="C23" s="75">
        <v>66310000</v>
      </c>
      <c r="D23" s="76">
        <v>5.2499999999999998E-2</v>
      </c>
      <c r="E23" s="76">
        <f t="shared" si="0"/>
        <v>5.1999999999999998E-2</v>
      </c>
      <c r="F23" s="77">
        <v>42074</v>
      </c>
      <c r="G23" s="77">
        <v>42109</v>
      </c>
      <c r="H23" s="74" t="str">
        <f t="shared" ca="1" si="1"/>
        <v>已终止</v>
      </c>
      <c r="I23" s="78">
        <v>2.0000000000000001E-4</v>
      </c>
      <c r="J23" s="78">
        <v>2.9999999999999997E-4</v>
      </c>
      <c r="K23" s="74">
        <f t="shared" si="2"/>
        <v>35</v>
      </c>
      <c r="L23" s="79">
        <f t="shared" si="3"/>
        <v>66643820.89041096</v>
      </c>
      <c r="M23" s="79">
        <f t="shared" si="4"/>
        <v>1271.7</v>
      </c>
      <c r="N23" s="79">
        <f t="shared" si="5"/>
        <v>1907.55</v>
      </c>
      <c r="O23" s="83">
        <f t="shared" si="6"/>
        <v>66640641.64041096</v>
      </c>
      <c r="P23" s="81" t="s">
        <v>21</v>
      </c>
      <c r="Q23" s="81" t="s">
        <v>18</v>
      </c>
      <c r="R23" s="81" t="s">
        <v>20</v>
      </c>
      <c r="S23" s="81"/>
      <c r="T23" s="81"/>
      <c r="U23" s="81"/>
      <c r="V23" s="81"/>
    </row>
    <row r="24" spans="1:22" s="21" customFormat="1">
      <c r="A24" s="74" t="s">
        <v>16</v>
      </c>
      <c r="B24" s="74">
        <v>23</v>
      </c>
      <c r="C24" s="75">
        <v>76450000</v>
      </c>
      <c r="D24" s="76">
        <v>5.45E-2</v>
      </c>
      <c r="E24" s="76">
        <f t="shared" si="0"/>
        <v>5.3999999999999999E-2</v>
      </c>
      <c r="F24" s="77">
        <v>42075</v>
      </c>
      <c r="G24" s="77">
        <v>42165</v>
      </c>
      <c r="H24" s="74" t="str">
        <f t="shared" ca="1" si="1"/>
        <v>已终止</v>
      </c>
      <c r="I24" s="78">
        <v>2.0000000000000001E-4</v>
      </c>
      <c r="J24" s="78">
        <v>2.9999999999999997E-4</v>
      </c>
      <c r="K24" s="74">
        <f t="shared" si="2"/>
        <v>90</v>
      </c>
      <c r="L24" s="79">
        <f t="shared" si="3"/>
        <v>77477362.328767121</v>
      </c>
      <c r="M24" s="79">
        <f t="shared" si="4"/>
        <v>3770.14</v>
      </c>
      <c r="N24" s="79">
        <f t="shared" si="5"/>
        <v>5655.21</v>
      </c>
      <c r="O24" s="83">
        <f t="shared" si="6"/>
        <v>77467936.978767127</v>
      </c>
      <c r="P24" s="81" t="s">
        <v>21</v>
      </c>
      <c r="Q24" s="81" t="s">
        <v>18</v>
      </c>
      <c r="R24" s="81" t="s">
        <v>20</v>
      </c>
      <c r="S24" s="74"/>
      <c r="T24" s="74"/>
      <c r="U24" s="74"/>
      <c r="V24" s="74"/>
    </row>
    <row r="25" spans="1:22">
      <c r="A25" s="74" t="s">
        <v>16</v>
      </c>
      <c r="B25" s="74">
        <v>24</v>
      </c>
      <c r="C25" s="75">
        <v>64450000</v>
      </c>
      <c r="D25" s="76">
        <v>5.2499999999999998E-2</v>
      </c>
      <c r="E25" s="76">
        <f t="shared" si="0"/>
        <v>5.1999999999999998E-2</v>
      </c>
      <c r="F25" s="77">
        <v>42081</v>
      </c>
      <c r="G25" s="77">
        <v>42116</v>
      </c>
      <c r="H25" s="74" t="str">
        <f t="shared" ca="1" si="1"/>
        <v>已终止</v>
      </c>
      <c r="I25" s="78">
        <v>2.0000000000000001E-4</v>
      </c>
      <c r="J25" s="78">
        <v>2.9999999999999997E-4</v>
      </c>
      <c r="K25" s="74">
        <f t="shared" si="2"/>
        <v>35</v>
      </c>
      <c r="L25" s="79">
        <f t="shared" si="3"/>
        <v>64774457.19178082</v>
      </c>
      <c r="M25" s="79">
        <f t="shared" si="4"/>
        <v>1236.03</v>
      </c>
      <c r="N25" s="79">
        <f t="shared" si="5"/>
        <v>1854.04</v>
      </c>
      <c r="O25" s="79">
        <f t="shared" si="6"/>
        <v>64771367.12178082</v>
      </c>
      <c r="P25" s="81" t="s">
        <v>21</v>
      </c>
      <c r="Q25" s="81" t="s">
        <v>18</v>
      </c>
      <c r="R25" s="81" t="s">
        <v>20</v>
      </c>
      <c r="T25" s="87"/>
      <c r="U25" s="87"/>
      <c r="V25" s="87"/>
    </row>
    <row r="26" spans="1:22" s="27" customFormat="1">
      <c r="A26" s="74" t="s">
        <v>16</v>
      </c>
      <c r="B26" s="74">
        <v>25</v>
      </c>
      <c r="C26" s="75">
        <v>93010000</v>
      </c>
      <c r="D26" s="76">
        <v>5.45E-2</v>
      </c>
      <c r="E26" s="76">
        <f t="shared" si="0"/>
        <v>5.3999999999999999E-2</v>
      </c>
      <c r="F26" s="77">
        <v>42082</v>
      </c>
      <c r="G26" s="77">
        <v>42172</v>
      </c>
      <c r="H26" s="74" t="str">
        <f t="shared" ca="1" si="1"/>
        <v>已终止</v>
      </c>
      <c r="I26" s="78">
        <v>2.0000000000000001E-4</v>
      </c>
      <c r="J26" s="78">
        <v>2.9999999999999997E-4</v>
      </c>
      <c r="K26" s="74">
        <f t="shared" si="2"/>
        <v>90</v>
      </c>
      <c r="L26" s="79">
        <f t="shared" si="3"/>
        <v>94259901.506849319</v>
      </c>
      <c r="M26" s="79">
        <f t="shared" si="4"/>
        <v>4586.79</v>
      </c>
      <c r="N26" s="79">
        <f t="shared" si="5"/>
        <v>6880.19</v>
      </c>
      <c r="O26" s="79">
        <f t="shared" si="6"/>
        <v>94248434.526849315</v>
      </c>
      <c r="P26" s="81" t="s">
        <v>21</v>
      </c>
      <c r="Q26" s="81" t="s">
        <v>18</v>
      </c>
      <c r="R26" s="81" t="s">
        <v>20</v>
      </c>
      <c r="S26" s="81"/>
      <c r="T26" s="81"/>
      <c r="U26" s="81"/>
      <c r="V26" s="81"/>
    </row>
    <row r="27" spans="1:22">
      <c r="A27" s="59"/>
      <c r="B27" s="59">
        <v>26</v>
      </c>
      <c r="C27" s="60">
        <v>20000000</v>
      </c>
      <c r="D27" s="61">
        <v>5.7500000000000002E-2</v>
      </c>
      <c r="E27" s="61">
        <f t="shared" si="0"/>
        <v>5.7000000000000002E-2</v>
      </c>
      <c r="F27" s="62">
        <v>42083</v>
      </c>
      <c r="G27" s="62">
        <v>42353</v>
      </c>
      <c r="H27" s="62" t="str">
        <f t="shared" ca="1" si="1"/>
        <v>已终止</v>
      </c>
      <c r="I27" s="63">
        <v>2.0000000000000001E-4</v>
      </c>
      <c r="J27" s="63">
        <v>2.9999999999999997E-4</v>
      </c>
      <c r="K27" s="59">
        <f t="shared" si="2"/>
        <v>270</v>
      </c>
      <c r="L27" s="58">
        <f t="shared" si="3"/>
        <v>20850684.93150685</v>
      </c>
      <c r="M27" s="58">
        <f t="shared" si="4"/>
        <v>2958.9</v>
      </c>
      <c r="N27" s="58">
        <f t="shared" si="5"/>
        <v>4438.3599999999997</v>
      </c>
      <c r="O27" s="64">
        <f t="shared" si="6"/>
        <v>20843287.671506852</v>
      </c>
      <c r="P27" s="57" t="s">
        <v>23</v>
      </c>
      <c r="Q27" s="57" t="s">
        <v>24</v>
      </c>
      <c r="R27" s="57" t="s">
        <v>29</v>
      </c>
      <c r="T27" s="87"/>
      <c r="U27" s="87"/>
      <c r="V27" s="87"/>
    </row>
    <row r="28" spans="1:22">
      <c r="A28" s="74" t="s">
        <v>16</v>
      </c>
      <c r="B28" s="74">
        <v>27</v>
      </c>
      <c r="C28" s="75">
        <v>80170000</v>
      </c>
      <c r="D28" s="76">
        <v>5.3499999999999999E-2</v>
      </c>
      <c r="E28" s="76">
        <f t="shared" si="0"/>
        <v>5.2999999999999999E-2</v>
      </c>
      <c r="F28" s="77">
        <v>42088</v>
      </c>
      <c r="G28" s="77">
        <v>42123</v>
      </c>
      <c r="H28" s="74" t="str">
        <f t="shared" ca="1" si="1"/>
        <v>已终止</v>
      </c>
      <c r="I28" s="78">
        <v>2.0000000000000001E-4</v>
      </c>
      <c r="J28" s="78">
        <v>2.9999999999999997E-4</v>
      </c>
      <c r="K28" s="74">
        <f t="shared" si="2"/>
        <v>35</v>
      </c>
      <c r="L28" s="79">
        <f t="shared" si="3"/>
        <v>80581283.08219178</v>
      </c>
      <c r="M28" s="79">
        <f t="shared" si="4"/>
        <v>1537.51</v>
      </c>
      <c r="N28" s="79">
        <f t="shared" si="5"/>
        <v>2306.2600000000002</v>
      </c>
      <c r="O28" s="79">
        <f t="shared" si="6"/>
        <v>80577439.312191769</v>
      </c>
      <c r="P28" s="81" t="s">
        <v>25</v>
      </c>
      <c r="Q28" s="81" t="s">
        <v>26</v>
      </c>
      <c r="R28" s="81" t="s">
        <v>27</v>
      </c>
      <c r="T28" s="87"/>
      <c r="U28" s="87"/>
      <c r="V28" s="87"/>
    </row>
    <row r="29" spans="1:22">
      <c r="A29" s="74" t="s">
        <v>16</v>
      </c>
      <c r="B29" s="74">
        <v>28</v>
      </c>
      <c r="C29" s="75">
        <v>110680000</v>
      </c>
      <c r="D29" s="76">
        <v>5.5500000000000001E-2</v>
      </c>
      <c r="E29" s="76">
        <f t="shared" si="0"/>
        <v>5.5E-2</v>
      </c>
      <c r="F29" s="77">
        <v>42089</v>
      </c>
      <c r="G29" s="77">
        <v>42179</v>
      </c>
      <c r="H29" s="74" t="str">
        <f t="shared" ca="1" si="1"/>
        <v>已终止</v>
      </c>
      <c r="I29" s="78">
        <v>2.0000000000000001E-4</v>
      </c>
      <c r="J29" s="78">
        <v>2.9999999999999997E-4</v>
      </c>
      <c r="K29" s="74">
        <f t="shared" si="2"/>
        <v>90</v>
      </c>
      <c r="L29" s="79">
        <f t="shared" si="3"/>
        <v>112194648.21917808</v>
      </c>
      <c r="M29" s="79">
        <f t="shared" si="4"/>
        <v>5458.19</v>
      </c>
      <c r="N29" s="79">
        <f t="shared" si="5"/>
        <v>8187.29</v>
      </c>
      <c r="O29" s="79">
        <f t="shared" si="6"/>
        <v>112181002.73917808</v>
      </c>
      <c r="P29" s="81" t="s">
        <v>21</v>
      </c>
      <c r="Q29" s="81" t="s">
        <v>18</v>
      </c>
      <c r="R29" s="81" t="s">
        <v>20</v>
      </c>
      <c r="T29" s="87"/>
      <c r="U29" s="87"/>
      <c r="V29" s="87"/>
    </row>
    <row r="30" spans="1:22" s="27" customFormat="1">
      <c r="A30" s="74" t="s">
        <v>16</v>
      </c>
      <c r="B30" s="74">
        <v>29</v>
      </c>
      <c r="C30" s="75">
        <v>66380000</v>
      </c>
      <c r="D30" s="76">
        <v>5.3499999999999999E-2</v>
      </c>
      <c r="E30" s="76">
        <f t="shared" si="0"/>
        <v>5.2999999999999999E-2</v>
      </c>
      <c r="F30" s="77">
        <v>42095</v>
      </c>
      <c r="G30" s="77">
        <v>42130</v>
      </c>
      <c r="H30" s="74" t="str">
        <f t="shared" ca="1" si="1"/>
        <v>已终止</v>
      </c>
      <c r="I30" s="78">
        <v>2.0000000000000001E-4</v>
      </c>
      <c r="J30" s="78">
        <v>2.9999999999999997E-4</v>
      </c>
      <c r="K30" s="74">
        <f t="shared" si="2"/>
        <v>35</v>
      </c>
      <c r="L30" s="79">
        <f t="shared" si="3"/>
        <v>66720538.493150681</v>
      </c>
      <c r="M30" s="79">
        <f t="shared" si="4"/>
        <v>1273.04</v>
      </c>
      <c r="N30" s="79">
        <f t="shared" si="5"/>
        <v>1909.56</v>
      </c>
      <c r="O30" s="83">
        <f t="shared" si="6"/>
        <v>66717355.89315068</v>
      </c>
      <c r="P30" s="81" t="s">
        <v>25</v>
      </c>
      <c r="Q30" s="81" t="s">
        <v>26</v>
      </c>
      <c r="R30" s="81" t="s">
        <v>27</v>
      </c>
      <c r="S30" s="81"/>
      <c r="T30" s="81"/>
      <c r="U30" s="81"/>
      <c r="V30" s="81"/>
    </row>
    <row r="31" spans="1:22">
      <c r="A31" s="74" t="s">
        <v>16</v>
      </c>
      <c r="B31" s="74">
        <v>30</v>
      </c>
      <c r="C31" s="75">
        <v>95420000</v>
      </c>
      <c r="D31" s="76">
        <v>5.5500000000000001E-2</v>
      </c>
      <c r="E31" s="76">
        <f t="shared" si="0"/>
        <v>5.5E-2</v>
      </c>
      <c r="F31" s="77">
        <v>42096</v>
      </c>
      <c r="G31" s="77">
        <v>42186</v>
      </c>
      <c r="H31" s="74" t="str">
        <f t="shared" ca="1" si="1"/>
        <v>已终止</v>
      </c>
      <c r="I31" s="78">
        <v>2.0000000000000001E-4</v>
      </c>
      <c r="J31" s="78">
        <v>2.9999999999999997E-4</v>
      </c>
      <c r="K31" s="74">
        <f t="shared" si="2"/>
        <v>90</v>
      </c>
      <c r="L31" s="79">
        <f t="shared" si="3"/>
        <v>96725816.16438356</v>
      </c>
      <c r="M31" s="79">
        <f t="shared" si="4"/>
        <v>4705.6400000000003</v>
      </c>
      <c r="N31" s="79">
        <f t="shared" si="5"/>
        <v>7058.47</v>
      </c>
      <c r="O31" s="79">
        <f t="shared" si="6"/>
        <v>96714052.054383561</v>
      </c>
      <c r="P31" s="81" t="s">
        <v>21</v>
      </c>
      <c r="Q31" s="81" t="s">
        <v>18</v>
      </c>
      <c r="R31" s="81" t="s">
        <v>20</v>
      </c>
      <c r="T31" s="87"/>
      <c r="U31" s="87"/>
      <c r="V31" s="87"/>
    </row>
    <row r="32" spans="1:22">
      <c r="A32" s="74" t="s">
        <v>16</v>
      </c>
      <c r="B32" s="74">
        <v>31</v>
      </c>
      <c r="C32" s="75">
        <v>147970000</v>
      </c>
      <c r="D32" s="76">
        <v>5.45E-2</v>
      </c>
      <c r="E32" s="76">
        <f t="shared" si="0"/>
        <v>5.3999999999999999E-2</v>
      </c>
      <c r="F32" s="77">
        <v>42102</v>
      </c>
      <c r="G32" s="77">
        <v>42137</v>
      </c>
      <c r="H32" s="74" t="str">
        <f t="shared" ca="1" si="1"/>
        <v>已终止</v>
      </c>
      <c r="I32" s="78">
        <v>2.0000000000000001E-4</v>
      </c>
      <c r="J32" s="78">
        <v>2.9999999999999997E-4</v>
      </c>
      <c r="K32" s="74">
        <f t="shared" si="2"/>
        <v>35</v>
      </c>
      <c r="L32" s="79">
        <f t="shared" si="3"/>
        <v>148743295.2739726</v>
      </c>
      <c r="M32" s="79">
        <f t="shared" si="4"/>
        <v>2837.78</v>
      </c>
      <c r="N32" s="79">
        <f t="shared" si="5"/>
        <v>4256.67</v>
      </c>
      <c r="O32" s="83">
        <f t="shared" si="6"/>
        <v>148736200.82397261</v>
      </c>
      <c r="P32" s="81" t="s">
        <v>25</v>
      </c>
      <c r="Q32" s="81" t="s">
        <v>33</v>
      </c>
      <c r="R32" s="81" t="s">
        <v>27</v>
      </c>
      <c r="T32" s="87"/>
      <c r="U32" s="87"/>
      <c r="V32" s="87"/>
    </row>
    <row r="33" spans="1:22" s="52" customFormat="1">
      <c r="A33" s="74" t="s">
        <v>16</v>
      </c>
      <c r="B33" s="74">
        <v>32</v>
      </c>
      <c r="C33" s="75">
        <v>111330000</v>
      </c>
      <c r="D33" s="76">
        <v>5.6500000000000002E-2</v>
      </c>
      <c r="E33" s="76">
        <f t="shared" si="0"/>
        <v>5.6000000000000001E-2</v>
      </c>
      <c r="F33" s="77">
        <v>42103</v>
      </c>
      <c r="G33" s="77">
        <v>42193</v>
      </c>
      <c r="H33" s="74" t="str">
        <f t="shared" ca="1" si="1"/>
        <v>已终止</v>
      </c>
      <c r="I33" s="78">
        <v>2.0000000000000001E-4</v>
      </c>
      <c r="J33" s="78">
        <v>2.9999999999999997E-4</v>
      </c>
      <c r="K33" s="74">
        <f t="shared" si="2"/>
        <v>90</v>
      </c>
      <c r="L33" s="79">
        <f t="shared" si="3"/>
        <v>112880994.65753424</v>
      </c>
      <c r="M33" s="79">
        <f t="shared" si="4"/>
        <v>5490.25</v>
      </c>
      <c r="N33" s="79">
        <f t="shared" si="5"/>
        <v>8235.3700000000008</v>
      </c>
      <c r="O33" s="79">
        <f t="shared" si="6"/>
        <v>112867269.03753424</v>
      </c>
      <c r="P33" s="81" t="s">
        <v>21</v>
      </c>
      <c r="Q33" s="81" t="s">
        <v>18</v>
      </c>
      <c r="R33" s="81" t="s">
        <v>20</v>
      </c>
      <c r="S33" s="88"/>
      <c r="T33" s="88"/>
      <c r="U33" s="88"/>
      <c r="V33" s="88"/>
    </row>
    <row r="34" spans="1:22" s="27" customFormat="1">
      <c r="A34" s="59"/>
      <c r="B34" s="59">
        <v>33</v>
      </c>
      <c r="C34" s="60">
        <v>200990277.78</v>
      </c>
      <c r="D34" s="61">
        <v>5.9499999999999997E-2</v>
      </c>
      <c r="E34" s="61">
        <f t="shared" si="0"/>
        <v>5.8999999999999997E-2</v>
      </c>
      <c r="F34" s="62">
        <v>42103</v>
      </c>
      <c r="G34" s="62">
        <v>42347</v>
      </c>
      <c r="H34" s="62" t="str">
        <f t="shared" ca="1" si="1"/>
        <v>已终止</v>
      </c>
      <c r="I34" s="63">
        <v>2.0000000000000001E-4</v>
      </c>
      <c r="J34" s="63">
        <v>2.9999999999999997E-4</v>
      </c>
      <c r="K34" s="59">
        <f t="shared" si="2"/>
        <v>244</v>
      </c>
      <c r="L34" s="58">
        <f t="shared" si="3"/>
        <v>208984734.91098642</v>
      </c>
      <c r="M34" s="58">
        <f t="shared" ref="M34:M65" si="7">ROUND(C34*I34*K34/365,2)</f>
        <v>26872.12</v>
      </c>
      <c r="N34" s="58">
        <f t="shared" ref="N34:N65" si="8">ROUND(C34*J34*K34/365,2)</f>
        <v>40308.19</v>
      </c>
      <c r="O34" s="64">
        <f t="shared" si="6"/>
        <v>208917554.60098642</v>
      </c>
      <c r="P34" s="57" t="s">
        <v>23</v>
      </c>
      <c r="Q34" s="57" t="s">
        <v>24</v>
      </c>
      <c r="R34" s="57" t="s">
        <v>29</v>
      </c>
      <c r="S34" s="81"/>
      <c r="T34" s="81"/>
      <c r="U34" s="81"/>
      <c r="V34" s="81"/>
    </row>
    <row r="35" spans="1:22">
      <c r="A35" s="74" t="s">
        <v>16</v>
      </c>
      <c r="B35" s="74">
        <v>34</v>
      </c>
      <c r="C35" s="75">
        <v>89860000</v>
      </c>
      <c r="D35" s="76">
        <v>5.45E-2</v>
      </c>
      <c r="E35" s="76">
        <f t="shared" si="0"/>
        <v>5.3999999999999999E-2</v>
      </c>
      <c r="F35" s="77">
        <v>42109</v>
      </c>
      <c r="G35" s="77">
        <v>42144</v>
      </c>
      <c r="H35" s="74" t="str">
        <f t="shared" ca="1" si="1"/>
        <v>已终止</v>
      </c>
      <c r="I35" s="78">
        <v>2.0000000000000001E-4</v>
      </c>
      <c r="J35" s="78">
        <v>2.9999999999999997E-4</v>
      </c>
      <c r="K35" s="74">
        <f t="shared" si="2"/>
        <v>35</v>
      </c>
      <c r="L35" s="79">
        <f t="shared" si="3"/>
        <v>90329610.821917802</v>
      </c>
      <c r="M35" s="79">
        <f t="shared" si="7"/>
        <v>1723.34</v>
      </c>
      <c r="N35" s="79">
        <f t="shared" si="8"/>
        <v>2585.0100000000002</v>
      </c>
      <c r="O35" s="83">
        <f t="shared" si="6"/>
        <v>90325302.471917793</v>
      </c>
      <c r="P35" s="81" t="s">
        <v>25</v>
      </c>
      <c r="Q35" s="81" t="s">
        <v>26</v>
      </c>
      <c r="R35" s="81" t="s">
        <v>27</v>
      </c>
      <c r="T35" s="87"/>
      <c r="U35" s="87"/>
      <c r="V35" s="87"/>
    </row>
    <row r="36" spans="1:22">
      <c r="A36" s="66"/>
      <c r="B36" s="59">
        <v>35</v>
      </c>
      <c r="C36" s="60">
        <v>300000000</v>
      </c>
      <c r="D36" s="61">
        <v>5.9499999999999997E-2</v>
      </c>
      <c r="E36" s="61">
        <f t="shared" si="0"/>
        <v>5.8999999999999997E-2</v>
      </c>
      <c r="F36" s="62">
        <v>42109</v>
      </c>
      <c r="G36" s="62">
        <v>42292</v>
      </c>
      <c r="H36" s="62" t="str">
        <f t="shared" ca="1" si="1"/>
        <v>已终止</v>
      </c>
      <c r="I36" s="63">
        <v>2.0000000000000001E-4</v>
      </c>
      <c r="J36" s="63">
        <v>2.9999999999999997E-4</v>
      </c>
      <c r="K36" s="59">
        <f t="shared" si="2"/>
        <v>183</v>
      </c>
      <c r="L36" s="58">
        <f t="shared" si="3"/>
        <v>308949452.05479455</v>
      </c>
      <c r="M36" s="58">
        <f t="shared" si="7"/>
        <v>30082.19</v>
      </c>
      <c r="N36" s="58">
        <f t="shared" si="8"/>
        <v>45123.29</v>
      </c>
      <c r="O36" s="64">
        <f t="shared" si="6"/>
        <v>308874246.57479453</v>
      </c>
      <c r="P36" s="57" t="s">
        <v>23</v>
      </c>
      <c r="Q36" s="57" t="s">
        <v>24</v>
      </c>
      <c r="R36" s="57" t="s">
        <v>29</v>
      </c>
      <c r="T36" s="87"/>
      <c r="U36" s="87"/>
      <c r="V36" s="87"/>
    </row>
    <row r="37" spans="1:22">
      <c r="A37" s="74" t="s">
        <v>16</v>
      </c>
      <c r="B37" s="74">
        <v>36</v>
      </c>
      <c r="C37" s="75">
        <v>134000000</v>
      </c>
      <c r="D37" s="76">
        <v>5.6500000000000002E-2</v>
      </c>
      <c r="E37" s="76">
        <f t="shared" si="0"/>
        <v>5.6000000000000001E-2</v>
      </c>
      <c r="F37" s="77">
        <v>42110</v>
      </c>
      <c r="G37" s="77">
        <v>42200</v>
      </c>
      <c r="H37" s="74" t="str">
        <f t="shared" ca="1" si="1"/>
        <v>已终止</v>
      </c>
      <c r="I37" s="78">
        <v>2.0000000000000001E-4</v>
      </c>
      <c r="J37" s="78">
        <v>2.9999999999999997E-4</v>
      </c>
      <c r="K37" s="74">
        <f t="shared" si="2"/>
        <v>90</v>
      </c>
      <c r="L37" s="79">
        <f t="shared" si="3"/>
        <v>135866821.9178082</v>
      </c>
      <c r="M37" s="79">
        <f t="shared" si="7"/>
        <v>6608.22</v>
      </c>
      <c r="N37" s="79">
        <f t="shared" si="8"/>
        <v>9912.33</v>
      </c>
      <c r="O37" s="79">
        <f t="shared" si="6"/>
        <v>135850301.36780819</v>
      </c>
      <c r="P37" s="81" t="s">
        <v>21</v>
      </c>
      <c r="Q37" s="81" t="s">
        <v>18</v>
      </c>
      <c r="R37" s="81" t="s">
        <v>20</v>
      </c>
      <c r="T37" s="87"/>
      <c r="U37" s="87"/>
      <c r="V37" s="87"/>
    </row>
    <row r="38" spans="1:22" s="27" customFormat="1">
      <c r="A38" s="66"/>
      <c r="B38" s="59">
        <v>37</v>
      </c>
      <c r="C38" s="60">
        <v>99000000</v>
      </c>
      <c r="D38" s="61">
        <v>5.8999999999999997E-2</v>
      </c>
      <c r="E38" s="61">
        <f t="shared" si="0"/>
        <v>5.8499999999999996E-2</v>
      </c>
      <c r="F38" s="62">
        <v>42116</v>
      </c>
      <c r="G38" s="62">
        <v>42299</v>
      </c>
      <c r="H38" s="62" t="str">
        <f t="shared" ca="1" si="1"/>
        <v>已终止</v>
      </c>
      <c r="I38" s="63">
        <v>2.0000000000000001E-4</v>
      </c>
      <c r="J38" s="63">
        <v>2.9999999999999997E-4</v>
      </c>
      <c r="K38" s="59">
        <f t="shared" si="2"/>
        <v>183</v>
      </c>
      <c r="L38" s="58">
        <f t="shared" si="3"/>
        <v>101928501.36986302</v>
      </c>
      <c r="M38" s="58">
        <f t="shared" si="7"/>
        <v>9927.1200000000008</v>
      </c>
      <c r="N38" s="58">
        <f t="shared" si="8"/>
        <v>14890.68</v>
      </c>
      <c r="O38" s="64">
        <f t="shared" si="6"/>
        <v>101903683.56986301</v>
      </c>
      <c r="P38" s="57" t="s">
        <v>23</v>
      </c>
      <c r="Q38" s="57" t="s">
        <v>24</v>
      </c>
      <c r="R38" s="57" t="s">
        <v>29</v>
      </c>
      <c r="S38" s="81"/>
      <c r="T38" s="81"/>
      <c r="U38" s="81"/>
      <c r="V38" s="81"/>
    </row>
    <row r="39" spans="1:22">
      <c r="A39" s="74" t="s">
        <v>16</v>
      </c>
      <c r="B39" s="74">
        <v>38</v>
      </c>
      <c r="C39" s="75">
        <v>153180000</v>
      </c>
      <c r="D39" s="76">
        <v>5.45E-2</v>
      </c>
      <c r="E39" s="76">
        <f t="shared" si="0"/>
        <v>5.3999999999999999E-2</v>
      </c>
      <c r="F39" s="77">
        <v>42116</v>
      </c>
      <c r="G39" s="77">
        <v>42151</v>
      </c>
      <c r="H39" s="74" t="str">
        <f t="shared" ca="1" si="1"/>
        <v>已终止</v>
      </c>
      <c r="I39" s="78">
        <v>2.0000000000000001E-4</v>
      </c>
      <c r="J39" s="78">
        <v>2.9999999999999997E-4</v>
      </c>
      <c r="K39" s="74">
        <f t="shared" si="2"/>
        <v>35</v>
      </c>
      <c r="L39" s="79">
        <f t="shared" si="3"/>
        <v>153980522.87671232</v>
      </c>
      <c r="M39" s="79">
        <f t="shared" si="7"/>
        <v>2937.7</v>
      </c>
      <c r="N39" s="79">
        <f t="shared" si="8"/>
        <v>4406.55</v>
      </c>
      <c r="O39" s="83">
        <f t="shared" si="6"/>
        <v>153973178.62671232</v>
      </c>
      <c r="P39" s="81" t="s">
        <v>25</v>
      </c>
      <c r="Q39" s="81" t="s">
        <v>26</v>
      </c>
      <c r="R39" s="81" t="s">
        <v>27</v>
      </c>
      <c r="T39" s="87"/>
      <c r="U39" s="87"/>
      <c r="V39" s="87"/>
    </row>
    <row r="40" spans="1:22">
      <c r="A40" s="74" t="s">
        <v>16</v>
      </c>
      <c r="B40" s="74">
        <v>39</v>
      </c>
      <c r="C40" s="75">
        <v>160960000</v>
      </c>
      <c r="D40" s="76">
        <v>5.6500000000000002E-2</v>
      </c>
      <c r="E40" s="76">
        <f t="shared" si="0"/>
        <v>5.6000000000000001E-2</v>
      </c>
      <c r="F40" s="77">
        <v>42117</v>
      </c>
      <c r="G40" s="77">
        <v>42207</v>
      </c>
      <c r="H40" s="74" t="str">
        <f t="shared" ca="1" si="1"/>
        <v>已终止</v>
      </c>
      <c r="I40" s="78">
        <v>2.0000000000000001E-4</v>
      </c>
      <c r="J40" s="78">
        <v>2.9999999999999997E-4</v>
      </c>
      <c r="K40" s="74">
        <f t="shared" si="2"/>
        <v>90</v>
      </c>
      <c r="L40" s="79">
        <f t="shared" si="3"/>
        <v>163202415.34246576</v>
      </c>
      <c r="M40" s="79">
        <f t="shared" si="7"/>
        <v>7937.75</v>
      </c>
      <c r="N40" s="79">
        <f t="shared" si="8"/>
        <v>11906.63</v>
      </c>
      <c r="O40" s="79">
        <f t="shared" si="6"/>
        <v>163182570.96246576</v>
      </c>
      <c r="P40" s="81" t="s">
        <v>21</v>
      </c>
      <c r="Q40" s="81" t="s">
        <v>18</v>
      </c>
      <c r="R40" s="81" t="s">
        <v>20</v>
      </c>
      <c r="T40" s="87"/>
      <c r="U40" s="87"/>
      <c r="V40" s="87"/>
    </row>
    <row r="41" spans="1:22">
      <c r="A41" s="66"/>
      <c r="B41" s="59">
        <v>40</v>
      </c>
      <c r="C41" s="60">
        <v>200000000</v>
      </c>
      <c r="D41" s="61">
        <v>5.8000000000000003E-2</v>
      </c>
      <c r="E41" s="61">
        <f t="shared" si="0"/>
        <v>5.7500000000000002E-2</v>
      </c>
      <c r="F41" s="62">
        <v>42118</v>
      </c>
      <c r="G41" s="62">
        <v>42300</v>
      </c>
      <c r="H41" s="62" t="str">
        <f t="shared" ca="1" si="1"/>
        <v>已终止</v>
      </c>
      <c r="I41" s="63">
        <v>2.0000000000000001E-4</v>
      </c>
      <c r="J41" s="63">
        <v>2.9999999999999997E-4</v>
      </c>
      <c r="K41" s="59">
        <f t="shared" si="2"/>
        <v>182</v>
      </c>
      <c r="L41" s="58">
        <f t="shared" si="3"/>
        <v>205784109.58904108</v>
      </c>
      <c r="M41" s="58">
        <f t="shared" si="7"/>
        <v>19945.21</v>
      </c>
      <c r="N41" s="58">
        <f t="shared" si="8"/>
        <v>29917.81</v>
      </c>
      <c r="O41" s="64">
        <f t="shared" si="6"/>
        <v>205734246.56904107</v>
      </c>
      <c r="P41" s="57" t="s">
        <v>23</v>
      </c>
      <c r="Q41" s="57" t="s">
        <v>24</v>
      </c>
      <c r="R41" s="57" t="s">
        <v>29</v>
      </c>
      <c r="T41" s="87"/>
      <c r="U41" s="87"/>
      <c r="V41" s="87"/>
    </row>
    <row r="42" spans="1:22" s="27" customFormat="1">
      <c r="A42" s="66"/>
      <c r="B42" s="59">
        <v>41</v>
      </c>
      <c r="C42" s="60">
        <v>1000000000</v>
      </c>
      <c r="D42" s="61">
        <v>5.8599999999999999E-2</v>
      </c>
      <c r="E42" s="61">
        <f t="shared" si="0"/>
        <v>5.8099999999999999E-2</v>
      </c>
      <c r="F42" s="62">
        <v>42118</v>
      </c>
      <c r="G42" s="62">
        <v>42303</v>
      </c>
      <c r="H42" s="62" t="str">
        <f t="shared" ca="1" si="1"/>
        <v>已终止</v>
      </c>
      <c r="I42" s="63">
        <v>2.0000000000000001E-4</v>
      </c>
      <c r="J42" s="63">
        <v>2.9999999999999997E-4</v>
      </c>
      <c r="K42" s="59">
        <f t="shared" si="2"/>
        <v>185</v>
      </c>
      <c r="L42" s="58">
        <f t="shared" si="3"/>
        <v>1029701369.8630137</v>
      </c>
      <c r="M42" s="58">
        <f t="shared" si="7"/>
        <v>101369.86</v>
      </c>
      <c r="N42" s="58">
        <f t="shared" si="8"/>
        <v>152054.79</v>
      </c>
      <c r="O42" s="64">
        <f t="shared" si="6"/>
        <v>1029447945.2130138</v>
      </c>
      <c r="P42" s="57" t="s">
        <v>23</v>
      </c>
      <c r="Q42" s="57" t="s">
        <v>24</v>
      </c>
      <c r="R42" s="57" t="s">
        <v>29</v>
      </c>
      <c r="S42" s="81"/>
      <c r="T42" s="81"/>
      <c r="U42" s="81"/>
      <c r="V42" s="81"/>
    </row>
    <row r="43" spans="1:22">
      <c r="A43" s="74" t="s">
        <v>16</v>
      </c>
      <c r="B43" s="74">
        <v>42</v>
      </c>
      <c r="C43" s="75">
        <v>700000000</v>
      </c>
      <c r="D43" s="76">
        <v>5.1999999999999998E-2</v>
      </c>
      <c r="E43" s="76">
        <f t="shared" si="0"/>
        <v>5.1499999999999997E-2</v>
      </c>
      <c r="F43" s="77">
        <v>42118</v>
      </c>
      <c r="G43" s="77">
        <v>42178</v>
      </c>
      <c r="H43" s="74" t="str">
        <f t="shared" ca="1" si="1"/>
        <v>已终止</v>
      </c>
      <c r="I43" s="78">
        <v>2.0000000000000001E-4</v>
      </c>
      <c r="J43" s="78">
        <v>2.9999999999999997E-4</v>
      </c>
      <c r="K43" s="74">
        <f t="shared" si="2"/>
        <v>60</v>
      </c>
      <c r="L43" s="79">
        <f t="shared" si="3"/>
        <v>705983561.64383566</v>
      </c>
      <c r="M43" s="79">
        <f t="shared" si="7"/>
        <v>23013.7</v>
      </c>
      <c r="N43" s="79">
        <f t="shared" si="8"/>
        <v>34520.550000000003</v>
      </c>
      <c r="O43" s="79">
        <f t="shared" si="6"/>
        <v>705926027.39383566</v>
      </c>
      <c r="P43" s="81" t="s">
        <v>23</v>
      </c>
      <c r="Q43" s="81" t="s">
        <v>24</v>
      </c>
      <c r="R43" s="81" t="s">
        <v>29</v>
      </c>
      <c r="T43" s="87"/>
      <c r="U43" s="87"/>
      <c r="V43" s="87"/>
    </row>
    <row r="44" spans="1:22">
      <c r="A44" s="74" t="s">
        <v>16</v>
      </c>
      <c r="B44" s="74">
        <v>43</v>
      </c>
      <c r="C44" s="75">
        <v>1000000000</v>
      </c>
      <c r="D44" s="76">
        <v>5.0999999999999997E-2</v>
      </c>
      <c r="E44" s="76">
        <f t="shared" si="0"/>
        <v>5.0499999999999996E-2</v>
      </c>
      <c r="F44" s="77">
        <v>42122</v>
      </c>
      <c r="G44" s="77">
        <v>42184</v>
      </c>
      <c r="H44" s="74" t="str">
        <f t="shared" ca="1" si="1"/>
        <v>已终止</v>
      </c>
      <c r="I44" s="78">
        <v>2.0000000000000001E-4</v>
      </c>
      <c r="J44" s="78">
        <v>2.9999999999999997E-4</v>
      </c>
      <c r="K44" s="74">
        <f t="shared" si="2"/>
        <v>62</v>
      </c>
      <c r="L44" s="79">
        <f t="shared" si="3"/>
        <v>1008663013.6986301</v>
      </c>
      <c r="M44" s="79">
        <f t="shared" si="7"/>
        <v>33972.6</v>
      </c>
      <c r="N44" s="79">
        <f t="shared" si="8"/>
        <v>50958.9</v>
      </c>
      <c r="O44" s="79">
        <f t="shared" si="6"/>
        <v>1008578082.1986301</v>
      </c>
      <c r="P44" s="81" t="s">
        <v>23</v>
      </c>
      <c r="Q44" s="81" t="s">
        <v>24</v>
      </c>
      <c r="R44" s="81" t="s">
        <v>29</v>
      </c>
      <c r="T44" s="87"/>
      <c r="U44" s="87"/>
      <c r="V44" s="87"/>
    </row>
    <row r="45" spans="1:22">
      <c r="A45" s="66"/>
      <c r="B45" s="59">
        <v>44</v>
      </c>
      <c r="C45" s="60">
        <v>400000000</v>
      </c>
      <c r="D45" s="61">
        <v>5.8500000000000003E-2</v>
      </c>
      <c r="E45" s="61">
        <f t="shared" si="0"/>
        <v>5.8000000000000003E-2</v>
      </c>
      <c r="F45" s="62">
        <v>42122</v>
      </c>
      <c r="G45" s="62">
        <v>42305</v>
      </c>
      <c r="H45" s="62" t="str">
        <f t="shared" ca="1" si="1"/>
        <v>已终止</v>
      </c>
      <c r="I45" s="63">
        <v>2.0000000000000001E-4</v>
      </c>
      <c r="J45" s="63">
        <v>2.9999999999999997E-4</v>
      </c>
      <c r="K45" s="59">
        <f t="shared" si="2"/>
        <v>183</v>
      </c>
      <c r="L45" s="58">
        <f t="shared" si="3"/>
        <v>411732054.79452056</v>
      </c>
      <c r="M45" s="58">
        <f t="shared" si="7"/>
        <v>40109.589999999997</v>
      </c>
      <c r="N45" s="58">
        <f t="shared" si="8"/>
        <v>60164.38</v>
      </c>
      <c r="O45" s="64">
        <f t="shared" si="6"/>
        <v>411631780.82452059</v>
      </c>
      <c r="P45" s="57" t="s">
        <v>23</v>
      </c>
      <c r="Q45" s="57" t="s">
        <v>24</v>
      </c>
      <c r="R45" s="57" t="s">
        <v>29</v>
      </c>
      <c r="T45" s="87"/>
      <c r="U45" s="87"/>
      <c r="V45" s="87"/>
    </row>
    <row r="46" spans="1:22" s="27" customFormat="1">
      <c r="A46" s="66"/>
      <c r="B46" s="59">
        <v>45</v>
      </c>
      <c r="C46" s="60">
        <v>500000000</v>
      </c>
      <c r="D46" s="61">
        <v>5.8500000000000003E-2</v>
      </c>
      <c r="E46" s="61">
        <f t="shared" si="0"/>
        <v>5.8000000000000003E-2</v>
      </c>
      <c r="F46" s="62">
        <v>42123</v>
      </c>
      <c r="G46" s="62">
        <v>42311</v>
      </c>
      <c r="H46" s="62" t="str">
        <f t="shared" ca="1" si="1"/>
        <v>已终止</v>
      </c>
      <c r="I46" s="63">
        <v>2.0000000000000001E-4</v>
      </c>
      <c r="J46" s="63">
        <v>2.9999999999999997E-4</v>
      </c>
      <c r="K46" s="59">
        <f t="shared" si="2"/>
        <v>188</v>
      </c>
      <c r="L46" s="58">
        <f t="shared" si="3"/>
        <v>515065753.42465752</v>
      </c>
      <c r="M46" s="58">
        <f t="shared" si="7"/>
        <v>51506.85</v>
      </c>
      <c r="N46" s="58">
        <f t="shared" si="8"/>
        <v>77260.27</v>
      </c>
      <c r="O46" s="64">
        <f t="shared" si="6"/>
        <v>514936986.30465752</v>
      </c>
      <c r="P46" s="57" t="s">
        <v>23</v>
      </c>
      <c r="Q46" s="57" t="s">
        <v>24</v>
      </c>
      <c r="R46" s="57" t="s">
        <v>29</v>
      </c>
      <c r="S46" s="81"/>
      <c r="T46" s="81"/>
      <c r="U46" s="81"/>
      <c r="V46" s="81"/>
    </row>
    <row r="47" spans="1:22">
      <c r="A47" s="74" t="s">
        <v>16</v>
      </c>
      <c r="B47" s="74">
        <v>46</v>
      </c>
      <c r="C47" s="75">
        <v>92530000</v>
      </c>
      <c r="D47" s="76">
        <v>5.5E-2</v>
      </c>
      <c r="E47" s="76">
        <f t="shared" si="0"/>
        <v>5.45E-2</v>
      </c>
      <c r="F47" s="77">
        <v>42123</v>
      </c>
      <c r="G47" s="77">
        <v>42158</v>
      </c>
      <c r="H47" s="74" t="str">
        <f t="shared" ca="1" si="1"/>
        <v>已终止</v>
      </c>
      <c r="I47" s="78">
        <v>2.0000000000000001E-4</v>
      </c>
      <c r="J47" s="78">
        <v>2.9999999999999997E-4</v>
      </c>
      <c r="K47" s="74">
        <f t="shared" si="2"/>
        <v>35</v>
      </c>
      <c r="L47" s="79">
        <f t="shared" si="3"/>
        <v>93018000.684931502</v>
      </c>
      <c r="M47" s="79">
        <f t="shared" si="7"/>
        <v>1774.55</v>
      </c>
      <c r="N47" s="79">
        <f t="shared" si="8"/>
        <v>2661.82</v>
      </c>
      <c r="O47" s="83">
        <f t="shared" si="6"/>
        <v>93013564.314931512</v>
      </c>
      <c r="P47" s="81" t="s">
        <v>25</v>
      </c>
      <c r="Q47" s="81" t="s">
        <v>26</v>
      </c>
      <c r="R47" s="81" t="s">
        <v>27</v>
      </c>
      <c r="T47" s="87"/>
      <c r="U47" s="87"/>
      <c r="V47" s="87"/>
    </row>
    <row r="48" spans="1:22">
      <c r="A48" s="74" t="s">
        <v>16</v>
      </c>
      <c r="B48" s="74">
        <v>47</v>
      </c>
      <c r="C48" s="75">
        <v>118130000</v>
      </c>
      <c r="D48" s="76">
        <v>5.7000000000000002E-2</v>
      </c>
      <c r="E48" s="76">
        <f t="shared" si="0"/>
        <v>5.6500000000000002E-2</v>
      </c>
      <c r="F48" s="77">
        <v>42124</v>
      </c>
      <c r="G48" s="77">
        <v>42214</v>
      </c>
      <c r="H48" s="74" t="str">
        <f t="shared" ca="1" si="1"/>
        <v>已终止</v>
      </c>
      <c r="I48" s="78">
        <v>2.0000000000000001E-4</v>
      </c>
      <c r="J48" s="78">
        <v>2.9999999999999997E-4</v>
      </c>
      <c r="K48" s="74">
        <f t="shared" si="2"/>
        <v>90</v>
      </c>
      <c r="L48" s="79">
        <f t="shared" si="3"/>
        <v>119790292.87671232</v>
      </c>
      <c r="M48" s="79">
        <f t="shared" si="7"/>
        <v>5825.59</v>
      </c>
      <c r="N48" s="79">
        <f t="shared" si="8"/>
        <v>8738.3799999999992</v>
      </c>
      <c r="O48" s="79">
        <f t="shared" si="6"/>
        <v>119775728.90671232</v>
      </c>
      <c r="P48" s="81" t="s">
        <v>21</v>
      </c>
      <c r="Q48" s="81" t="s">
        <v>18</v>
      </c>
      <c r="R48" s="81" t="s">
        <v>20</v>
      </c>
      <c r="T48" s="87"/>
      <c r="U48" s="87"/>
      <c r="V48" s="87"/>
    </row>
    <row r="49" spans="1:22" s="27" customFormat="1">
      <c r="A49" s="66"/>
      <c r="B49" s="59">
        <v>48</v>
      </c>
      <c r="C49" s="60">
        <v>400000000</v>
      </c>
      <c r="D49" s="61">
        <v>5.6500000000000002E-2</v>
      </c>
      <c r="E49" s="61">
        <f t="shared" si="0"/>
        <v>5.6000000000000001E-2</v>
      </c>
      <c r="F49" s="62">
        <v>42130</v>
      </c>
      <c r="G49" s="62">
        <v>42313</v>
      </c>
      <c r="H49" s="62" t="str">
        <f t="shared" ca="1" si="1"/>
        <v>已终止</v>
      </c>
      <c r="I49" s="63">
        <v>2.0000000000000001E-4</v>
      </c>
      <c r="J49" s="63">
        <v>2.9999999999999997E-4</v>
      </c>
      <c r="K49" s="59">
        <f t="shared" si="2"/>
        <v>183</v>
      </c>
      <c r="L49" s="58">
        <f t="shared" si="3"/>
        <v>411330958.9041096</v>
      </c>
      <c r="M49" s="58">
        <f t="shared" si="7"/>
        <v>40109.589999999997</v>
      </c>
      <c r="N49" s="58">
        <f t="shared" si="8"/>
        <v>60164.38</v>
      </c>
      <c r="O49" s="64">
        <f t="shared" si="6"/>
        <v>411230684.93410963</v>
      </c>
      <c r="P49" s="57" t="s">
        <v>23</v>
      </c>
      <c r="Q49" s="57" t="s">
        <v>24</v>
      </c>
      <c r="R49" s="57" t="s">
        <v>29</v>
      </c>
      <c r="S49" s="81"/>
      <c r="T49" s="81"/>
      <c r="U49" s="81"/>
      <c r="V49" s="81"/>
    </row>
    <row r="50" spans="1:22" s="41" customFormat="1">
      <c r="A50" s="59"/>
      <c r="B50" s="59">
        <v>49</v>
      </c>
      <c r="C50" s="60">
        <v>50000000</v>
      </c>
      <c r="D50" s="61">
        <v>5.6000000000000001E-2</v>
      </c>
      <c r="E50" s="61">
        <f t="shared" si="0"/>
        <v>5.5500000000000001E-2</v>
      </c>
      <c r="F50" s="62">
        <v>42132</v>
      </c>
      <c r="G50" s="62">
        <v>42314</v>
      </c>
      <c r="H50" s="62" t="str">
        <f t="shared" ca="1" si="1"/>
        <v>已终止</v>
      </c>
      <c r="I50" s="63">
        <v>2.0000000000000001E-4</v>
      </c>
      <c r="J50" s="63">
        <v>2.9999999999999997E-4</v>
      </c>
      <c r="K50" s="59">
        <f t="shared" si="2"/>
        <v>182</v>
      </c>
      <c r="L50" s="58">
        <f t="shared" si="3"/>
        <v>51396164.383561641</v>
      </c>
      <c r="M50" s="58">
        <f t="shared" si="7"/>
        <v>4986.3</v>
      </c>
      <c r="N50" s="58">
        <f t="shared" si="8"/>
        <v>7479.45</v>
      </c>
      <c r="O50" s="64">
        <f t="shared" si="6"/>
        <v>51383698.633561641</v>
      </c>
      <c r="P50" s="57" t="s">
        <v>23</v>
      </c>
      <c r="Q50" s="57" t="s">
        <v>24</v>
      </c>
      <c r="R50" s="57" t="s">
        <v>29</v>
      </c>
      <c r="S50" s="89"/>
      <c r="T50" s="89"/>
      <c r="U50" s="89"/>
      <c r="V50" s="89"/>
    </row>
    <row r="51" spans="1:22" s="41" customFormat="1">
      <c r="A51" s="74" t="s">
        <v>16</v>
      </c>
      <c r="B51" s="74">
        <v>50</v>
      </c>
      <c r="C51" s="75">
        <v>230320000</v>
      </c>
      <c r="D51" s="76">
        <v>5.45E-2</v>
      </c>
      <c r="E51" s="76">
        <f t="shared" si="0"/>
        <v>5.3999999999999999E-2</v>
      </c>
      <c r="F51" s="77">
        <v>42136</v>
      </c>
      <c r="G51" s="77">
        <v>42171</v>
      </c>
      <c r="H51" s="74" t="str">
        <f t="shared" ca="1" si="1"/>
        <v>已终止</v>
      </c>
      <c r="I51" s="78">
        <v>2.0000000000000001E-4</v>
      </c>
      <c r="J51" s="78">
        <v>2.9999999999999997E-4</v>
      </c>
      <c r="K51" s="74">
        <f t="shared" si="2"/>
        <v>35</v>
      </c>
      <c r="L51" s="79">
        <f t="shared" si="3"/>
        <v>231523658.630137</v>
      </c>
      <c r="M51" s="79">
        <f t="shared" si="7"/>
        <v>4417.1000000000004</v>
      </c>
      <c r="N51" s="79">
        <f t="shared" si="8"/>
        <v>6625.64</v>
      </c>
      <c r="O51" s="79">
        <f t="shared" si="6"/>
        <v>231512615.89013702</v>
      </c>
      <c r="P51" s="81" t="s">
        <v>25</v>
      </c>
      <c r="Q51" s="81" t="s">
        <v>26</v>
      </c>
      <c r="R51" s="81" t="s">
        <v>27</v>
      </c>
      <c r="S51" s="89"/>
      <c r="T51" s="89"/>
      <c r="U51" s="89"/>
      <c r="V51" s="89"/>
    </row>
    <row r="52" spans="1:22" s="41" customFormat="1">
      <c r="A52" s="74" t="s">
        <v>16</v>
      </c>
      <c r="B52" s="74">
        <v>51</v>
      </c>
      <c r="C52" s="75">
        <v>161620000</v>
      </c>
      <c r="D52" s="76">
        <v>5.6500000000000002E-2</v>
      </c>
      <c r="E52" s="76">
        <f t="shared" si="0"/>
        <v>5.6000000000000001E-2</v>
      </c>
      <c r="F52" s="77">
        <v>42137</v>
      </c>
      <c r="G52" s="77">
        <v>42227</v>
      </c>
      <c r="H52" s="74" t="str">
        <f t="shared" ca="1" si="1"/>
        <v>已终止</v>
      </c>
      <c r="I52" s="78">
        <v>2.0000000000000001E-4</v>
      </c>
      <c r="J52" s="78">
        <v>2.9999999999999997E-4</v>
      </c>
      <c r="K52" s="74">
        <f t="shared" si="2"/>
        <v>90</v>
      </c>
      <c r="L52" s="79">
        <f t="shared" si="3"/>
        <v>163871610.13698632</v>
      </c>
      <c r="M52" s="79">
        <f t="shared" si="7"/>
        <v>7970.3</v>
      </c>
      <c r="N52" s="79">
        <f t="shared" si="8"/>
        <v>11955.45</v>
      </c>
      <c r="O52" s="79">
        <f t="shared" si="6"/>
        <v>163851684.38698632</v>
      </c>
      <c r="P52" s="81" t="s">
        <v>21</v>
      </c>
      <c r="Q52" s="81" t="s">
        <v>18</v>
      </c>
      <c r="R52" s="81" t="s">
        <v>20</v>
      </c>
      <c r="S52" s="89"/>
      <c r="T52" s="89"/>
      <c r="U52" s="89"/>
      <c r="V52" s="89"/>
    </row>
    <row r="53" spans="1:22" s="27" customFormat="1">
      <c r="A53" s="59"/>
      <c r="B53" s="59">
        <v>52</v>
      </c>
      <c r="C53" s="60">
        <v>500000000</v>
      </c>
      <c r="D53" s="61">
        <v>5.5E-2</v>
      </c>
      <c r="E53" s="61">
        <f t="shared" si="0"/>
        <v>5.45E-2</v>
      </c>
      <c r="F53" s="62">
        <v>42137</v>
      </c>
      <c r="G53" s="62">
        <v>42321</v>
      </c>
      <c r="H53" s="62" t="str">
        <f t="shared" ca="1" si="1"/>
        <v>已终止</v>
      </c>
      <c r="I53" s="63">
        <v>2.0000000000000001E-4</v>
      </c>
      <c r="J53" s="63">
        <v>2.9999999999999997E-4</v>
      </c>
      <c r="K53" s="59">
        <f t="shared" si="2"/>
        <v>184</v>
      </c>
      <c r="L53" s="58">
        <f t="shared" si="3"/>
        <v>513863013.69863015</v>
      </c>
      <c r="M53" s="58">
        <f t="shared" si="7"/>
        <v>50410.96</v>
      </c>
      <c r="N53" s="58">
        <f t="shared" si="8"/>
        <v>75616.44</v>
      </c>
      <c r="O53" s="64">
        <f t="shared" si="6"/>
        <v>513736986.29863018</v>
      </c>
      <c r="P53" s="57" t="s">
        <v>23</v>
      </c>
      <c r="Q53" s="57" t="s">
        <v>24</v>
      </c>
      <c r="R53" s="57" t="s">
        <v>29</v>
      </c>
      <c r="S53" s="81"/>
      <c r="T53" s="81"/>
      <c r="U53" s="81"/>
      <c r="V53" s="81"/>
    </row>
    <row r="54" spans="1:22">
      <c r="A54" s="139"/>
      <c r="B54" s="139">
        <v>53</v>
      </c>
      <c r="C54" s="140">
        <v>300000000</v>
      </c>
      <c r="D54" s="141">
        <v>5.45E-2</v>
      </c>
      <c r="E54" s="141">
        <f t="shared" si="0"/>
        <v>5.3999999999999999E-2</v>
      </c>
      <c r="F54" s="142">
        <v>42139</v>
      </c>
      <c r="G54" s="142">
        <v>42507</v>
      </c>
      <c r="H54" s="142" t="str">
        <f t="shared" ca="1" si="1"/>
        <v>已终止</v>
      </c>
      <c r="I54" s="143">
        <v>2.0000000000000001E-4</v>
      </c>
      <c r="J54" s="143">
        <v>2.9999999999999997E-4</v>
      </c>
      <c r="K54" s="139">
        <f t="shared" si="2"/>
        <v>368</v>
      </c>
      <c r="L54" s="144">
        <f t="shared" si="3"/>
        <v>316484383.56164384</v>
      </c>
      <c r="M54" s="144">
        <f t="shared" si="7"/>
        <v>60493.15</v>
      </c>
      <c r="N54" s="144">
        <f t="shared" si="8"/>
        <v>90739.73</v>
      </c>
      <c r="O54" s="145">
        <f t="shared" si="6"/>
        <v>316333150.68164384</v>
      </c>
      <c r="P54" s="84" t="s">
        <v>23</v>
      </c>
      <c r="Q54" s="84" t="s">
        <v>24</v>
      </c>
      <c r="R54" s="84" t="s">
        <v>29</v>
      </c>
      <c r="T54" s="87"/>
      <c r="U54" s="87"/>
      <c r="V54" s="87"/>
    </row>
    <row r="55" spans="1:22">
      <c r="A55" s="74" t="s">
        <v>16</v>
      </c>
      <c r="B55" s="74">
        <v>54</v>
      </c>
      <c r="C55" s="75">
        <v>147690000</v>
      </c>
      <c r="D55" s="76">
        <v>5.3499999999999999E-2</v>
      </c>
      <c r="E55" s="76">
        <f t="shared" si="0"/>
        <v>5.2999999999999999E-2</v>
      </c>
      <c r="F55" s="77">
        <v>42143</v>
      </c>
      <c r="G55" s="77">
        <v>42180</v>
      </c>
      <c r="H55" s="74" t="str">
        <f t="shared" ca="1" si="1"/>
        <v>已终止</v>
      </c>
      <c r="I55" s="78">
        <v>2.0000000000000001E-4</v>
      </c>
      <c r="J55" s="78">
        <v>2.9999999999999997E-4</v>
      </c>
      <c r="K55" s="74">
        <f t="shared" si="2"/>
        <v>37</v>
      </c>
      <c r="L55" s="79">
        <f t="shared" si="3"/>
        <v>148490965.3561644</v>
      </c>
      <c r="M55" s="79">
        <f t="shared" si="7"/>
        <v>2994.26</v>
      </c>
      <c r="N55" s="79">
        <f t="shared" si="8"/>
        <v>4491.3900000000003</v>
      </c>
      <c r="O55" s="79">
        <f t="shared" si="6"/>
        <v>148483479.70616442</v>
      </c>
      <c r="P55" s="81" t="s">
        <v>25</v>
      </c>
      <c r="Q55" s="81" t="s">
        <v>26</v>
      </c>
      <c r="R55" s="81" t="s">
        <v>27</v>
      </c>
      <c r="T55" s="87"/>
      <c r="U55" s="87"/>
      <c r="V55" s="87"/>
    </row>
    <row r="56" spans="1:22">
      <c r="A56" s="74" t="s">
        <v>16</v>
      </c>
      <c r="B56" s="74">
        <v>55</v>
      </c>
      <c r="C56" s="75">
        <v>81010000</v>
      </c>
      <c r="D56" s="76">
        <v>5.5500000000000001E-2</v>
      </c>
      <c r="E56" s="76">
        <f t="shared" si="0"/>
        <v>5.5E-2</v>
      </c>
      <c r="F56" s="77">
        <v>42144</v>
      </c>
      <c r="G56" s="77">
        <v>42235</v>
      </c>
      <c r="H56" s="74" t="str">
        <f t="shared" ca="1" si="1"/>
        <v>已终止</v>
      </c>
      <c r="I56" s="78">
        <v>2.0000000000000001E-4</v>
      </c>
      <c r="J56" s="78">
        <v>2.9999999999999997E-4</v>
      </c>
      <c r="K56" s="74">
        <f t="shared" si="2"/>
        <v>91</v>
      </c>
      <c r="L56" s="79">
        <f t="shared" si="3"/>
        <v>82130934.260273978</v>
      </c>
      <c r="M56" s="79">
        <f t="shared" si="7"/>
        <v>4039.4</v>
      </c>
      <c r="N56" s="79">
        <f t="shared" si="8"/>
        <v>6059.1</v>
      </c>
      <c r="O56" s="79">
        <f t="shared" si="6"/>
        <v>82120835.760273978</v>
      </c>
      <c r="P56" s="81" t="s">
        <v>21</v>
      </c>
      <c r="Q56" s="81" t="s">
        <v>18</v>
      </c>
      <c r="R56" s="81" t="s">
        <v>20</v>
      </c>
      <c r="T56" s="87"/>
      <c r="U56" s="87"/>
      <c r="V56" s="87"/>
    </row>
    <row r="57" spans="1:22">
      <c r="A57" s="59"/>
      <c r="B57" s="59">
        <v>56</v>
      </c>
      <c r="C57" s="60">
        <v>110395059.58</v>
      </c>
      <c r="D57" s="61">
        <v>6.25E-2</v>
      </c>
      <c r="E57" s="61">
        <f t="shared" si="0"/>
        <v>6.2E-2</v>
      </c>
      <c r="F57" s="62">
        <v>42145</v>
      </c>
      <c r="G57" s="62">
        <v>42299</v>
      </c>
      <c r="H57" s="62" t="str">
        <f t="shared" ca="1" si="1"/>
        <v>已终止</v>
      </c>
      <c r="I57" s="63">
        <v>2.0000000000000001E-4</v>
      </c>
      <c r="J57" s="63">
        <v>2.9999999999999997E-4</v>
      </c>
      <c r="K57" s="59">
        <f t="shared" si="2"/>
        <v>154</v>
      </c>
      <c r="L57" s="58">
        <f t="shared" si="3"/>
        <v>113306162.17851369</v>
      </c>
      <c r="M57" s="58">
        <f t="shared" si="7"/>
        <v>9315.5300000000007</v>
      </c>
      <c r="N57" s="58">
        <f t="shared" si="8"/>
        <v>13973.29</v>
      </c>
      <c r="O57" s="64">
        <f t="shared" si="6"/>
        <v>113282873.35851368</v>
      </c>
      <c r="P57" s="57" t="s">
        <v>23</v>
      </c>
      <c r="Q57" s="57" t="s">
        <v>24</v>
      </c>
      <c r="R57" s="57" t="s">
        <v>29</v>
      </c>
      <c r="T57" s="87"/>
      <c r="U57" s="87"/>
      <c r="V57" s="87"/>
    </row>
    <row r="58" spans="1:22">
      <c r="A58" s="74" t="s">
        <v>16</v>
      </c>
      <c r="B58" s="74">
        <v>57</v>
      </c>
      <c r="C58" s="75">
        <v>130670000</v>
      </c>
      <c r="D58" s="76">
        <v>5.2499999999999998E-2</v>
      </c>
      <c r="E58" s="76">
        <f t="shared" si="0"/>
        <v>5.1999999999999998E-2</v>
      </c>
      <c r="F58" s="77">
        <v>42150</v>
      </c>
      <c r="G58" s="77">
        <v>42187</v>
      </c>
      <c r="H58" s="74" t="str">
        <f t="shared" ca="1" si="1"/>
        <v>已终止</v>
      </c>
      <c r="I58" s="78">
        <v>2.0000000000000001E-4</v>
      </c>
      <c r="J58" s="78">
        <v>2.9999999999999997E-4</v>
      </c>
      <c r="K58" s="74">
        <f t="shared" si="2"/>
        <v>37</v>
      </c>
      <c r="L58" s="79">
        <f t="shared" si="3"/>
        <v>131365415</v>
      </c>
      <c r="M58" s="79">
        <f t="shared" si="7"/>
        <v>2649.2</v>
      </c>
      <c r="N58" s="79">
        <f t="shared" si="8"/>
        <v>3973.8</v>
      </c>
      <c r="O58" s="79">
        <f t="shared" si="6"/>
        <v>131358792</v>
      </c>
      <c r="P58" s="81" t="s">
        <v>25</v>
      </c>
      <c r="Q58" s="81" t="s">
        <v>26</v>
      </c>
      <c r="R58" s="81" t="s">
        <v>27</v>
      </c>
      <c r="T58" s="87"/>
      <c r="U58" s="87"/>
      <c r="V58" s="87"/>
    </row>
    <row r="59" spans="1:22" s="41" customFormat="1">
      <c r="A59" s="74" t="s">
        <v>16</v>
      </c>
      <c r="B59" s="74">
        <v>58</v>
      </c>
      <c r="C59" s="75">
        <v>84500000</v>
      </c>
      <c r="D59" s="76">
        <v>5.5500000000000001E-2</v>
      </c>
      <c r="E59" s="76">
        <f t="shared" si="0"/>
        <v>5.5E-2</v>
      </c>
      <c r="F59" s="77">
        <v>42151</v>
      </c>
      <c r="G59" s="77">
        <v>42242</v>
      </c>
      <c r="H59" s="74" t="str">
        <f t="shared" ca="1" si="1"/>
        <v>已终止</v>
      </c>
      <c r="I59" s="78">
        <v>2.0000000000000001E-4</v>
      </c>
      <c r="J59" s="78">
        <v>2.9999999999999997E-4</v>
      </c>
      <c r="K59" s="74">
        <f t="shared" si="2"/>
        <v>91</v>
      </c>
      <c r="L59" s="79">
        <f t="shared" si="3"/>
        <v>85669225.342465758</v>
      </c>
      <c r="M59" s="79">
        <f t="shared" si="7"/>
        <v>4213.42</v>
      </c>
      <c r="N59" s="79">
        <f t="shared" si="8"/>
        <v>6320.14</v>
      </c>
      <c r="O59" s="79">
        <f t="shared" si="6"/>
        <v>85658691.782465756</v>
      </c>
      <c r="P59" s="81" t="s">
        <v>21</v>
      </c>
      <c r="Q59" s="81" t="s">
        <v>18</v>
      </c>
      <c r="R59" s="81" t="s">
        <v>20</v>
      </c>
      <c r="S59" s="89"/>
      <c r="T59" s="89"/>
      <c r="U59" s="89"/>
      <c r="V59" s="89"/>
    </row>
    <row r="60" spans="1:22" s="41" customFormat="1">
      <c r="A60" s="65"/>
      <c r="B60" s="59">
        <v>59</v>
      </c>
      <c r="C60" s="60">
        <v>300000000</v>
      </c>
      <c r="D60" s="61">
        <v>0.05</v>
      </c>
      <c r="E60" s="61">
        <f t="shared" si="0"/>
        <v>4.9500000000000002E-2</v>
      </c>
      <c r="F60" s="62">
        <v>42152</v>
      </c>
      <c r="G60" s="62">
        <v>42335</v>
      </c>
      <c r="H60" s="62" t="str">
        <f t="shared" ca="1" si="1"/>
        <v>已终止</v>
      </c>
      <c r="I60" s="63">
        <v>2.0000000000000001E-4</v>
      </c>
      <c r="J60" s="63">
        <v>2.9999999999999997E-4</v>
      </c>
      <c r="K60" s="59">
        <f t="shared" si="2"/>
        <v>183</v>
      </c>
      <c r="L60" s="58">
        <f t="shared" si="3"/>
        <v>307520547.94520545</v>
      </c>
      <c r="M60" s="58">
        <f t="shared" si="7"/>
        <v>30082.19</v>
      </c>
      <c r="N60" s="58">
        <f t="shared" si="8"/>
        <v>45123.29</v>
      </c>
      <c r="O60" s="64">
        <f t="shared" si="6"/>
        <v>307445342.46520543</v>
      </c>
      <c r="P60" s="57" t="s">
        <v>23</v>
      </c>
      <c r="Q60" s="57" t="s">
        <v>24</v>
      </c>
      <c r="R60" s="57" t="s">
        <v>29</v>
      </c>
      <c r="S60" s="89"/>
      <c r="T60" s="89"/>
      <c r="U60" s="89"/>
      <c r="V60" s="89"/>
    </row>
    <row r="61" spans="1:22">
      <c r="A61" s="65"/>
      <c r="B61" s="59">
        <v>60</v>
      </c>
      <c r="C61" s="60">
        <v>500000000</v>
      </c>
      <c r="D61" s="61">
        <v>0.05</v>
      </c>
      <c r="E61" s="61">
        <f t="shared" si="0"/>
        <v>4.9500000000000002E-2</v>
      </c>
      <c r="F61" s="62">
        <v>42156</v>
      </c>
      <c r="G61" s="62">
        <v>42339</v>
      </c>
      <c r="H61" s="62" t="str">
        <f t="shared" ca="1" si="1"/>
        <v>已终止</v>
      </c>
      <c r="I61" s="63">
        <v>2.0000000000000001E-4</v>
      </c>
      <c r="J61" s="63">
        <v>2.9999999999999997E-4</v>
      </c>
      <c r="K61" s="59">
        <f t="shared" si="2"/>
        <v>183</v>
      </c>
      <c r="L61" s="58">
        <f t="shared" si="3"/>
        <v>512534246.57534248</v>
      </c>
      <c r="M61" s="58">
        <f t="shared" si="7"/>
        <v>50136.99</v>
      </c>
      <c r="N61" s="58">
        <f t="shared" si="8"/>
        <v>75205.48</v>
      </c>
      <c r="O61" s="64">
        <f t="shared" si="6"/>
        <v>512408904.10534245</v>
      </c>
      <c r="P61" s="57" t="s">
        <v>23</v>
      </c>
      <c r="Q61" s="57" t="s">
        <v>24</v>
      </c>
      <c r="R61" s="57" t="s">
        <v>29</v>
      </c>
      <c r="T61" s="87"/>
      <c r="U61" s="87"/>
      <c r="V61" s="87"/>
    </row>
    <row r="62" spans="1:22">
      <c r="A62" s="74" t="s">
        <v>16</v>
      </c>
      <c r="B62" s="74">
        <v>61</v>
      </c>
      <c r="C62" s="75">
        <v>30000000</v>
      </c>
      <c r="D62" s="76">
        <v>4.4999999999999998E-2</v>
      </c>
      <c r="E62" s="76">
        <f t="shared" si="0"/>
        <v>4.4499999999999998E-2</v>
      </c>
      <c r="F62" s="77">
        <v>42157</v>
      </c>
      <c r="G62" s="77">
        <v>42187</v>
      </c>
      <c r="H62" s="74" t="str">
        <f t="shared" ca="1" si="1"/>
        <v>已终止</v>
      </c>
      <c r="I62" s="78">
        <v>2.0000000000000001E-4</v>
      </c>
      <c r="J62" s="78">
        <v>2.9999999999999997E-4</v>
      </c>
      <c r="K62" s="74">
        <f t="shared" si="2"/>
        <v>30</v>
      </c>
      <c r="L62" s="79">
        <f t="shared" si="3"/>
        <v>30110958.90410959</v>
      </c>
      <c r="M62" s="79">
        <f t="shared" si="7"/>
        <v>493.15</v>
      </c>
      <c r="N62" s="79">
        <f t="shared" si="8"/>
        <v>739.73</v>
      </c>
      <c r="O62" s="79">
        <f t="shared" si="6"/>
        <v>30109726.024109591</v>
      </c>
      <c r="P62" s="81" t="s">
        <v>23</v>
      </c>
      <c r="Q62" s="81" t="s">
        <v>24</v>
      </c>
      <c r="R62" s="81" t="s">
        <v>29</v>
      </c>
      <c r="T62" s="87"/>
      <c r="U62" s="87"/>
      <c r="V62" s="87"/>
    </row>
    <row r="63" spans="1:22">
      <c r="A63" s="65"/>
      <c r="B63" s="59">
        <v>62</v>
      </c>
      <c r="C63" s="60">
        <v>500000000</v>
      </c>
      <c r="D63" s="61">
        <v>0.05</v>
      </c>
      <c r="E63" s="61">
        <f t="shared" si="0"/>
        <v>4.9500000000000002E-2</v>
      </c>
      <c r="F63" s="62">
        <v>42157</v>
      </c>
      <c r="G63" s="62">
        <v>42340</v>
      </c>
      <c r="H63" s="62" t="str">
        <f t="shared" ca="1" si="1"/>
        <v>已终止</v>
      </c>
      <c r="I63" s="63">
        <v>2.0000000000000001E-4</v>
      </c>
      <c r="J63" s="63">
        <v>2.9999999999999997E-4</v>
      </c>
      <c r="K63" s="59">
        <f t="shared" si="2"/>
        <v>183</v>
      </c>
      <c r="L63" s="58">
        <f t="shared" si="3"/>
        <v>512534246.57534248</v>
      </c>
      <c r="M63" s="58">
        <f t="shared" si="7"/>
        <v>50136.99</v>
      </c>
      <c r="N63" s="58">
        <f t="shared" si="8"/>
        <v>75205.48</v>
      </c>
      <c r="O63" s="64">
        <f t="shared" si="6"/>
        <v>512408904.10534245</v>
      </c>
      <c r="P63" s="57" t="s">
        <v>23</v>
      </c>
      <c r="Q63" s="57" t="s">
        <v>24</v>
      </c>
      <c r="R63" s="57" t="s">
        <v>29</v>
      </c>
      <c r="T63" s="87"/>
      <c r="U63" s="87"/>
      <c r="V63" s="87"/>
    </row>
    <row r="64" spans="1:22">
      <c r="A64" s="74" t="s">
        <v>16</v>
      </c>
      <c r="B64" s="74">
        <v>63</v>
      </c>
      <c r="C64" s="75">
        <v>82470000</v>
      </c>
      <c r="D64" s="76">
        <v>5.1999999999999998E-2</v>
      </c>
      <c r="E64" s="76">
        <f t="shared" si="0"/>
        <v>5.1499999999999997E-2</v>
      </c>
      <c r="F64" s="77">
        <v>42157</v>
      </c>
      <c r="G64" s="77">
        <v>42194</v>
      </c>
      <c r="H64" s="74" t="str">
        <f t="shared" ca="1" si="1"/>
        <v>已终止</v>
      </c>
      <c r="I64" s="78">
        <v>2.0000000000000001E-4</v>
      </c>
      <c r="J64" s="78">
        <v>2.9999999999999997E-4</v>
      </c>
      <c r="K64" s="74">
        <f t="shared" si="2"/>
        <v>37</v>
      </c>
      <c r="L64" s="79">
        <f t="shared" si="3"/>
        <v>82904718.575342461</v>
      </c>
      <c r="M64" s="79">
        <f t="shared" si="7"/>
        <v>1671.99</v>
      </c>
      <c r="N64" s="79">
        <f t="shared" si="8"/>
        <v>2507.9899999999998</v>
      </c>
      <c r="O64" s="79">
        <f t="shared" si="6"/>
        <v>82900538.595342472</v>
      </c>
      <c r="P64" s="81" t="s">
        <v>25</v>
      </c>
      <c r="Q64" s="81" t="s">
        <v>26</v>
      </c>
      <c r="R64" s="81" t="s">
        <v>27</v>
      </c>
      <c r="T64" s="87"/>
      <c r="U64" s="87"/>
      <c r="V64" s="87"/>
    </row>
    <row r="65" spans="1:22">
      <c r="A65" s="74" t="s">
        <v>16</v>
      </c>
      <c r="B65" s="74">
        <v>64</v>
      </c>
      <c r="C65" s="75">
        <v>131070000</v>
      </c>
      <c r="D65" s="76">
        <v>5.5E-2</v>
      </c>
      <c r="E65" s="76">
        <f t="shared" si="0"/>
        <v>5.45E-2</v>
      </c>
      <c r="F65" s="77">
        <v>42158</v>
      </c>
      <c r="G65" s="77">
        <v>42249</v>
      </c>
      <c r="H65" s="74" t="str">
        <f t="shared" ca="1" si="1"/>
        <v>已终止</v>
      </c>
      <c r="I65" s="78">
        <v>2.0000000000000001E-4</v>
      </c>
      <c r="J65" s="78">
        <v>2.9999999999999997E-4</v>
      </c>
      <c r="K65" s="74">
        <f t="shared" si="2"/>
        <v>91</v>
      </c>
      <c r="L65" s="79">
        <f t="shared" si="3"/>
        <v>132867274.93150684</v>
      </c>
      <c r="M65" s="79">
        <f t="shared" si="7"/>
        <v>6535.55</v>
      </c>
      <c r="N65" s="79">
        <f t="shared" si="8"/>
        <v>9803.32</v>
      </c>
      <c r="O65" s="79">
        <f t="shared" si="6"/>
        <v>132850936.06150685</v>
      </c>
      <c r="P65" s="81" t="s">
        <v>21</v>
      </c>
      <c r="Q65" s="81" t="s">
        <v>18</v>
      </c>
      <c r="R65" s="81" t="s">
        <v>20</v>
      </c>
      <c r="T65" s="87"/>
      <c r="U65" s="87"/>
      <c r="V65" s="87"/>
    </row>
    <row r="66" spans="1:22">
      <c r="A66" s="65"/>
      <c r="B66" s="59">
        <v>65</v>
      </c>
      <c r="C66" s="60">
        <v>500000000</v>
      </c>
      <c r="D66" s="61">
        <v>0.05</v>
      </c>
      <c r="E66" s="61">
        <f t="shared" ref="E66:E129" si="9">D66-I66-J66</f>
        <v>4.9500000000000002E-2</v>
      </c>
      <c r="F66" s="62">
        <v>42159</v>
      </c>
      <c r="G66" s="62">
        <v>42342</v>
      </c>
      <c r="H66" s="62" t="str">
        <f t="shared" ref="H66:H129" ca="1" si="10">IF(TODAY()&gt;G66,"已终止","存续中")</f>
        <v>已终止</v>
      </c>
      <c r="I66" s="63">
        <v>2.0000000000000001E-4</v>
      </c>
      <c r="J66" s="63">
        <v>2.9999999999999997E-4</v>
      </c>
      <c r="K66" s="59">
        <f t="shared" ref="K66:K129" si="11">G66-F66</f>
        <v>183</v>
      </c>
      <c r="L66" s="58">
        <f t="shared" ref="L66:L129" si="12">C66+C66*D66*K66/365</f>
        <v>512534246.57534248</v>
      </c>
      <c r="M66" s="58">
        <f t="shared" ref="M66:M97" si="13">ROUND(C66*I66*K66/365,2)</f>
        <v>50136.99</v>
      </c>
      <c r="N66" s="58">
        <f t="shared" ref="N66:N97" si="14">ROUND(C66*J66*K66/365,2)</f>
        <v>75205.48</v>
      </c>
      <c r="O66" s="64">
        <f t="shared" ref="O66:O129" si="15">L66-M66-N66</f>
        <v>512408904.10534245</v>
      </c>
      <c r="P66" s="57" t="s">
        <v>23</v>
      </c>
      <c r="Q66" s="57" t="s">
        <v>24</v>
      </c>
      <c r="R66" s="57" t="s">
        <v>29</v>
      </c>
      <c r="T66" s="87"/>
      <c r="U66" s="87"/>
      <c r="V66" s="87"/>
    </row>
    <row r="67" spans="1:22">
      <c r="A67" s="74" t="s">
        <v>16</v>
      </c>
      <c r="B67" s="74">
        <v>66</v>
      </c>
      <c r="C67" s="75">
        <v>50000000</v>
      </c>
      <c r="D67" s="76">
        <v>4.8000000000000001E-2</v>
      </c>
      <c r="E67" s="76">
        <f t="shared" si="9"/>
        <v>4.7500000000000001E-2</v>
      </c>
      <c r="F67" s="77">
        <v>42159</v>
      </c>
      <c r="G67" s="77">
        <v>42209</v>
      </c>
      <c r="H67" s="74" t="str">
        <f t="shared" ca="1" si="10"/>
        <v>已终止</v>
      </c>
      <c r="I67" s="78">
        <v>2.0000000000000001E-4</v>
      </c>
      <c r="J67" s="78">
        <v>2.9999999999999997E-4</v>
      </c>
      <c r="K67" s="74">
        <f t="shared" si="11"/>
        <v>50</v>
      </c>
      <c r="L67" s="79">
        <f t="shared" si="12"/>
        <v>50328767.12328767</v>
      </c>
      <c r="M67" s="79">
        <f t="shared" si="13"/>
        <v>1369.86</v>
      </c>
      <c r="N67" s="79">
        <f t="shared" si="14"/>
        <v>2054.79</v>
      </c>
      <c r="O67" s="79">
        <f t="shared" si="15"/>
        <v>50325342.473287672</v>
      </c>
      <c r="P67" s="81" t="s">
        <v>23</v>
      </c>
      <c r="Q67" s="81" t="s">
        <v>24</v>
      </c>
      <c r="R67" s="81" t="s">
        <v>29</v>
      </c>
      <c r="T67" s="87"/>
      <c r="U67" s="87"/>
      <c r="V67" s="87"/>
    </row>
    <row r="68" spans="1:22">
      <c r="A68" s="65"/>
      <c r="B68" s="59">
        <v>67</v>
      </c>
      <c r="C68" s="60">
        <v>500000000</v>
      </c>
      <c r="D68" s="61">
        <v>0.05</v>
      </c>
      <c r="E68" s="61">
        <f t="shared" si="9"/>
        <v>4.9500000000000002E-2</v>
      </c>
      <c r="F68" s="62">
        <v>42160</v>
      </c>
      <c r="G68" s="62">
        <v>42342</v>
      </c>
      <c r="H68" s="62" t="str">
        <f t="shared" ca="1" si="10"/>
        <v>已终止</v>
      </c>
      <c r="I68" s="63">
        <v>2.0000000000000001E-4</v>
      </c>
      <c r="J68" s="63">
        <v>2.9999999999999997E-4</v>
      </c>
      <c r="K68" s="59">
        <f t="shared" si="11"/>
        <v>182</v>
      </c>
      <c r="L68" s="58">
        <f t="shared" si="12"/>
        <v>512465753.42465752</v>
      </c>
      <c r="M68" s="58">
        <f t="shared" si="13"/>
        <v>49863.01</v>
      </c>
      <c r="N68" s="58">
        <f t="shared" si="14"/>
        <v>74794.52</v>
      </c>
      <c r="O68" s="64">
        <f t="shared" si="15"/>
        <v>512341095.89465755</v>
      </c>
      <c r="P68" s="57" t="s">
        <v>23</v>
      </c>
      <c r="Q68" s="57" t="s">
        <v>24</v>
      </c>
      <c r="R68" s="57" t="s">
        <v>29</v>
      </c>
      <c r="T68" s="87"/>
      <c r="U68" s="87"/>
      <c r="V68" s="87"/>
    </row>
    <row r="69" spans="1:22">
      <c r="A69" s="65"/>
      <c r="B69" s="59">
        <v>68</v>
      </c>
      <c r="C69" s="60">
        <v>100000000</v>
      </c>
      <c r="D69" s="61">
        <v>0.05</v>
      </c>
      <c r="E69" s="61">
        <f t="shared" si="9"/>
        <v>4.9500000000000002E-2</v>
      </c>
      <c r="F69" s="62">
        <v>42160</v>
      </c>
      <c r="G69" s="62">
        <v>42347</v>
      </c>
      <c r="H69" s="62" t="str">
        <f t="shared" ca="1" si="10"/>
        <v>已终止</v>
      </c>
      <c r="I69" s="63">
        <v>2.0000000000000001E-4</v>
      </c>
      <c r="J69" s="63">
        <v>2.9999999999999997E-4</v>
      </c>
      <c r="K69" s="59">
        <f t="shared" si="11"/>
        <v>187</v>
      </c>
      <c r="L69" s="58">
        <f t="shared" si="12"/>
        <v>102561643.83561644</v>
      </c>
      <c r="M69" s="58">
        <f t="shared" si="13"/>
        <v>10246.58</v>
      </c>
      <c r="N69" s="58">
        <f t="shared" si="14"/>
        <v>15369.86</v>
      </c>
      <c r="O69" s="64">
        <f t="shared" si="15"/>
        <v>102536027.39561644</v>
      </c>
      <c r="P69" s="57" t="s">
        <v>23</v>
      </c>
      <c r="Q69" s="57" t="s">
        <v>24</v>
      </c>
      <c r="R69" s="57" t="s">
        <v>29</v>
      </c>
      <c r="T69" s="87"/>
      <c r="U69" s="87"/>
      <c r="V69" s="87"/>
    </row>
    <row r="70" spans="1:22">
      <c r="A70" s="65"/>
      <c r="B70" s="59">
        <v>69</v>
      </c>
      <c r="C70" s="60">
        <v>100000000</v>
      </c>
      <c r="D70" s="61">
        <v>0.05</v>
      </c>
      <c r="E70" s="61">
        <f t="shared" si="9"/>
        <v>4.9500000000000002E-2</v>
      </c>
      <c r="F70" s="62">
        <v>42160</v>
      </c>
      <c r="G70" s="62">
        <v>42347</v>
      </c>
      <c r="H70" s="62" t="str">
        <f t="shared" ca="1" si="10"/>
        <v>已终止</v>
      </c>
      <c r="I70" s="63">
        <v>2.0000000000000001E-4</v>
      </c>
      <c r="J70" s="63">
        <v>2.9999999999999997E-4</v>
      </c>
      <c r="K70" s="59">
        <f t="shared" si="11"/>
        <v>187</v>
      </c>
      <c r="L70" s="58">
        <f t="shared" si="12"/>
        <v>102561643.83561644</v>
      </c>
      <c r="M70" s="58">
        <f t="shared" si="13"/>
        <v>10246.58</v>
      </c>
      <c r="N70" s="58">
        <f t="shared" si="14"/>
        <v>15369.86</v>
      </c>
      <c r="O70" s="64">
        <f t="shared" si="15"/>
        <v>102536027.39561644</v>
      </c>
      <c r="P70" s="57" t="s">
        <v>23</v>
      </c>
      <c r="Q70" s="57" t="s">
        <v>24</v>
      </c>
      <c r="R70" s="57" t="s">
        <v>29</v>
      </c>
      <c r="T70" s="87"/>
      <c r="U70" s="87"/>
      <c r="V70" s="87"/>
    </row>
    <row r="71" spans="1:22">
      <c r="A71" s="65"/>
      <c r="B71" s="59">
        <v>70</v>
      </c>
      <c r="C71" s="60">
        <v>51650000</v>
      </c>
      <c r="D71" s="61">
        <v>5.0999999999999997E-2</v>
      </c>
      <c r="E71" s="61">
        <f t="shared" si="9"/>
        <v>5.0499999999999996E-2</v>
      </c>
      <c r="F71" s="62">
        <v>42163</v>
      </c>
      <c r="G71" s="62">
        <v>42354</v>
      </c>
      <c r="H71" s="62" t="str">
        <f t="shared" ca="1" si="10"/>
        <v>已终止</v>
      </c>
      <c r="I71" s="63">
        <v>2.0000000000000001E-4</v>
      </c>
      <c r="J71" s="63">
        <v>2.9999999999999997E-4</v>
      </c>
      <c r="K71" s="59">
        <f t="shared" si="11"/>
        <v>191</v>
      </c>
      <c r="L71" s="58">
        <f t="shared" si="12"/>
        <v>53028418.219178081</v>
      </c>
      <c r="M71" s="58">
        <f t="shared" si="13"/>
        <v>5405.56</v>
      </c>
      <c r="N71" s="58">
        <f t="shared" si="14"/>
        <v>8108.34</v>
      </c>
      <c r="O71" s="64">
        <f t="shared" si="15"/>
        <v>53014904.319178075</v>
      </c>
      <c r="P71" s="57" t="s">
        <v>23</v>
      </c>
      <c r="Q71" s="57" t="s">
        <v>24</v>
      </c>
      <c r="R71" s="57" t="s">
        <v>29</v>
      </c>
      <c r="T71" s="87"/>
      <c r="U71" s="87"/>
      <c r="V71" s="87"/>
    </row>
    <row r="72" spans="1:22">
      <c r="A72" s="74" t="s">
        <v>16</v>
      </c>
      <c r="B72" s="74">
        <v>71</v>
      </c>
      <c r="C72" s="75">
        <v>155540000</v>
      </c>
      <c r="D72" s="76">
        <v>5.2499999999999998E-2</v>
      </c>
      <c r="E72" s="76">
        <f t="shared" si="9"/>
        <v>5.1999999999999998E-2</v>
      </c>
      <c r="F72" s="77">
        <v>42164</v>
      </c>
      <c r="G72" s="77">
        <v>42201</v>
      </c>
      <c r="H72" s="74" t="str">
        <f t="shared" ca="1" si="10"/>
        <v>已终止</v>
      </c>
      <c r="I72" s="78">
        <v>2.0000000000000001E-4</v>
      </c>
      <c r="J72" s="78">
        <v>2.9999999999999997E-4</v>
      </c>
      <c r="K72" s="74">
        <f t="shared" si="11"/>
        <v>37</v>
      </c>
      <c r="L72" s="79">
        <f t="shared" si="12"/>
        <v>156367771.0958904</v>
      </c>
      <c r="M72" s="79">
        <f t="shared" si="13"/>
        <v>3153.41</v>
      </c>
      <c r="N72" s="79">
        <f t="shared" si="14"/>
        <v>4730.12</v>
      </c>
      <c r="O72" s="79">
        <f t="shared" si="15"/>
        <v>156359887.5658904</v>
      </c>
      <c r="P72" s="81" t="s">
        <v>25</v>
      </c>
      <c r="Q72" s="81" t="s">
        <v>26</v>
      </c>
      <c r="R72" s="81" t="s">
        <v>27</v>
      </c>
      <c r="T72" s="87"/>
      <c r="U72" s="87"/>
      <c r="V72" s="87"/>
    </row>
    <row r="73" spans="1:22" s="34" customFormat="1">
      <c r="A73" s="74" t="s">
        <v>16</v>
      </c>
      <c r="B73" s="74">
        <v>72</v>
      </c>
      <c r="C73" s="75">
        <v>131910000</v>
      </c>
      <c r="D73" s="76">
        <v>5.2499999999999998E-2</v>
      </c>
      <c r="E73" s="76">
        <f t="shared" si="9"/>
        <v>5.1999999999999998E-2</v>
      </c>
      <c r="F73" s="77">
        <v>42164</v>
      </c>
      <c r="G73" s="77">
        <v>42201</v>
      </c>
      <c r="H73" s="74" t="str">
        <f t="shared" ca="1" si="10"/>
        <v>已终止</v>
      </c>
      <c r="I73" s="78">
        <v>2.0000000000000001E-4</v>
      </c>
      <c r="J73" s="78">
        <v>2.9999999999999997E-4</v>
      </c>
      <c r="K73" s="74">
        <f t="shared" si="11"/>
        <v>37</v>
      </c>
      <c r="L73" s="79">
        <f t="shared" si="12"/>
        <v>132612014.1780822</v>
      </c>
      <c r="M73" s="79">
        <f t="shared" si="13"/>
        <v>2674.34</v>
      </c>
      <c r="N73" s="79">
        <f t="shared" si="14"/>
        <v>4011.51</v>
      </c>
      <c r="O73" s="79">
        <f t="shared" si="15"/>
        <v>132605328.32808219</v>
      </c>
      <c r="P73" s="81" t="s">
        <v>25</v>
      </c>
      <c r="Q73" s="81" t="s">
        <v>26</v>
      </c>
      <c r="R73" s="81" t="s">
        <v>27</v>
      </c>
      <c r="S73" s="84"/>
      <c r="T73" s="84"/>
      <c r="U73" s="84"/>
      <c r="V73" s="84"/>
    </row>
    <row r="74" spans="1:22" s="34" customFormat="1">
      <c r="A74" s="65"/>
      <c r="B74" s="59">
        <v>73</v>
      </c>
      <c r="C74" s="60">
        <v>350000000</v>
      </c>
      <c r="D74" s="61">
        <v>5.1999999999999998E-2</v>
      </c>
      <c r="E74" s="61">
        <f t="shared" si="9"/>
        <v>5.1499999999999997E-2</v>
      </c>
      <c r="F74" s="62">
        <v>42164</v>
      </c>
      <c r="G74" s="62">
        <v>42348</v>
      </c>
      <c r="H74" s="62" t="str">
        <f t="shared" ca="1" si="10"/>
        <v>已终止</v>
      </c>
      <c r="I74" s="63">
        <v>2.0000000000000001E-4</v>
      </c>
      <c r="J74" s="63">
        <v>2.9999999999999997E-4</v>
      </c>
      <c r="K74" s="59">
        <f t="shared" si="11"/>
        <v>184</v>
      </c>
      <c r="L74" s="58">
        <f t="shared" si="12"/>
        <v>359174794.52054793</v>
      </c>
      <c r="M74" s="58">
        <f t="shared" si="13"/>
        <v>35287.67</v>
      </c>
      <c r="N74" s="58">
        <f t="shared" si="14"/>
        <v>52931.51</v>
      </c>
      <c r="O74" s="64">
        <f t="shared" si="15"/>
        <v>359086575.34054792</v>
      </c>
      <c r="P74" s="57" t="s">
        <v>23</v>
      </c>
      <c r="Q74" s="57" t="s">
        <v>24</v>
      </c>
      <c r="R74" s="57" t="s">
        <v>29</v>
      </c>
      <c r="S74" s="84"/>
      <c r="T74" s="84"/>
      <c r="U74" s="84"/>
      <c r="V74" s="84"/>
    </row>
    <row r="75" spans="1:22" s="34" customFormat="1">
      <c r="A75" s="65"/>
      <c r="B75" s="59">
        <v>74</v>
      </c>
      <c r="C75" s="60">
        <v>160000000</v>
      </c>
      <c r="D75" s="61">
        <v>5.1999999999999998E-2</v>
      </c>
      <c r="E75" s="61">
        <f t="shared" si="9"/>
        <v>5.1499999999999997E-2</v>
      </c>
      <c r="F75" s="62">
        <v>42164</v>
      </c>
      <c r="G75" s="62">
        <v>42348</v>
      </c>
      <c r="H75" s="62" t="str">
        <f t="shared" ca="1" si="10"/>
        <v>已终止</v>
      </c>
      <c r="I75" s="63">
        <v>2.0000000000000001E-4</v>
      </c>
      <c r="J75" s="63">
        <v>2.9999999999999997E-4</v>
      </c>
      <c r="K75" s="59">
        <f t="shared" si="11"/>
        <v>184</v>
      </c>
      <c r="L75" s="58">
        <f t="shared" si="12"/>
        <v>164194191.78082192</v>
      </c>
      <c r="M75" s="58">
        <f t="shared" si="13"/>
        <v>16131.51</v>
      </c>
      <c r="N75" s="58">
        <f t="shared" si="14"/>
        <v>24197.26</v>
      </c>
      <c r="O75" s="64">
        <f t="shared" si="15"/>
        <v>164153863.01082194</v>
      </c>
      <c r="P75" s="57" t="s">
        <v>23</v>
      </c>
      <c r="Q75" s="57" t="s">
        <v>24</v>
      </c>
      <c r="R75" s="57" t="s">
        <v>29</v>
      </c>
      <c r="S75" s="84"/>
      <c r="T75" s="84"/>
      <c r="U75" s="84"/>
      <c r="V75" s="84"/>
    </row>
    <row r="76" spans="1:22" s="34" customFormat="1">
      <c r="A76" s="65"/>
      <c r="B76" s="59">
        <v>75</v>
      </c>
      <c r="C76" s="60">
        <v>200000000</v>
      </c>
      <c r="D76" s="61">
        <v>5.1999999999999998E-2</v>
      </c>
      <c r="E76" s="61">
        <f t="shared" si="9"/>
        <v>5.1499999999999997E-2</v>
      </c>
      <c r="F76" s="62">
        <v>42164</v>
      </c>
      <c r="G76" s="62">
        <v>42348</v>
      </c>
      <c r="H76" s="62" t="str">
        <f t="shared" ca="1" si="10"/>
        <v>已终止</v>
      </c>
      <c r="I76" s="63">
        <v>2.0000000000000001E-4</v>
      </c>
      <c r="J76" s="63">
        <v>2.9999999999999997E-4</v>
      </c>
      <c r="K76" s="59">
        <f t="shared" si="11"/>
        <v>184</v>
      </c>
      <c r="L76" s="58">
        <f t="shared" si="12"/>
        <v>205242739.7260274</v>
      </c>
      <c r="M76" s="58">
        <f t="shared" si="13"/>
        <v>20164.38</v>
      </c>
      <c r="N76" s="58">
        <f t="shared" si="14"/>
        <v>30246.58</v>
      </c>
      <c r="O76" s="64">
        <f t="shared" si="15"/>
        <v>205192328.76602739</v>
      </c>
      <c r="P76" s="57" t="s">
        <v>23</v>
      </c>
      <c r="Q76" s="57" t="s">
        <v>24</v>
      </c>
      <c r="R76" s="57" t="s">
        <v>29</v>
      </c>
      <c r="S76" s="84"/>
      <c r="T76" s="84"/>
      <c r="U76" s="84"/>
      <c r="V76" s="84"/>
    </row>
    <row r="77" spans="1:22" s="34" customFormat="1">
      <c r="A77" s="74" t="s">
        <v>16</v>
      </c>
      <c r="B77" s="74">
        <v>76</v>
      </c>
      <c r="C77" s="75">
        <v>92590000</v>
      </c>
      <c r="D77" s="76">
        <v>5.5500000000000001E-2</v>
      </c>
      <c r="E77" s="76">
        <f t="shared" si="9"/>
        <v>5.5E-2</v>
      </c>
      <c r="F77" s="77">
        <v>42165</v>
      </c>
      <c r="G77" s="77">
        <v>42256</v>
      </c>
      <c r="H77" s="74" t="str">
        <f t="shared" ca="1" si="10"/>
        <v>已终止</v>
      </c>
      <c r="I77" s="78">
        <v>2.0000000000000001E-4</v>
      </c>
      <c r="J77" s="78">
        <v>2.9999999999999997E-4</v>
      </c>
      <c r="K77" s="74">
        <f t="shared" si="11"/>
        <v>91</v>
      </c>
      <c r="L77" s="79">
        <f t="shared" si="12"/>
        <v>93871166.561643839</v>
      </c>
      <c r="M77" s="79">
        <f t="shared" si="13"/>
        <v>4616.82</v>
      </c>
      <c r="N77" s="79">
        <f t="shared" si="14"/>
        <v>6925.22</v>
      </c>
      <c r="O77" s="79">
        <f t="shared" si="15"/>
        <v>93859624.521643847</v>
      </c>
      <c r="P77" s="81" t="s">
        <v>21</v>
      </c>
      <c r="Q77" s="81" t="s">
        <v>18</v>
      </c>
      <c r="R77" s="81" t="s">
        <v>20</v>
      </c>
      <c r="S77" s="84"/>
      <c r="T77" s="84"/>
      <c r="U77" s="84"/>
      <c r="V77" s="84"/>
    </row>
    <row r="78" spans="1:22" s="34" customFormat="1">
      <c r="A78" s="65"/>
      <c r="B78" s="59">
        <v>77</v>
      </c>
      <c r="C78" s="60">
        <v>97160000</v>
      </c>
      <c r="D78" s="61">
        <v>5.7000000000000002E-2</v>
      </c>
      <c r="E78" s="61">
        <f t="shared" si="9"/>
        <v>5.6500000000000002E-2</v>
      </c>
      <c r="F78" s="62">
        <v>42165</v>
      </c>
      <c r="G78" s="62">
        <v>42348</v>
      </c>
      <c r="H78" s="62" t="str">
        <f t="shared" ca="1" si="10"/>
        <v>已终止</v>
      </c>
      <c r="I78" s="63">
        <v>2.0000000000000001E-4</v>
      </c>
      <c r="J78" s="63">
        <v>2.9999999999999997E-4</v>
      </c>
      <c r="K78" s="59">
        <f t="shared" si="11"/>
        <v>183</v>
      </c>
      <c r="L78" s="58">
        <f t="shared" si="12"/>
        <v>99936646.465753421</v>
      </c>
      <c r="M78" s="58">
        <f t="shared" si="13"/>
        <v>9742.6200000000008</v>
      </c>
      <c r="N78" s="58">
        <f t="shared" si="14"/>
        <v>14613.93</v>
      </c>
      <c r="O78" s="64">
        <f t="shared" si="15"/>
        <v>99912289.915753409</v>
      </c>
      <c r="P78" s="57" t="s">
        <v>21</v>
      </c>
      <c r="Q78" s="57" t="s">
        <v>18</v>
      </c>
      <c r="R78" s="57" t="s">
        <v>20</v>
      </c>
      <c r="S78" s="84"/>
      <c r="T78" s="84"/>
      <c r="U78" s="84"/>
      <c r="V78" s="84"/>
    </row>
    <row r="79" spans="1:22" s="56" customFormat="1">
      <c r="A79" s="65"/>
      <c r="B79" s="59">
        <v>78</v>
      </c>
      <c r="C79" s="60">
        <v>200000000</v>
      </c>
      <c r="D79" s="61">
        <v>5.1999999999999998E-2</v>
      </c>
      <c r="E79" s="61">
        <f t="shared" si="9"/>
        <v>5.1499999999999997E-2</v>
      </c>
      <c r="F79" s="62">
        <v>42165</v>
      </c>
      <c r="G79" s="62">
        <v>42348</v>
      </c>
      <c r="H79" s="62" t="str">
        <f t="shared" ca="1" si="10"/>
        <v>已终止</v>
      </c>
      <c r="I79" s="63">
        <v>2.0000000000000001E-4</v>
      </c>
      <c r="J79" s="63">
        <v>2.9999999999999997E-4</v>
      </c>
      <c r="K79" s="59">
        <f t="shared" si="11"/>
        <v>183</v>
      </c>
      <c r="L79" s="58">
        <f t="shared" si="12"/>
        <v>205214246.57534248</v>
      </c>
      <c r="M79" s="58">
        <f t="shared" si="13"/>
        <v>20054.79</v>
      </c>
      <c r="N79" s="58">
        <f t="shared" si="14"/>
        <v>30082.19</v>
      </c>
      <c r="O79" s="64">
        <f t="shared" si="15"/>
        <v>205164109.59534249</v>
      </c>
      <c r="P79" s="57" t="s">
        <v>23</v>
      </c>
      <c r="Q79" s="57" t="s">
        <v>24</v>
      </c>
      <c r="R79" s="57" t="s">
        <v>29</v>
      </c>
      <c r="S79" s="57"/>
      <c r="T79" s="57"/>
      <c r="U79" s="57"/>
      <c r="V79" s="57"/>
    </row>
    <row r="80" spans="1:22" s="56" customFormat="1">
      <c r="A80" s="146"/>
      <c r="B80" s="139">
        <v>79</v>
      </c>
      <c r="C80" s="140">
        <v>500000000</v>
      </c>
      <c r="D80" s="141">
        <v>5.5E-2</v>
      </c>
      <c r="E80" s="141">
        <f t="shared" si="9"/>
        <v>5.45E-2</v>
      </c>
      <c r="F80" s="142">
        <v>42167</v>
      </c>
      <c r="G80" s="142">
        <v>42439</v>
      </c>
      <c r="H80" s="142" t="str">
        <f t="shared" ca="1" si="10"/>
        <v>已终止</v>
      </c>
      <c r="I80" s="143">
        <v>2.0000000000000001E-4</v>
      </c>
      <c r="J80" s="143">
        <v>2.9999999999999997E-4</v>
      </c>
      <c r="K80" s="139">
        <f t="shared" si="11"/>
        <v>272</v>
      </c>
      <c r="L80" s="144">
        <f t="shared" si="12"/>
        <v>520493150.68493152</v>
      </c>
      <c r="M80" s="144">
        <f t="shared" si="13"/>
        <v>74520.55</v>
      </c>
      <c r="N80" s="144">
        <f t="shared" si="14"/>
        <v>111780.82</v>
      </c>
      <c r="O80" s="145">
        <f t="shared" si="15"/>
        <v>520306849.31493151</v>
      </c>
      <c r="P80" s="84" t="s">
        <v>23</v>
      </c>
      <c r="Q80" s="84" t="s">
        <v>24</v>
      </c>
      <c r="R80" s="84" t="s">
        <v>29</v>
      </c>
      <c r="S80" s="57"/>
      <c r="T80" s="57"/>
      <c r="U80" s="57"/>
      <c r="V80" s="57"/>
    </row>
    <row r="81" spans="1:22" s="56" customFormat="1">
      <c r="A81" s="74" t="s">
        <v>16</v>
      </c>
      <c r="B81" s="74">
        <v>80</v>
      </c>
      <c r="C81" s="75">
        <v>34095000</v>
      </c>
      <c r="D81" s="76">
        <v>5.2999999999999999E-2</v>
      </c>
      <c r="E81" s="76">
        <f t="shared" si="9"/>
        <v>5.2499999999999998E-2</v>
      </c>
      <c r="F81" s="77">
        <v>42171</v>
      </c>
      <c r="G81" s="77">
        <v>42208</v>
      </c>
      <c r="H81" s="74" t="str">
        <f t="shared" ca="1" si="10"/>
        <v>已终止</v>
      </c>
      <c r="I81" s="78">
        <v>2.0000000000000001E-4</v>
      </c>
      <c r="J81" s="78">
        <v>2.9999999999999997E-4</v>
      </c>
      <c r="K81" s="74">
        <f t="shared" si="11"/>
        <v>37</v>
      </c>
      <c r="L81" s="79">
        <f t="shared" si="12"/>
        <v>34278178.89041096</v>
      </c>
      <c r="M81" s="79">
        <f t="shared" si="13"/>
        <v>691.24</v>
      </c>
      <c r="N81" s="79">
        <f t="shared" si="14"/>
        <v>1036.8599999999999</v>
      </c>
      <c r="O81" s="79">
        <f t="shared" si="15"/>
        <v>34276450.790410958</v>
      </c>
      <c r="P81" s="81" t="s">
        <v>25</v>
      </c>
      <c r="Q81" s="81" t="s">
        <v>26</v>
      </c>
      <c r="R81" s="81" t="s">
        <v>27</v>
      </c>
      <c r="S81" s="57"/>
      <c r="T81" s="57"/>
      <c r="U81" s="57"/>
      <c r="V81" s="57"/>
    </row>
    <row r="82" spans="1:22" s="56" customFormat="1">
      <c r="A82" s="74" t="s">
        <v>16</v>
      </c>
      <c r="B82" s="74">
        <v>81</v>
      </c>
      <c r="C82" s="75">
        <v>34920000</v>
      </c>
      <c r="D82" s="76">
        <v>5.2999999999999999E-2</v>
      </c>
      <c r="E82" s="76">
        <f t="shared" si="9"/>
        <v>5.2499999999999998E-2</v>
      </c>
      <c r="F82" s="77">
        <v>42171</v>
      </c>
      <c r="G82" s="77">
        <v>42208</v>
      </c>
      <c r="H82" s="74" t="str">
        <f t="shared" ca="1" si="10"/>
        <v>已终止</v>
      </c>
      <c r="I82" s="78">
        <v>2.0000000000000001E-4</v>
      </c>
      <c r="J82" s="78">
        <v>2.9999999999999997E-4</v>
      </c>
      <c r="K82" s="74">
        <f t="shared" si="11"/>
        <v>37</v>
      </c>
      <c r="L82" s="79">
        <f t="shared" si="12"/>
        <v>35107611.287671231</v>
      </c>
      <c r="M82" s="79">
        <f t="shared" si="13"/>
        <v>707.97</v>
      </c>
      <c r="N82" s="79">
        <f t="shared" si="14"/>
        <v>1061.95</v>
      </c>
      <c r="O82" s="79">
        <f t="shared" si="15"/>
        <v>35105841.367671229</v>
      </c>
      <c r="P82" s="81" t="s">
        <v>25</v>
      </c>
      <c r="Q82" s="81" t="s">
        <v>26</v>
      </c>
      <c r="R82" s="81" t="s">
        <v>27</v>
      </c>
      <c r="S82" s="57"/>
      <c r="T82" s="57"/>
      <c r="U82" s="57"/>
      <c r="V82" s="57"/>
    </row>
    <row r="83" spans="1:22" s="56" customFormat="1">
      <c r="A83" s="59" t="s">
        <v>16</v>
      </c>
      <c r="B83" s="59">
        <v>82</v>
      </c>
      <c r="C83" s="60">
        <v>52437000</v>
      </c>
      <c r="D83" s="61">
        <v>5.5500000000000001E-2</v>
      </c>
      <c r="E83" s="61">
        <f t="shared" si="9"/>
        <v>5.5E-2</v>
      </c>
      <c r="F83" s="62">
        <v>42172</v>
      </c>
      <c r="G83" s="62">
        <v>42263</v>
      </c>
      <c r="H83" s="62" t="str">
        <f t="shared" ca="1" si="10"/>
        <v>已终止</v>
      </c>
      <c r="I83" s="63">
        <v>2.0000000000000001E-4</v>
      </c>
      <c r="J83" s="63">
        <v>2.9999999999999997E-4</v>
      </c>
      <c r="K83" s="59">
        <f t="shared" si="11"/>
        <v>91</v>
      </c>
      <c r="L83" s="58">
        <f t="shared" si="12"/>
        <v>53162570.050684929</v>
      </c>
      <c r="M83" s="58">
        <f t="shared" si="13"/>
        <v>2614.67</v>
      </c>
      <c r="N83" s="58">
        <f t="shared" si="14"/>
        <v>3922</v>
      </c>
      <c r="O83" s="64">
        <f t="shared" si="15"/>
        <v>53156033.380684927</v>
      </c>
      <c r="P83" s="57" t="s">
        <v>21</v>
      </c>
      <c r="Q83" s="57" t="s">
        <v>18</v>
      </c>
      <c r="R83" s="57" t="s">
        <v>20</v>
      </c>
      <c r="S83" s="57"/>
      <c r="T83" s="57"/>
      <c r="U83" s="57"/>
      <c r="V83" s="57"/>
    </row>
    <row r="84" spans="1:22" s="56" customFormat="1">
      <c r="A84" s="65"/>
      <c r="B84" s="59">
        <v>83</v>
      </c>
      <c r="C84" s="60">
        <v>46073000</v>
      </c>
      <c r="D84" s="61">
        <v>5.7000000000000002E-2</v>
      </c>
      <c r="E84" s="61">
        <f t="shared" si="9"/>
        <v>5.6500000000000002E-2</v>
      </c>
      <c r="F84" s="62">
        <v>42172</v>
      </c>
      <c r="G84" s="62">
        <v>42355</v>
      </c>
      <c r="H84" s="62" t="str">
        <f t="shared" ca="1" si="10"/>
        <v>已终止</v>
      </c>
      <c r="I84" s="63">
        <v>2.0000000000000001E-4</v>
      </c>
      <c r="J84" s="63">
        <v>2.9999999999999997E-4</v>
      </c>
      <c r="K84" s="59">
        <f t="shared" si="11"/>
        <v>183</v>
      </c>
      <c r="L84" s="58">
        <f t="shared" si="12"/>
        <v>47389677.980821915</v>
      </c>
      <c r="M84" s="58">
        <f t="shared" si="13"/>
        <v>4619.92</v>
      </c>
      <c r="N84" s="58">
        <f t="shared" si="14"/>
        <v>6929.88</v>
      </c>
      <c r="O84" s="64">
        <f t="shared" si="15"/>
        <v>47378128.180821911</v>
      </c>
      <c r="P84" s="57" t="s">
        <v>21</v>
      </c>
      <c r="Q84" s="57" t="s">
        <v>18</v>
      </c>
      <c r="R84" s="57" t="s">
        <v>20</v>
      </c>
      <c r="S84" s="57"/>
      <c r="T84" s="57"/>
      <c r="U84" s="57"/>
      <c r="V84" s="57"/>
    </row>
    <row r="85" spans="1:22" s="56" customFormat="1">
      <c r="A85" s="59" t="s">
        <v>16</v>
      </c>
      <c r="B85" s="59">
        <v>84</v>
      </c>
      <c r="C85" s="60">
        <v>500000000</v>
      </c>
      <c r="D85" s="61">
        <v>5.2999999999999999E-2</v>
      </c>
      <c r="E85" s="61">
        <f t="shared" si="9"/>
        <v>5.2499999999999998E-2</v>
      </c>
      <c r="F85" s="62">
        <v>42172</v>
      </c>
      <c r="G85" s="62">
        <v>42264</v>
      </c>
      <c r="H85" s="62" t="str">
        <f t="shared" ca="1" si="10"/>
        <v>已终止</v>
      </c>
      <c r="I85" s="63">
        <v>2.0000000000000001E-4</v>
      </c>
      <c r="J85" s="63">
        <v>2.9999999999999997E-4</v>
      </c>
      <c r="K85" s="59">
        <f t="shared" si="11"/>
        <v>92</v>
      </c>
      <c r="L85" s="58">
        <f t="shared" si="12"/>
        <v>506679452.05479455</v>
      </c>
      <c r="M85" s="58">
        <f t="shared" si="13"/>
        <v>25205.48</v>
      </c>
      <c r="N85" s="58">
        <f t="shared" si="14"/>
        <v>37808.22</v>
      </c>
      <c r="O85" s="64">
        <f t="shared" si="15"/>
        <v>506616438.3547945</v>
      </c>
      <c r="P85" s="57" t="s">
        <v>23</v>
      </c>
      <c r="Q85" s="57" t="s">
        <v>24</v>
      </c>
      <c r="R85" s="57" t="s">
        <v>29</v>
      </c>
      <c r="S85" s="57"/>
      <c r="T85" s="57"/>
      <c r="U85" s="57"/>
      <c r="V85" s="57"/>
    </row>
    <row r="86" spans="1:22" s="56" customFormat="1">
      <c r="A86" s="74" t="s">
        <v>16</v>
      </c>
      <c r="B86" s="74">
        <v>85</v>
      </c>
      <c r="C86" s="75">
        <v>500000000</v>
      </c>
      <c r="D86" s="76">
        <v>5.1999999999999998E-2</v>
      </c>
      <c r="E86" s="76">
        <f t="shared" si="9"/>
        <v>5.1499999999999997E-2</v>
      </c>
      <c r="F86" s="77">
        <v>42173</v>
      </c>
      <c r="G86" s="77">
        <v>42234</v>
      </c>
      <c r="H86" s="74" t="str">
        <f t="shared" ca="1" si="10"/>
        <v>已终止</v>
      </c>
      <c r="I86" s="78">
        <v>2.0000000000000001E-4</v>
      </c>
      <c r="J86" s="78">
        <v>2.9999999999999997E-4</v>
      </c>
      <c r="K86" s="74">
        <f t="shared" si="11"/>
        <v>61</v>
      </c>
      <c r="L86" s="79">
        <f t="shared" si="12"/>
        <v>504345205.47945207</v>
      </c>
      <c r="M86" s="79">
        <f t="shared" si="13"/>
        <v>16712.330000000002</v>
      </c>
      <c r="N86" s="79">
        <f t="shared" si="14"/>
        <v>25068.49</v>
      </c>
      <c r="O86" s="79">
        <f t="shared" si="15"/>
        <v>504303424.65945208</v>
      </c>
      <c r="P86" s="81" t="s">
        <v>23</v>
      </c>
      <c r="Q86" s="81" t="s">
        <v>24</v>
      </c>
      <c r="R86" s="81" t="s">
        <v>29</v>
      </c>
      <c r="S86" s="57"/>
      <c r="T86" s="57"/>
      <c r="U86" s="57"/>
      <c r="V86" s="57"/>
    </row>
    <row r="87" spans="1:22" s="56" customFormat="1">
      <c r="A87" s="59" t="s">
        <v>16</v>
      </c>
      <c r="B87" s="59">
        <v>86</v>
      </c>
      <c r="C87" s="60">
        <v>500000000</v>
      </c>
      <c r="D87" s="61">
        <v>5.2999999999999999E-2</v>
      </c>
      <c r="E87" s="61">
        <f t="shared" si="9"/>
        <v>5.2499999999999998E-2</v>
      </c>
      <c r="F87" s="62">
        <v>42174</v>
      </c>
      <c r="G87" s="62">
        <v>42265</v>
      </c>
      <c r="H87" s="62" t="str">
        <f t="shared" ca="1" si="10"/>
        <v>已终止</v>
      </c>
      <c r="I87" s="63">
        <v>2.0000000000000001E-4</v>
      </c>
      <c r="J87" s="63">
        <v>2.9999999999999997E-4</v>
      </c>
      <c r="K87" s="59">
        <f t="shared" si="11"/>
        <v>91</v>
      </c>
      <c r="L87" s="58">
        <f t="shared" si="12"/>
        <v>506606849.31506848</v>
      </c>
      <c r="M87" s="58">
        <f t="shared" si="13"/>
        <v>24931.51</v>
      </c>
      <c r="N87" s="58">
        <f t="shared" si="14"/>
        <v>37397.26</v>
      </c>
      <c r="O87" s="64">
        <f t="shared" si="15"/>
        <v>506544520.5450685</v>
      </c>
      <c r="P87" s="57" t="s">
        <v>23</v>
      </c>
      <c r="Q87" s="57" t="s">
        <v>24</v>
      </c>
      <c r="R87" s="57" t="s">
        <v>29</v>
      </c>
      <c r="S87" s="57"/>
      <c r="T87" s="57"/>
      <c r="U87" s="57"/>
      <c r="V87" s="57"/>
    </row>
    <row r="88" spans="1:22" s="56" customFormat="1">
      <c r="A88" s="74" t="s">
        <v>16</v>
      </c>
      <c r="B88" s="74">
        <v>87</v>
      </c>
      <c r="C88" s="75">
        <v>500000000</v>
      </c>
      <c r="D88" s="76">
        <v>5.1999999999999998E-2</v>
      </c>
      <c r="E88" s="76">
        <f t="shared" si="9"/>
        <v>5.1499999999999997E-2</v>
      </c>
      <c r="F88" s="77">
        <v>42174</v>
      </c>
      <c r="G88" s="77">
        <v>42235</v>
      </c>
      <c r="H88" s="74" t="str">
        <f t="shared" ca="1" si="10"/>
        <v>已终止</v>
      </c>
      <c r="I88" s="78">
        <v>2.0000000000000001E-4</v>
      </c>
      <c r="J88" s="78">
        <v>2.9999999999999997E-4</v>
      </c>
      <c r="K88" s="74">
        <f t="shared" si="11"/>
        <v>61</v>
      </c>
      <c r="L88" s="79">
        <f t="shared" si="12"/>
        <v>504345205.47945207</v>
      </c>
      <c r="M88" s="79">
        <f t="shared" si="13"/>
        <v>16712.330000000002</v>
      </c>
      <c r="N88" s="79">
        <f t="shared" si="14"/>
        <v>25068.49</v>
      </c>
      <c r="O88" s="79">
        <f t="shared" si="15"/>
        <v>504303424.65945208</v>
      </c>
      <c r="P88" s="81" t="s">
        <v>23</v>
      </c>
      <c r="Q88" s="81" t="s">
        <v>24</v>
      </c>
      <c r="R88" s="81" t="s">
        <v>29</v>
      </c>
      <c r="S88" s="57"/>
      <c r="T88" s="57"/>
      <c r="U88" s="57"/>
      <c r="V88" s="57"/>
    </row>
    <row r="89" spans="1:22" s="56" customFormat="1">
      <c r="A89" s="74" t="s">
        <v>16</v>
      </c>
      <c r="B89" s="74">
        <v>88</v>
      </c>
      <c r="C89" s="75">
        <v>30000000</v>
      </c>
      <c r="D89" s="76">
        <v>5.2999999999999999E-2</v>
      </c>
      <c r="E89" s="76">
        <f t="shared" si="9"/>
        <v>5.2499999999999998E-2</v>
      </c>
      <c r="F89" s="77">
        <v>42173</v>
      </c>
      <c r="G89" s="77">
        <v>42205</v>
      </c>
      <c r="H89" s="74" t="str">
        <f t="shared" ca="1" si="10"/>
        <v>已终止</v>
      </c>
      <c r="I89" s="78">
        <v>2.0000000000000001E-4</v>
      </c>
      <c r="J89" s="78">
        <v>2.9999999999999997E-4</v>
      </c>
      <c r="K89" s="74">
        <f t="shared" si="11"/>
        <v>32</v>
      </c>
      <c r="L89" s="79">
        <f t="shared" si="12"/>
        <v>30139397.260273974</v>
      </c>
      <c r="M89" s="79">
        <f t="shared" si="13"/>
        <v>526.03</v>
      </c>
      <c r="N89" s="79">
        <f t="shared" si="14"/>
        <v>789.04</v>
      </c>
      <c r="O89" s="79">
        <f t="shared" si="15"/>
        <v>30138082.190273974</v>
      </c>
      <c r="P89" s="81" t="s">
        <v>23</v>
      </c>
      <c r="Q89" s="81" t="s">
        <v>24</v>
      </c>
      <c r="R89" s="81" t="s">
        <v>29</v>
      </c>
      <c r="S89" s="57"/>
      <c r="T89" s="57"/>
      <c r="U89" s="57"/>
      <c r="V89" s="57"/>
    </row>
    <row r="90" spans="1:22" s="56" customFormat="1">
      <c r="A90" s="146"/>
      <c r="B90" s="139">
        <v>89</v>
      </c>
      <c r="C90" s="140">
        <v>500000000</v>
      </c>
      <c r="D90" s="141">
        <v>5.8000000000000003E-2</v>
      </c>
      <c r="E90" s="141">
        <f t="shared" si="9"/>
        <v>5.7500000000000002E-2</v>
      </c>
      <c r="F90" s="142">
        <v>42173</v>
      </c>
      <c r="G90" s="142">
        <v>42538</v>
      </c>
      <c r="H90" s="142" t="str">
        <f t="shared" ca="1" si="10"/>
        <v>已终止</v>
      </c>
      <c r="I90" s="143">
        <v>2.0000000000000001E-4</v>
      </c>
      <c r="J90" s="143">
        <v>2.9999999999999997E-4</v>
      </c>
      <c r="K90" s="139">
        <f t="shared" si="11"/>
        <v>365</v>
      </c>
      <c r="L90" s="144">
        <f t="shared" si="12"/>
        <v>529000000</v>
      </c>
      <c r="M90" s="144">
        <f t="shared" si="13"/>
        <v>100000</v>
      </c>
      <c r="N90" s="144">
        <f t="shared" si="14"/>
        <v>150000</v>
      </c>
      <c r="O90" s="145">
        <f t="shared" si="15"/>
        <v>528750000</v>
      </c>
      <c r="P90" s="84" t="s">
        <v>23</v>
      </c>
      <c r="Q90" s="84" t="s">
        <v>24</v>
      </c>
      <c r="R90" s="84" t="s">
        <v>29</v>
      </c>
      <c r="S90" s="57"/>
      <c r="T90" s="57"/>
      <c r="U90" s="57"/>
      <c r="V90" s="57"/>
    </row>
    <row r="91" spans="1:22" s="56" customFormat="1">
      <c r="A91" s="139" t="s">
        <v>43</v>
      </c>
      <c r="B91" s="139">
        <v>90</v>
      </c>
      <c r="C91" s="140">
        <v>500000000</v>
      </c>
      <c r="D91" s="141">
        <v>5.8000000000000003E-2</v>
      </c>
      <c r="E91" s="141">
        <f t="shared" si="9"/>
        <v>5.7500000000000002E-2</v>
      </c>
      <c r="F91" s="142">
        <v>42174</v>
      </c>
      <c r="G91" s="142">
        <v>42538</v>
      </c>
      <c r="H91" s="142" t="str">
        <f t="shared" ca="1" si="10"/>
        <v>已终止</v>
      </c>
      <c r="I91" s="143">
        <v>2.0000000000000001E-4</v>
      </c>
      <c r="J91" s="143">
        <v>2.9999999999999997E-4</v>
      </c>
      <c r="K91" s="139">
        <f t="shared" si="11"/>
        <v>364</v>
      </c>
      <c r="L91" s="144">
        <f t="shared" si="12"/>
        <v>528920547.94520545</v>
      </c>
      <c r="M91" s="144">
        <f t="shared" si="13"/>
        <v>99726.03</v>
      </c>
      <c r="N91" s="144">
        <f t="shared" si="14"/>
        <v>149589.04</v>
      </c>
      <c r="O91" s="145">
        <f t="shared" si="15"/>
        <v>528671232.87520546</v>
      </c>
      <c r="P91" s="84" t="s">
        <v>23</v>
      </c>
      <c r="Q91" s="84" t="s">
        <v>24</v>
      </c>
      <c r="R91" s="84" t="s">
        <v>29</v>
      </c>
      <c r="S91" s="57"/>
      <c r="T91" s="57"/>
      <c r="U91" s="57"/>
      <c r="V91" s="57"/>
    </row>
    <row r="92" spans="1:22" s="56" customFormat="1">
      <c r="A92" s="74" t="s">
        <v>16</v>
      </c>
      <c r="B92" s="74">
        <v>91</v>
      </c>
      <c r="C92" s="75">
        <v>86031000</v>
      </c>
      <c r="D92" s="76">
        <v>5.5E-2</v>
      </c>
      <c r="E92" s="76">
        <f t="shared" si="9"/>
        <v>5.45E-2</v>
      </c>
      <c r="F92" s="77">
        <v>42178</v>
      </c>
      <c r="G92" s="77">
        <v>42215</v>
      </c>
      <c r="H92" s="74" t="str">
        <f t="shared" ca="1" si="10"/>
        <v>已终止</v>
      </c>
      <c r="I92" s="78">
        <v>2.0000000000000001E-4</v>
      </c>
      <c r="J92" s="78">
        <v>2.9999999999999997E-4</v>
      </c>
      <c r="K92" s="74">
        <f t="shared" si="11"/>
        <v>37</v>
      </c>
      <c r="L92" s="79">
        <f t="shared" si="12"/>
        <v>86510652.287671238</v>
      </c>
      <c r="M92" s="79">
        <f t="shared" si="13"/>
        <v>1744.19</v>
      </c>
      <c r="N92" s="79">
        <f t="shared" si="14"/>
        <v>2616.29</v>
      </c>
      <c r="O92" s="79">
        <f t="shared" si="15"/>
        <v>86506291.807671234</v>
      </c>
      <c r="P92" s="81" t="s">
        <v>25</v>
      </c>
      <c r="Q92" s="81" t="s">
        <v>26</v>
      </c>
      <c r="R92" s="81" t="s">
        <v>27</v>
      </c>
      <c r="S92" s="57"/>
      <c r="T92" s="57"/>
      <c r="U92" s="57"/>
      <c r="V92" s="57"/>
    </row>
    <row r="93" spans="1:22" s="56" customFormat="1">
      <c r="A93" s="74" t="s">
        <v>16</v>
      </c>
      <c r="B93" s="74">
        <v>92</v>
      </c>
      <c r="C93" s="75">
        <v>115521000</v>
      </c>
      <c r="D93" s="76">
        <v>5.5E-2</v>
      </c>
      <c r="E93" s="76">
        <f t="shared" si="9"/>
        <v>5.45E-2</v>
      </c>
      <c r="F93" s="77">
        <v>42178</v>
      </c>
      <c r="G93" s="77">
        <v>42215</v>
      </c>
      <c r="H93" s="74" t="str">
        <f t="shared" ca="1" si="10"/>
        <v>已终止</v>
      </c>
      <c r="I93" s="78">
        <v>2.0000000000000001E-4</v>
      </c>
      <c r="J93" s="78">
        <v>2.9999999999999997E-4</v>
      </c>
      <c r="K93" s="74">
        <f t="shared" si="11"/>
        <v>37</v>
      </c>
      <c r="L93" s="79">
        <f t="shared" si="12"/>
        <v>116165069.1369863</v>
      </c>
      <c r="M93" s="79">
        <f t="shared" si="13"/>
        <v>2342.0700000000002</v>
      </c>
      <c r="N93" s="79">
        <f t="shared" si="14"/>
        <v>3513.1</v>
      </c>
      <c r="O93" s="79">
        <f t="shared" si="15"/>
        <v>116159213.96698631</v>
      </c>
      <c r="P93" s="81" t="s">
        <v>25</v>
      </c>
      <c r="Q93" s="81" t="s">
        <v>26</v>
      </c>
      <c r="R93" s="81" t="s">
        <v>27</v>
      </c>
      <c r="S93" s="57"/>
      <c r="T93" s="57"/>
      <c r="U93" s="57"/>
      <c r="V93" s="57"/>
    </row>
    <row r="94" spans="1:22" s="56" customFormat="1">
      <c r="A94" s="59"/>
      <c r="B94" s="59">
        <v>93</v>
      </c>
      <c r="C94" s="60">
        <v>62646000</v>
      </c>
      <c r="D94" s="61">
        <v>5.7500000000000002E-2</v>
      </c>
      <c r="E94" s="61">
        <f t="shared" si="9"/>
        <v>5.7000000000000002E-2</v>
      </c>
      <c r="F94" s="62">
        <v>42179</v>
      </c>
      <c r="G94" s="62">
        <v>42270</v>
      </c>
      <c r="H94" s="62" t="str">
        <f t="shared" ca="1" si="10"/>
        <v>已终止</v>
      </c>
      <c r="I94" s="63">
        <v>2.0000000000000001E-4</v>
      </c>
      <c r="J94" s="63">
        <v>2.9999999999999997E-4</v>
      </c>
      <c r="K94" s="59">
        <f t="shared" si="11"/>
        <v>91</v>
      </c>
      <c r="L94" s="58">
        <f t="shared" si="12"/>
        <v>63544069.02739726</v>
      </c>
      <c r="M94" s="58">
        <f t="shared" si="13"/>
        <v>3123.72</v>
      </c>
      <c r="N94" s="58">
        <f t="shared" si="14"/>
        <v>4685.58</v>
      </c>
      <c r="O94" s="64">
        <f t="shared" si="15"/>
        <v>63536259.727397263</v>
      </c>
      <c r="P94" s="57" t="s">
        <v>21</v>
      </c>
      <c r="Q94" s="57" t="s">
        <v>18</v>
      </c>
      <c r="R94" s="57" t="s">
        <v>20</v>
      </c>
      <c r="S94" s="57"/>
      <c r="T94" s="57"/>
      <c r="U94" s="57"/>
      <c r="V94" s="57"/>
    </row>
    <row r="95" spans="1:22" s="56" customFormat="1">
      <c r="A95" s="59"/>
      <c r="B95" s="59">
        <v>94</v>
      </c>
      <c r="C95" s="60">
        <v>60039000</v>
      </c>
      <c r="D95" s="61">
        <v>5.8500000000000003E-2</v>
      </c>
      <c r="E95" s="61">
        <f t="shared" si="9"/>
        <v>5.8000000000000003E-2</v>
      </c>
      <c r="F95" s="62">
        <v>42179</v>
      </c>
      <c r="G95" s="62">
        <v>42362</v>
      </c>
      <c r="H95" s="62" t="str">
        <f t="shared" ca="1" si="10"/>
        <v>已终止</v>
      </c>
      <c r="I95" s="63">
        <v>2.0000000000000001E-4</v>
      </c>
      <c r="J95" s="63">
        <v>2.9999999999999997E-4</v>
      </c>
      <c r="K95" s="59">
        <f t="shared" si="11"/>
        <v>183</v>
      </c>
      <c r="L95" s="58">
        <f t="shared" si="12"/>
        <v>61799952.094520546</v>
      </c>
      <c r="M95" s="58">
        <f t="shared" si="13"/>
        <v>6020.35</v>
      </c>
      <c r="N95" s="58">
        <f t="shared" si="14"/>
        <v>9030.52</v>
      </c>
      <c r="O95" s="64">
        <f t="shared" si="15"/>
        <v>61784901.224520542</v>
      </c>
      <c r="P95" s="57" t="s">
        <v>21</v>
      </c>
      <c r="Q95" s="57" t="s">
        <v>18</v>
      </c>
      <c r="R95" s="57" t="s">
        <v>20</v>
      </c>
      <c r="S95" s="57"/>
      <c r="T95" s="57"/>
      <c r="U95" s="57"/>
      <c r="V95" s="57"/>
    </row>
    <row r="96" spans="1:22" s="56" customFormat="1">
      <c r="A96" s="59"/>
      <c r="B96" s="59">
        <v>95</v>
      </c>
      <c r="C96" s="60">
        <v>1000000000</v>
      </c>
      <c r="D96" s="61">
        <v>5.2999999999999999E-2</v>
      </c>
      <c r="E96" s="61">
        <f t="shared" si="9"/>
        <v>5.2499999999999998E-2</v>
      </c>
      <c r="F96" s="62">
        <v>42181</v>
      </c>
      <c r="G96" s="62">
        <v>42271</v>
      </c>
      <c r="H96" s="62" t="str">
        <f t="shared" ca="1" si="10"/>
        <v>已终止</v>
      </c>
      <c r="I96" s="63">
        <v>2.0000000000000001E-4</v>
      </c>
      <c r="J96" s="63">
        <v>2.9999999999999997E-4</v>
      </c>
      <c r="K96" s="59">
        <f t="shared" si="11"/>
        <v>90</v>
      </c>
      <c r="L96" s="58">
        <f t="shared" si="12"/>
        <v>1013068493.150685</v>
      </c>
      <c r="M96" s="58">
        <f t="shared" si="13"/>
        <v>49315.07</v>
      </c>
      <c r="N96" s="58">
        <f t="shared" si="14"/>
        <v>73972.600000000006</v>
      </c>
      <c r="O96" s="64">
        <f t="shared" si="15"/>
        <v>1012945205.4806849</v>
      </c>
      <c r="P96" s="57" t="s">
        <v>23</v>
      </c>
      <c r="Q96" s="57" t="s">
        <v>24</v>
      </c>
      <c r="R96" s="57" t="s">
        <v>29</v>
      </c>
      <c r="S96" s="57"/>
      <c r="T96" s="57"/>
      <c r="U96" s="57"/>
      <c r="V96" s="57"/>
    </row>
    <row r="97" spans="1:22" s="56" customFormat="1">
      <c r="A97" s="74" t="s">
        <v>16</v>
      </c>
      <c r="B97" s="74">
        <v>96</v>
      </c>
      <c r="C97" s="75">
        <v>300000000</v>
      </c>
      <c r="D97" s="76">
        <v>5.1999999999999998E-2</v>
      </c>
      <c r="E97" s="76">
        <f t="shared" si="9"/>
        <v>5.1499999999999997E-2</v>
      </c>
      <c r="F97" s="77">
        <v>42181</v>
      </c>
      <c r="G97" s="77">
        <v>42241</v>
      </c>
      <c r="H97" s="74" t="str">
        <f t="shared" ca="1" si="10"/>
        <v>已终止</v>
      </c>
      <c r="I97" s="78">
        <v>2.0000000000000001E-4</v>
      </c>
      <c r="J97" s="78">
        <v>2.9999999999999997E-4</v>
      </c>
      <c r="K97" s="74">
        <f t="shared" si="11"/>
        <v>60</v>
      </c>
      <c r="L97" s="79">
        <f t="shared" si="12"/>
        <v>302564383.56164384</v>
      </c>
      <c r="M97" s="79">
        <f t="shared" si="13"/>
        <v>9863.01</v>
      </c>
      <c r="N97" s="79">
        <f t="shared" si="14"/>
        <v>14794.52</v>
      </c>
      <c r="O97" s="79">
        <f t="shared" si="15"/>
        <v>302539726.03164387</v>
      </c>
      <c r="P97" s="81" t="s">
        <v>23</v>
      </c>
      <c r="Q97" s="81" t="s">
        <v>24</v>
      </c>
      <c r="R97" s="81" t="s">
        <v>29</v>
      </c>
      <c r="S97" s="58"/>
      <c r="T97" s="57"/>
      <c r="U97" s="57"/>
      <c r="V97" s="57"/>
    </row>
    <row r="98" spans="1:22" s="56" customFormat="1">
      <c r="A98" s="74" t="s">
        <v>16</v>
      </c>
      <c r="B98" s="74">
        <v>97</v>
      </c>
      <c r="C98" s="75">
        <v>300000000</v>
      </c>
      <c r="D98" s="76">
        <v>5.1999999999999998E-2</v>
      </c>
      <c r="E98" s="76">
        <f t="shared" si="9"/>
        <v>5.1499999999999997E-2</v>
      </c>
      <c r="F98" s="77">
        <v>42181</v>
      </c>
      <c r="G98" s="77">
        <v>42242</v>
      </c>
      <c r="H98" s="74" t="str">
        <f t="shared" ca="1" si="10"/>
        <v>已终止</v>
      </c>
      <c r="I98" s="78">
        <v>2.0000000000000001E-4</v>
      </c>
      <c r="J98" s="78">
        <v>2.9999999999999997E-4</v>
      </c>
      <c r="K98" s="74">
        <f t="shared" si="11"/>
        <v>61</v>
      </c>
      <c r="L98" s="79">
        <f t="shared" si="12"/>
        <v>302607123.28767121</v>
      </c>
      <c r="M98" s="79">
        <f t="shared" ref="M98:M129" si="16">ROUND(C98*I98*K98/365,2)</f>
        <v>10027.4</v>
      </c>
      <c r="N98" s="79">
        <f t="shared" ref="N98:N129" si="17">ROUND(C98*J98*K98/365,2)</f>
        <v>15041.1</v>
      </c>
      <c r="O98" s="79">
        <f t="shared" si="15"/>
        <v>302582054.78767121</v>
      </c>
      <c r="P98" s="81" t="s">
        <v>23</v>
      </c>
      <c r="Q98" s="81" t="s">
        <v>24</v>
      </c>
      <c r="R98" s="81" t="s">
        <v>29</v>
      </c>
      <c r="S98" s="58"/>
      <c r="T98" s="57"/>
      <c r="U98" s="57"/>
      <c r="V98" s="57"/>
    </row>
    <row r="99" spans="1:22" s="57" customFormat="1">
      <c r="A99" s="74" t="s">
        <v>16</v>
      </c>
      <c r="B99" s="74">
        <v>98</v>
      </c>
      <c r="C99" s="75">
        <v>400000000</v>
      </c>
      <c r="D99" s="76">
        <v>5.1999999999999998E-2</v>
      </c>
      <c r="E99" s="76">
        <f t="shared" si="9"/>
        <v>5.1499999999999997E-2</v>
      </c>
      <c r="F99" s="77">
        <v>42181</v>
      </c>
      <c r="G99" s="77">
        <v>42243</v>
      </c>
      <c r="H99" s="74" t="str">
        <f t="shared" ca="1" si="10"/>
        <v>已终止</v>
      </c>
      <c r="I99" s="78">
        <v>2.0000000000000001E-4</v>
      </c>
      <c r="J99" s="78">
        <v>2.9999999999999997E-4</v>
      </c>
      <c r="K99" s="74">
        <f t="shared" si="11"/>
        <v>62</v>
      </c>
      <c r="L99" s="79">
        <f t="shared" si="12"/>
        <v>403533150.68493152</v>
      </c>
      <c r="M99" s="79">
        <f t="shared" si="16"/>
        <v>13589.04</v>
      </c>
      <c r="N99" s="79">
        <f t="shared" si="17"/>
        <v>20383.560000000001</v>
      </c>
      <c r="O99" s="79">
        <f t="shared" si="15"/>
        <v>403499178.08493149</v>
      </c>
      <c r="P99" s="81" t="s">
        <v>23</v>
      </c>
      <c r="Q99" s="81" t="s">
        <v>24</v>
      </c>
      <c r="R99" s="81" t="s">
        <v>29</v>
      </c>
      <c r="S99" s="58"/>
    </row>
    <row r="100" spans="1:22" s="57" customFormat="1">
      <c r="A100" s="74" t="s">
        <v>16</v>
      </c>
      <c r="B100" s="74">
        <v>99</v>
      </c>
      <c r="C100" s="75">
        <v>77738000</v>
      </c>
      <c r="D100" s="76">
        <v>5.45E-2</v>
      </c>
      <c r="E100" s="76">
        <f t="shared" si="9"/>
        <v>5.3999999999999999E-2</v>
      </c>
      <c r="F100" s="77">
        <v>42185</v>
      </c>
      <c r="G100" s="77">
        <v>42222</v>
      </c>
      <c r="H100" s="74" t="str">
        <f t="shared" ca="1" si="10"/>
        <v>已终止</v>
      </c>
      <c r="I100" s="78">
        <v>2.0000000000000001E-4</v>
      </c>
      <c r="J100" s="78">
        <v>2.9999999999999997E-4</v>
      </c>
      <c r="K100" s="74">
        <f t="shared" si="11"/>
        <v>37</v>
      </c>
      <c r="L100" s="79">
        <f t="shared" si="12"/>
        <v>78167475.827397257</v>
      </c>
      <c r="M100" s="79">
        <f t="shared" si="16"/>
        <v>1576.06</v>
      </c>
      <c r="N100" s="79">
        <f t="shared" si="17"/>
        <v>2364.09</v>
      </c>
      <c r="O100" s="79">
        <f t="shared" si="15"/>
        <v>78163535.677397251</v>
      </c>
      <c r="P100" s="81" t="s">
        <v>25</v>
      </c>
      <c r="Q100" s="81" t="s">
        <v>26</v>
      </c>
      <c r="R100" s="81" t="s">
        <v>27</v>
      </c>
      <c r="S100" s="58"/>
    </row>
    <row r="101" spans="1:22" s="57" customFormat="1">
      <c r="A101" s="74" t="s">
        <v>16</v>
      </c>
      <c r="B101" s="74">
        <v>100</v>
      </c>
      <c r="C101" s="75">
        <v>141100000</v>
      </c>
      <c r="D101" s="76">
        <v>5.45E-2</v>
      </c>
      <c r="E101" s="76">
        <f t="shared" si="9"/>
        <v>5.3999999999999999E-2</v>
      </c>
      <c r="F101" s="77">
        <v>42185</v>
      </c>
      <c r="G101" s="77">
        <v>42222</v>
      </c>
      <c r="H101" s="74" t="str">
        <f t="shared" ca="1" si="10"/>
        <v>已终止</v>
      </c>
      <c r="I101" s="78">
        <v>2.0000000000000001E-4</v>
      </c>
      <c r="J101" s="78">
        <v>2.9999999999999997E-4</v>
      </c>
      <c r="K101" s="74">
        <f t="shared" si="11"/>
        <v>37</v>
      </c>
      <c r="L101" s="79">
        <f t="shared" si="12"/>
        <v>141879529.1780822</v>
      </c>
      <c r="M101" s="79">
        <f t="shared" si="16"/>
        <v>2860.66</v>
      </c>
      <c r="N101" s="79">
        <f t="shared" si="17"/>
        <v>4290.99</v>
      </c>
      <c r="O101" s="79">
        <f t="shared" si="15"/>
        <v>141872377.52808219</v>
      </c>
      <c r="P101" s="81" t="s">
        <v>25</v>
      </c>
      <c r="Q101" s="81" t="s">
        <v>26</v>
      </c>
      <c r="R101" s="81" t="s">
        <v>27</v>
      </c>
      <c r="S101" s="58"/>
    </row>
    <row r="102" spans="1:22" s="57" customFormat="1">
      <c r="A102" s="74" t="s">
        <v>16</v>
      </c>
      <c r="B102" s="74">
        <v>100</v>
      </c>
      <c r="C102" s="75">
        <v>141100000</v>
      </c>
      <c r="D102" s="76">
        <v>5.45E-2</v>
      </c>
      <c r="E102" s="76">
        <f t="shared" si="9"/>
        <v>5.3999999999999999E-2</v>
      </c>
      <c r="F102" s="77">
        <v>42185</v>
      </c>
      <c r="G102" s="77">
        <v>42222</v>
      </c>
      <c r="H102" s="74" t="str">
        <f t="shared" ca="1" si="10"/>
        <v>已终止</v>
      </c>
      <c r="I102" s="78">
        <v>2.0000000000000001E-4</v>
      </c>
      <c r="J102" s="78">
        <v>2.9999999999999997E-4</v>
      </c>
      <c r="K102" s="74">
        <f t="shared" si="11"/>
        <v>37</v>
      </c>
      <c r="L102" s="79">
        <f t="shared" si="12"/>
        <v>141879529.1780822</v>
      </c>
      <c r="M102" s="79">
        <f t="shared" si="16"/>
        <v>2860.66</v>
      </c>
      <c r="N102" s="79">
        <f t="shared" si="17"/>
        <v>4290.99</v>
      </c>
      <c r="O102" s="79">
        <f t="shared" si="15"/>
        <v>141872377.52808219</v>
      </c>
      <c r="P102" s="81" t="s">
        <v>25</v>
      </c>
      <c r="Q102" s="81" t="s">
        <v>26</v>
      </c>
      <c r="R102" s="81" t="s">
        <v>27</v>
      </c>
      <c r="S102" s="58"/>
    </row>
    <row r="103" spans="1:22" s="57" customFormat="1">
      <c r="A103" s="59"/>
      <c r="B103" s="59">
        <v>101</v>
      </c>
      <c r="C103" s="60">
        <v>88582000</v>
      </c>
      <c r="D103" s="61">
        <v>5.6500000000000002E-2</v>
      </c>
      <c r="E103" s="61">
        <f t="shared" si="9"/>
        <v>5.6000000000000001E-2</v>
      </c>
      <c r="F103" s="62">
        <v>42186</v>
      </c>
      <c r="G103" s="62">
        <v>42277</v>
      </c>
      <c r="H103" s="62" t="str">
        <f t="shared" ca="1" si="10"/>
        <v>已终止</v>
      </c>
      <c r="I103" s="63">
        <v>2.0000000000000001E-4</v>
      </c>
      <c r="J103" s="63">
        <v>2.9999999999999997E-4</v>
      </c>
      <c r="K103" s="59">
        <f t="shared" si="11"/>
        <v>91</v>
      </c>
      <c r="L103" s="58">
        <f t="shared" si="12"/>
        <v>89829792.747945204</v>
      </c>
      <c r="M103" s="58">
        <f t="shared" si="16"/>
        <v>4416.97</v>
      </c>
      <c r="N103" s="58">
        <f t="shared" si="17"/>
        <v>6625.45</v>
      </c>
      <c r="O103" s="64">
        <f t="shared" si="15"/>
        <v>89818750.327945203</v>
      </c>
      <c r="P103" s="57" t="s">
        <v>21</v>
      </c>
      <c r="Q103" s="57" t="s">
        <v>26</v>
      </c>
      <c r="R103" s="57" t="s">
        <v>20</v>
      </c>
      <c r="S103" s="58"/>
    </row>
    <row r="104" spans="1:22" s="57" customFormat="1">
      <c r="A104" s="59"/>
      <c r="B104" s="59">
        <v>102</v>
      </c>
      <c r="C104" s="60">
        <v>57597000</v>
      </c>
      <c r="D104" s="61">
        <v>5.7500000000000002E-2</v>
      </c>
      <c r="E104" s="61">
        <f t="shared" si="9"/>
        <v>5.7000000000000002E-2</v>
      </c>
      <c r="F104" s="62">
        <v>42186</v>
      </c>
      <c r="G104" s="62">
        <v>42362</v>
      </c>
      <c r="H104" s="62" t="str">
        <f t="shared" ca="1" si="10"/>
        <v>已终止</v>
      </c>
      <c r="I104" s="63">
        <v>2.0000000000000001E-4</v>
      </c>
      <c r="J104" s="63">
        <v>2.9999999999999997E-4</v>
      </c>
      <c r="K104" s="59">
        <f t="shared" si="11"/>
        <v>176</v>
      </c>
      <c r="L104" s="58">
        <f t="shared" si="12"/>
        <v>59193936</v>
      </c>
      <c r="M104" s="58">
        <f t="shared" si="16"/>
        <v>5554.56</v>
      </c>
      <c r="N104" s="58">
        <f t="shared" si="17"/>
        <v>8331.84</v>
      </c>
      <c r="O104" s="64">
        <f t="shared" si="15"/>
        <v>59180049.599999994</v>
      </c>
      <c r="P104" s="57" t="s">
        <v>21</v>
      </c>
      <c r="Q104" s="57" t="s">
        <v>26</v>
      </c>
      <c r="R104" s="57" t="s">
        <v>20</v>
      </c>
      <c r="S104" s="58"/>
    </row>
    <row r="105" spans="1:22" s="57" customFormat="1">
      <c r="A105" s="65"/>
      <c r="B105" s="59">
        <v>103</v>
      </c>
      <c r="C105" s="60">
        <v>300000000</v>
      </c>
      <c r="D105" s="61">
        <v>5.1499999999999997E-2</v>
      </c>
      <c r="E105" s="61">
        <f t="shared" si="9"/>
        <v>5.0999999999999997E-2</v>
      </c>
      <c r="F105" s="62">
        <v>42188</v>
      </c>
      <c r="G105" s="62">
        <v>42275</v>
      </c>
      <c r="H105" s="62" t="str">
        <f t="shared" ca="1" si="10"/>
        <v>已终止</v>
      </c>
      <c r="I105" s="63">
        <v>2.0000000000000001E-4</v>
      </c>
      <c r="J105" s="63">
        <v>2.9999999999999997E-4</v>
      </c>
      <c r="K105" s="59">
        <f t="shared" si="11"/>
        <v>87</v>
      </c>
      <c r="L105" s="58">
        <f t="shared" si="12"/>
        <v>303682602.73972601</v>
      </c>
      <c r="M105" s="58">
        <f t="shared" si="16"/>
        <v>14301.37</v>
      </c>
      <c r="N105" s="58">
        <f t="shared" si="17"/>
        <v>21452.05</v>
      </c>
      <c r="O105" s="64">
        <f t="shared" si="15"/>
        <v>303646849.31972599</v>
      </c>
      <c r="P105" s="57" t="s">
        <v>23</v>
      </c>
      <c r="Q105" s="57" t="s">
        <v>24</v>
      </c>
      <c r="R105" s="57" t="s">
        <v>29</v>
      </c>
      <c r="S105" s="58"/>
    </row>
    <row r="106" spans="1:22" s="57" customFormat="1">
      <c r="A106" s="74" t="s">
        <v>16</v>
      </c>
      <c r="B106" s="74">
        <v>105</v>
      </c>
      <c r="C106" s="75">
        <v>200000000</v>
      </c>
      <c r="D106" s="76">
        <v>0.05</v>
      </c>
      <c r="E106" s="76">
        <f t="shared" si="9"/>
        <v>4.9500000000000002E-2</v>
      </c>
      <c r="F106" s="77">
        <v>42188</v>
      </c>
      <c r="G106" s="77">
        <v>42255</v>
      </c>
      <c r="H106" s="74" t="str">
        <f t="shared" ca="1" si="10"/>
        <v>已终止</v>
      </c>
      <c r="I106" s="78">
        <v>2.0000000000000001E-4</v>
      </c>
      <c r="J106" s="78">
        <v>2.9999999999999997E-4</v>
      </c>
      <c r="K106" s="74">
        <f t="shared" si="11"/>
        <v>67</v>
      </c>
      <c r="L106" s="79">
        <f t="shared" si="12"/>
        <v>201835616.43835616</v>
      </c>
      <c r="M106" s="79">
        <f t="shared" si="16"/>
        <v>7342.47</v>
      </c>
      <c r="N106" s="79">
        <f t="shared" si="17"/>
        <v>11013.7</v>
      </c>
      <c r="O106" s="79">
        <f t="shared" si="15"/>
        <v>201817260.26835617</v>
      </c>
      <c r="P106" s="81" t="s">
        <v>23</v>
      </c>
      <c r="Q106" s="81" t="s">
        <v>24</v>
      </c>
      <c r="R106" s="81" t="s">
        <v>29</v>
      </c>
      <c r="S106" s="58"/>
    </row>
    <row r="107" spans="1:22" s="57" customFormat="1">
      <c r="A107" s="74" t="s">
        <v>16</v>
      </c>
      <c r="B107" s="74">
        <v>106</v>
      </c>
      <c r="C107" s="75">
        <v>160000000</v>
      </c>
      <c r="D107" s="76">
        <v>5.2999999999999999E-2</v>
      </c>
      <c r="E107" s="76">
        <f t="shared" si="9"/>
        <v>5.2499999999999998E-2</v>
      </c>
      <c r="F107" s="77">
        <v>42191</v>
      </c>
      <c r="G107" s="77">
        <v>42226</v>
      </c>
      <c r="H107" s="74" t="str">
        <f t="shared" ca="1" si="10"/>
        <v>已终止</v>
      </c>
      <c r="I107" s="78">
        <v>2.0000000000000001E-4</v>
      </c>
      <c r="J107" s="78">
        <v>2.9999999999999997E-4</v>
      </c>
      <c r="K107" s="74">
        <f t="shared" si="11"/>
        <v>35</v>
      </c>
      <c r="L107" s="79">
        <f t="shared" si="12"/>
        <v>160813150.68493152</v>
      </c>
      <c r="M107" s="79">
        <f t="shared" si="16"/>
        <v>3068.49</v>
      </c>
      <c r="N107" s="79">
        <f t="shared" si="17"/>
        <v>4602.74</v>
      </c>
      <c r="O107" s="79">
        <f t="shared" si="15"/>
        <v>160805479.4549315</v>
      </c>
      <c r="P107" s="81" t="s">
        <v>23</v>
      </c>
      <c r="Q107" s="81" t="s">
        <v>24</v>
      </c>
      <c r="R107" s="81" t="s">
        <v>29</v>
      </c>
      <c r="S107" s="58"/>
    </row>
    <row r="108" spans="1:22" s="57" customFormat="1">
      <c r="A108" s="74" t="s">
        <v>16</v>
      </c>
      <c r="B108" s="74">
        <v>107</v>
      </c>
      <c r="C108" s="75">
        <v>169167000</v>
      </c>
      <c r="D108" s="76">
        <v>5.3999999999999999E-2</v>
      </c>
      <c r="E108" s="76">
        <f t="shared" si="9"/>
        <v>5.3499999999999999E-2</v>
      </c>
      <c r="F108" s="77">
        <v>42192</v>
      </c>
      <c r="G108" s="77">
        <v>42229</v>
      </c>
      <c r="H108" s="74" t="str">
        <f t="shared" ca="1" si="10"/>
        <v>已终止</v>
      </c>
      <c r="I108" s="78">
        <v>2.0000000000000001E-4</v>
      </c>
      <c r="J108" s="78">
        <v>2.9999999999999997E-4</v>
      </c>
      <c r="K108" s="74">
        <f t="shared" si="11"/>
        <v>37</v>
      </c>
      <c r="L108" s="79">
        <f t="shared" si="12"/>
        <v>170093015.52328768</v>
      </c>
      <c r="M108" s="79">
        <f t="shared" si="16"/>
        <v>3429.69</v>
      </c>
      <c r="N108" s="79">
        <f t="shared" si="17"/>
        <v>5144.53</v>
      </c>
      <c r="O108" s="79">
        <f t="shared" si="15"/>
        <v>170084441.30328768</v>
      </c>
      <c r="P108" s="81" t="s">
        <v>25</v>
      </c>
      <c r="Q108" s="81" t="s">
        <v>26</v>
      </c>
      <c r="R108" s="81" t="s">
        <v>27</v>
      </c>
      <c r="S108" s="58"/>
    </row>
    <row r="109" spans="1:22" s="57" customFormat="1">
      <c r="A109" s="74" t="s">
        <v>16</v>
      </c>
      <c r="B109" s="74">
        <v>108</v>
      </c>
      <c r="C109" s="75">
        <v>101331000</v>
      </c>
      <c r="D109" s="76">
        <v>5.3999999999999999E-2</v>
      </c>
      <c r="E109" s="76">
        <f t="shared" si="9"/>
        <v>5.3499999999999999E-2</v>
      </c>
      <c r="F109" s="77">
        <v>42192</v>
      </c>
      <c r="G109" s="77">
        <v>42229</v>
      </c>
      <c r="H109" s="74" t="str">
        <f t="shared" ca="1" si="10"/>
        <v>已终止</v>
      </c>
      <c r="I109" s="78">
        <v>2.0000000000000001E-4</v>
      </c>
      <c r="J109" s="78">
        <v>2.9999999999999997E-4</v>
      </c>
      <c r="K109" s="74">
        <f t="shared" si="11"/>
        <v>37</v>
      </c>
      <c r="L109" s="79">
        <f t="shared" si="12"/>
        <v>101885683.11780822</v>
      </c>
      <c r="M109" s="79">
        <f t="shared" si="16"/>
        <v>2054.38</v>
      </c>
      <c r="N109" s="79">
        <f t="shared" si="17"/>
        <v>3081.57</v>
      </c>
      <c r="O109" s="79">
        <f t="shared" si="15"/>
        <v>101880547.16780823</v>
      </c>
      <c r="P109" s="81" t="s">
        <v>25</v>
      </c>
      <c r="Q109" s="81" t="s">
        <v>26</v>
      </c>
      <c r="R109" s="81" t="s">
        <v>27</v>
      </c>
      <c r="S109" s="58"/>
    </row>
    <row r="110" spans="1:22" s="57" customFormat="1">
      <c r="A110" s="65"/>
      <c r="B110" s="59">
        <v>109</v>
      </c>
      <c r="C110" s="60">
        <v>74563000</v>
      </c>
      <c r="D110" s="61">
        <v>5.7000000000000002E-2</v>
      </c>
      <c r="E110" s="61">
        <f t="shared" si="9"/>
        <v>5.6500000000000002E-2</v>
      </c>
      <c r="F110" s="62">
        <v>42193</v>
      </c>
      <c r="G110" s="62">
        <v>42375</v>
      </c>
      <c r="H110" s="59" t="str">
        <f t="shared" ca="1" si="10"/>
        <v>已终止</v>
      </c>
      <c r="I110" s="63">
        <v>2.0000000000000001E-4</v>
      </c>
      <c r="J110" s="63">
        <v>2.9999999999999997E-4</v>
      </c>
      <c r="K110" s="59">
        <f t="shared" si="11"/>
        <v>182</v>
      </c>
      <c r="L110" s="58">
        <f t="shared" si="12"/>
        <v>76682223.457534254</v>
      </c>
      <c r="M110" s="58">
        <f t="shared" si="16"/>
        <v>7435.87</v>
      </c>
      <c r="N110" s="58">
        <f t="shared" si="17"/>
        <v>11153.81</v>
      </c>
      <c r="O110" s="64">
        <f t="shared" si="15"/>
        <v>76663633.777534246</v>
      </c>
      <c r="P110" s="57" t="s">
        <v>45</v>
      </c>
      <c r="Q110" s="57" t="s">
        <v>18</v>
      </c>
      <c r="R110" s="57" t="s">
        <v>20</v>
      </c>
      <c r="S110" s="58"/>
    </row>
    <row r="111" spans="1:22" s="57" customFormat="1">
      <c r="A111" s="65"/>
      <c r="B111" s="59">
        <v>110</v>
      </c>
      <c r="C111" s="60">
        <v>1000000000</v>
      </c>
      <c r="D111" s="61">
        <v>5.1499999999999997E-2</v>
      </c>
      <c r="E111" s="61">
        <f t="shared" si="9"/>
        <v>5.0999999999999997E-2</v>
      </c>
      <c r="F111" s="62">
        <v>42193</v>
      </c>
      <c r="G111" s="62">
        <v>42276</v>
      </c>
      <c r="H111" s="59" t="str">
        <f t="shared" ca="1" si="10"/>
        <v>已终止</v>
      </c>
      <c r="I111" s="63">
        <v>2.0000000000000001E-4</v>
      </c>
      <c r="J111" s="63">
        <v>2.9999999999999997E-4</v>
      </c>
      <c r="K111" s="59">
        <f t="shared" si="11"/>
        <v>83</v>
      </c>
      <c r="L111" s="58">
        <f t="shared" si="12"/>
        <v>1011710958.9041096</v>
      </c>
      <c r="M111" s="58">
        <f t="shared" si="16"/>
        <v>45479.45</v>
      </c>
      <c r="N111" s="58">
        <f t="shared" si="17"/>
        <v>68219.179999999993</v>
      </c>
      <c r="O111" s="64">
        <f t="shared" si="15"/>
        <v>1011597260.2741096</v>
      </c>
      <c r="P111" s="57" t="s">
        <v>23</v>
      </c>
      <c r="Q111" s="57" t="s">
        <v>24</v>
      </c>
      <c r="R111" s="57" t="s">
        <v>29</v>
      </c>
      <c r="S111" s="58"/>
    </row>
    <row r="112" spans="1:22" s="57" customFormat="1">
      <c r="A112" s="146"/>
      <c r="B112" s="139">
        <v>111</v>
      </c>
      <c r="C112" s="140">
        <v>749730000</v>
      </c>
      <c r="D112" s="141">
        <v>5.6000000000000001E-2</v>
      </c>
      <c r="E112" s="141">
        <f t="shared" si="9"/>
        <v>5.5500000000000001E-2</v>
      </c>
      <c r="F112" s="142">
        <v>42193</v>
      </c>
      <c r="G112" s="142">
        <v>42558</v>
      </c>
      <c r="H112" s="139" t="str">
        <f t="shared" ca="1" si="10"/>
        <v>已终止</v>
      </c>
      <c r="I112" s="143">
        <v>2.0000000000000001E-4</v>
      </c>
      <c r="J112" s="143">
        <v>2.9999999999999997E-4</v>
      </c>
      <c r="K112" s="139">
        <f t="shared" si="11"/>
        <v>365</v>
      </c>
      <c r="L112" s="144">
        <f t="shared" si="12"/>
        <v>791714880</v>
      </c>
      <c r="M112" s="144">
        <f t="shared" si="16"/>
        <v>149946</v>
      </c>
      <c r="N112" s="144">
        <f t="shared" si="17"/>
        <v>224919</v>
      </c>
      <c r="O112" s="145">
        <f t="shared" si="15"/>
        <v>791340015</v>
      </c>
      <c r="P112" s="84" t="s">
        <v>23</v>
      </c>
      <c r="Q112" s="84" t="s">
        <v>24</v>
      </c>
      <c r="R112" s="84" t="s">
        <v>29</v>
      </c>
      <c r="S112" s="58"/>
    </row>
    <row r="113" spans="1:22" s="57" customFormat="1">
      <c r="A113" s="65"/>
      <c r="B113" s="59">
        <v>112</v>
      </c>
      <c r="C113" s="60">
        <v>500000000</v>
      </c>
      <c r="D113" s="61">
        <v>5.1499999999999997E-2</v>
      </c>
      <c r="E113" s="61">
        <f t="shared" si="9"/>
        <v>5.0999999999999997E-2</v>
      </c>
      <c r="F113" s="62">
        <v>42193</v>
      </c>
      <c r="G113" s="62">
        <v>42286</v>
      </c>
      <c r="H113" s="59" t="str">
        <f t="shared" ca="1" si="10"/>
        <v>已终止</v>
      </c>
      <c r="I113" s="63">
        <v>2.0000000000000001E-4</v>
      </c>
      <c r="J113" s="63">
        <v>2.9999999999999997E-4</v>
      </c>
      <c r="K113" s="59">
        <f t="shared" si="11"/>
        <v>93</v>
      </c>
      <c r="L113" s="58">
        <f t="shared" si="12"/>
        <v>506560958.9041096</v>
      </c>
      <c r="M113" s="58">
        <f t="shared" si="16"/>
        <v>25479.45</v>
      </c>
      <c r="N113" s="58">
        <f t="shared" si="17"/>
        <v>38219.18</v>
      </c>
      <c r="O113" s="64">
        <f t="shared" si="15"/>
        <v>506497260.2741096</v>
      </c>
      <c r="P113" s="57" t="s">
        <v>23</v>
      </c>
      <c r="Q113" s="57" t="s">
        <v>24</v>
      </c>
      <c r="R113" s="57" t="s">
        <v>29</v>
      </c>
      <c r="S113" s="58">
        <f t="shared" ref="S113:S117" si="18">L113-C113</f>
        <v>6560958.9041095972</v>
      </c>
    </row>
    <row r="114" spans="1:22" s="57" customFormat="1">
      <c r="A114" s="65"/>
      <c r="B114" s="59">
        <v>113</v>
      </c>
      <c r="C114" s="60">
        <v>250000000</v>
      </c>
      <c r="D114" s="61">
        <v>5.1499999999999997E-2</v>
      </c>
      <c r="E114" s="61">
        <f t="shared" si="9"/>
        <v>5.0999999999999997E-2</v>
      </c>
      <c r="F114" s="62">
        <v>42194</v>
      </c>
      <c r="G114" s="62">
        <v>42271</v>
      </c>
      <c r="H114" s="59" t="str">
        <f t="shared" ca="1" si="10"/>
        <v>已终止</v>
      </c>
      <c r="I114" s="63">
        <v>2.0000000000000001E-4</v>
      </c>
      <c r="J114" s="63">
        <v>2.9999999999999997E-4</v>
      </c>
      <c r="K114" s="59">
        <f t="shared" si="11"/>
        <v>77</v>
      </c>
      <c r="L114" s="58">
        <f t="shared" si="12"/>
        <v>252716095.89041096</v>
      </c>
      <c r="M114" s="58">
        <f t="shared" si="16"/>
        <v>10547.95</v>
      </c>
      <c r="N114" s="58">
        <f t="shared" si="17"/>
        <v>15821.92</v>
      </c>
      <c r="O114" s="64">
        <f t="shared" si="15"/>
        <v>252689726.02041098</v>
      </c>
      <c r="P114" s="57" t="s">
        <v>23</v>
      </c>
      <c r="Q114" s="57" t="s">
        <v>24</v>
      </c>
      <c r="R114" s="57" t="s">
        <v>29</v>
      </c>
      <c r="S114" s="58">
        <f t="shared" si="18"/>
        <v>2716095.8904109597</v>
      </c>
    </row>
    <row r="115" spans="1:22" s="57" customFormat="1">
      <c r="A115" s="65"/>
      <c r="B115" s="59">
        <v>114</v>
      </c>
      <c r="C115" s="60">
        <v>106258000</v>
      </c>
      <c r="D115" s="61">
        <v>5.6000000000000001E-2</v>
      </c>
      <c r="E115" s="61">
        <f t="shared" si="9"/>
        <v>5.5500000000000001E-2</v>
      </c>
      <c r="F115" s="62">
        <v>42195</v>
      </c>
      <c r="G115" s="62">
        <v>42286</v>
      </c>
      <c r="H115" s="59" t="str">
        <f t="shared" ca="1" si="10"/>
        <v>已终止</v>
      </c>
      <c r="I115" s="63">
        <v>2.0000000000000001E-4</v>
      </c>
      <c r="J115" s="63">
        <v>2.9999999999999997E-4</v>
      </c>
      <c r="K115" s="59">
        <f t="shared" si="11"/>
        <v>91</v>
      </c>
      <c r="L115" s="58">
        <f t="shared" si="12"/>
        <v>107741536.35068493</v>
      </c>
      <c r="M115" s="58">
        <f t="shared" si="16"/>
        <v>5298.34</v>
      </c>
      <c r="N115" s="58">
        <f t="shared" si="17"/>
        <v>7947.52</v>
      </c>
      <c r="O115" s="64">
        <f t="shared" si="15"/>
        <v>107728290.49068493</v>
      </c>
      <c r="P115" s="57" t="s">
        <v>45</v>
      </c>
      <c r="Q115" s="57" t="s">
        <v>18</v>
      </c>
      <c r="R115" s="57" t="s">
        <v>20</v>
      </c>
      <c r="S115" s="58">
        <f t="shared" si="18"/>
        <v>1483536.3506849259</v>
      </c>
    </row>
    <row r="116" spans="1:22" s="57" customFormat="1">
      <c r="A116" s="74" t="s">
        <v>16</v>
      </c>
      <c r="B116" s="74">
        <v>115</v>
      </c>
      <c r="C116" s="75">
        <v>56081000</v>
      </c>
      <c r="D116" s="76">
        <v>5.45E-2</v>
      </c>
      <c r="E116" s="76">
        <f t="shared" si="9"/>
        <v>5.3999999999999999E-2</v>
      </c>
      <c r="F116" s="77">
        <v>42199</v>
      </c>
      <c r="G116" s="77">
        <v>42236</v>
      </c>
      <c r="H116" s="74" t="str">
        <f t="shared" ca="1" si="10"/>
        <v>已终止</v>
      </c>
      <c r="I116" s="78">
        <v>2.0000000000000001E-4</v>
      </c>
      <c r="J116" s="78">
        <v>2.9999999999999997E-4</v>
      </c>
      <c r="K116" s="74">
        <f t="shared" si="11"/>
        <v>37</v>
      </c>
      <c r="L116" s="79">
        <f t="shared" si="12"/>
        <v>56390828.319178082</v>
      </c>
      <c r="M116" s="79">
        <f t="shared" si="16"/>
        <v>1136.98</v>
      </c>
      <c r="N116" s="79">
        <f t="shared" si="17"/>
        <v>1705.48</v>
      </c>
      <c r="O116" s="79">
        <f t="shared" si="15"/>
        <v>56387985.859178089</v>
      </c>
      <c r="P116" s="81" t="s">
        <v>25</v>
      </c>
      <c r="Q116" s="81" t="s">
        <v>26</v>
      </c>
      <c r="R116" s="81" t="s">
        <v>27</v>
      </c>
      <c r="S116" s="58">
        <f t="shared" si="18"/>
        <v>309828.31917808205</v>
      </c>
    </row>
    <row r="117" spans="1:22" s="57" customFormat="1">
      <c r="A117" s="74" t="s">
        <v>16</v>
      </c>
      <c r="B117" s="74">
        <v>116</v>
      </c>
      <c r="C117" s="75">
        <v>107635000</v>
      </c>
      <c r="D117" s="76">
        <v>5.45E-2</v>
      </c>
      <c r="E117" s="76">
        <f t="shared" si="9"/>
        <v>5.3999999999999999E-2</v>
      </c>
      <c r="F117" s="77">
        <v>42199</v>
      </c>
      <c r="G117" s="77">
        <v>42236</v>
      </c>
      <c r="H117" s="74" t="str">
        <f t="shared" ca="1" si="10"/>
        <v>已终止</v>
      </c>
      <c r="I117" s="78">
        <v>2.0000000000000001E-4</v>
      </c>
      <c r="J117" s="78">
        <v>2.9999999999999997E-4</v>
      </c>
      <c r="K117" s="74">
        <f t="shared" si="11"/>
        <v>37</v>
      </c>
      <c r="L117" s="79">
        <f t="shared" si="12"/>
        <v>108229646.51369864</v>
      </c>
      <c r="M117" s="79">
        <f t="shared" si="16"/>
        <v>2182.19</v>
      </c>
      <c r="N117" s="79">
        <f t="shared" si="17"/>
        <v>3273.28</v>
      </c>
      <c r="O117" s="79">
        <f t="shared" si="15"/>
        <v>108224191.04369864</v>
      </c>
      <c r="P117" s="81" t="s">
        <v>25</v>
      </c>
      <c r="Q117" s="81" t="s">
        <v>26</v>
      </c>
      <c r="R117" s="81" t="s">
        <v>27</v>
      </c>
      <c r="S117" s="58">
        <f t="shared" si="18"/>
        <v>594646.51369863749</v>
      </c>
    </row>
    <row r="118" spans="1:22" s="57" customFormat="1">
      <c r="A118" s="65"/>
      <c r="B118" s="59">
        <v>117</v>
      </c>
      <c r="C118" s="60">
        <v>58555000</v>
      </c>
      <c r="D118" s="61">
        <v>5.6500000000000002E-2</v>
      </c>
      <c r="E118" s="61">
        <f t="shared" si="9"/>
        <v>5.6000000000000001E-2</v>
      </c>
      <c r="F118" s="62">
        <v>42200</v>
      </c>
      <c r="G118" s="62">
        <v>42291</v>
      </c>
      <c r="H118" s="59" t="str">
        <f t="shared" ca="1" si="10"/>
        <v>已终止</v>
      </c>
      <c r="I118" s="63">
        <v>2.0000000000000001E-4</v>
      </c>
      <c r="J118" s="63">
        <v>2.9999999999999997E-4</v>
      </c>
      <c r="K118" s="59">
        <f t="shared" si="11"/>
        <v>91</v>
      </c>
      <c r="L118" s="58">
        <f t="shared" si="12"/>
        <v>59379823.37671233</v>
      </c>
      <c r="M118" s="58">
        <f t="shared" si="16"/>
        <v>2919.73</v>
      </c>
      <c r="N118" s="58">
        <f t="shared" si="17"/>
        <v>4379.59</v>
      </c>
      <c r="O118" s="64">
        <f t="shared" si="15"/>
        <v>59372524.056712329</v>
      </c>
      <c r="P118" s="57" t="s">
        <v>45</v>
      </c>
      <c r="Q118" s="57" t="s">
        <v>18</v>
      </c>
      <c r="R118" s="57" t="s">
        <v>20</v>
      </c>
      <c r="S118" s="58"/>
    </row>
    <row r="119" spans="1:22" s="57" customFormat="1">
      <c r="A119" s="65"/>
      <c r="B119" s="59">
        <v>118</v>
      </c>
      <c r="C119" s="60">
        <v>52839000</v>
      </c>
      <c r="D119" s="61">
        <v>5.7500000000000002E-2</v>
      </c>
      <c r="E119" s="61">
        <f t="shared" si="9"/>
        <v>5.7000000000000002E-2</v>
      </c>
      <c r="F119" s="62">
        <v>42200</v>
      </c>
      <c r="G119" s="62">
        <v>42382</v>
      </c>
      <c r="H119" s="59" t="str">
        <f t="shared" ca="1" si="10"/>
        <v>已终止</v>
      </c>
      <c r="I119" s="63">
        <v>2.0000000000000001E-4</v>
      </c>
      <c r="J119" s="63">
        <v>2.9999999999999997E-4</v>
      </c>
      <c r="K119" s="59">
        <f t="shared" si="11"/>
        <v>182</v>
      </c>
      <c r="L119" s="58">
        <f t="shared" si="12"/>
        <v>54353959.273972601</v>
      </c>
      <c r="M119" s="58">
        <f t="shared" si="16"/>
        <v>5269.42</v>
      </c>
      <c r="N119" s="58">
        <f t="shared" si="17"/>
        <v>7904.14</v>
      </c>
      <c r="O119" s="64">
        <f t="shared" si="15"/>
        <v>54340785.713972598</v>
      </c>
      <c r="P119" s="57" t="s">
        <v>75</v>
      </c>
      <c r="Q119" s="57" t="s">
        <v>76</v>
      </c>
      <c r="R119" s="57" t="s">
        <v>77</v>
      </c>
      <c r="S119" s="58"/>
    </row>
    <row r="120" spans="1:22" s="57" customFormat="1">
      <c r="A120" s="146"/>
      <c r="B120" s="139">
        <v>119</v>
      </c>
      <c r="C120" s="140">
        <v>300000000</v>
      </c>
      <c r="D120" s="141">
        <v>5.3999999999999999E-2</v>
      </c>
      <c r="E120" s="141">
        <f t="shared" si="9"/>
        <v>5.3499999999999999E-2</v>
      </c>
      <c r="F120" s="142">
        <v>42202</v>
      </c>
      <c r="G120" s="142">
        <v>42566</v>
      </c>
      <c r="H120" s="139" t="str">
        <f t="shared" ca="1" si="10"/>
        <v>已终止</v>
      </c>
      <c r="I120" s="143">
        <v>2.0000000000000001E-4</v>
      </c>
      <c r="J120" s="143">
        <v>2.9999999999999997E-4</v>
      </c>
      <c r="K120" s="139">
        <f t="shared" si="11"/>
        <v>364</v>
      </c>
      <c r="L120" s="144">
        <f t="shared" si="12"/>
        <v>316155616.43835616</v>
      </c>
      <c r="M120" s="144">
        <f t="shared" si="16"/>
        <v>59835.62</v>
      </c>
      <c r="N120" s="144">
        <f t="shared" si="17"/>
        <v>89753.42</v>
      </c>
      <c r="O120" s="145">
        <f t="shared" si="15"/>
        <v>316006027.39835614</v>
      </c>
      <c r="P120" s="84" t="s">
        <v>23</v>
      </c>
      <c r="Q120" s="84" t="s">
        <v>24</v>
      </c>
      <c r="R120" s="84" t="s">
        <v>29</v>
      </c>
      <c r="S120" s="58"/>
    </row>
    <row r="121" spans="1:22" s="57" customFormat="1">
      <c r="A121" s="74" t="s">
        <v>16</v>
      </c>
      <c r="B121" s="74">
        <v>120</v>
      </c>
      <c r="C121" s="75">
        <v>138750000</v>
      </c>
      <c r="D121" s="76">
        <v>5.3499999999999999E-2</v>
      </c>
      <c r="E121" s="76">
        <f t="shared" si="9"/>
        <v>5.2999999999999999E-2</v>
      </c>
      <c r="F121" s="77">
        <v>42206</v>
      </c>
      <c r="G121" s="77">
        <v>42243</v>
      </c>
      <c r="H121" s="74" t="str">
        <f t="shared" ca="1" si="10"/>
        <v>已终止</v>
      </c>
      <c r="I121" s="78">
        <v>2.0000000000000001E-4</v>
      </c>
      <c r="J121" s="78">
        <v>2.9999999999999997E-4</v>
      </c>
      <c r="K121" s="74">
        <f t="shared" si="11"/>
        <v>37</v>
      </c>
      <c r="L121" s="79">
        <f t="shared" si="12"/>
        <v>139502481.16438356</v>
      </c>
      <c r="M121" s="79">
        <f t="shared" si="16"/>
        <v>2813.01</v>
      </c>
      <c r="N121" s="79">
        <f t="shared" si="17"/>
        <v>4219.5200000000004</v>
      </c>
      <c r="O121" s="79">
        <f t="shared" si="15"/>
        <v>139495448.63438356</v>
      </c>
      <c r="P121" s="81" t="s">
        <v>25</v>
      </c>
      <c r="Q121" s="81" t="s">
        <v>26</v>
      </c>
      <c r="R121" s="81" t="s">
        <v>27</v>
      </c>
      <c r="S121" s="58"/>
    </row>
    <row r="122" spans="1:22" s="57" customFormat="1">
      <c r="A122" s="74" t="s">
        <v>16</v>
      </c>
      <c r="B122" s="74">
        <v>121</v>
      </c>
      <c r="C122" s="75">
        <v>78432000</v>
      </c>
      <c r="D122" s="76">
        <v>5.3499999999999999E-2</v>
      </c>
      <c r="E122" s="76">
        <f t="shared" si="9"/>
        <v>5.2999999999999999E-2</v>
      </c>
      <c r="F122" s="77">
        <v>42206</v>
      </c>
      <c r="G122" s="77">
        <v>42243</v>
      </c>
      <c r="H122" s="74" t="str">
        <f t="shared" ca="1" si="10"/>
        <v>已终止</v>
      </c>
      <c r="I122" s="78">
        <v>2.0000000000000001E-4</v>
      </c>
      <c r="J122" s="78">
        <v>2.9999999999999997E-4</v>
      </c>
      <c r="K122" s="74">
        <f t="shared" si="11"/>
        <v>37</v>
      </c>
      <c r="L122" s="79">
        <f t="shared" si="12"/>
        <v>78857359.298630133</v>
      </c>
      <c r="M122" s="79">
        <f t="shared" si="16"/>
        <v>1590.13</v>
      </c>
      <c r="N122" s="79">
        <f t="shared" si="17"/>
        <v>2385.19</v>
      </c>
      <c r="O122" s="79">
        <f t="shared" si="15"/>
        <v>78853383.97863014</v>
      </c>
      <c r="P122" s="81" t="s">
        <v>25</v>
      </c>
      <c r="Q122" s="81" t="s">
        <v>26</v>
      </c>
      <c r="R122" s="81" t="s">
        <v>27</v>
      </c>
      <c r="S122" s="58"/>
    </row>
    <row r="123" spans="1:22" s="57" customFormat="1">
      <c r="A123" s="65"/>
      <c r="B123" s="59">
        <v>122</v>
      </c>
      <c r="C123" s="60">
        <v>200000000</v>
      </c>
      <c r="D123" s="61">
        <v>5.1499999999999997E-2</v>
      </c>
      <c r="E123" s="61">
        <f t="shared" si="9"/>
        <v>5.0999999999999997E-2</v>
      </c>
      <c r="F123" s="62">
        <v>42206</v>
      </c>
      <c r="G123" s="62">
        <v>42299</v>
      </c>
      <c r="H123" s="59" t="str">
        <f t="shared" ca="1" si="10"/>
        <v>已终止</v>
      </c>
      <c r="I123" s="63">
        <v>2.0000000000000001E-4</v>
      </c>
      <c r="J123" s="63">
        <v>2.9999999999999997E-4</v>
      </c>
      <c r="K123" s="59">
        <f t="shared" si="11"/>
        <v>93</v>
      </c>
      <c r="L123" s="58">
        <f t="shared" si="12"/>
        <v>202624383.56164384</v>
      </c>
      <c r="M123" s="58">
        <f t="shared" si="16"/>
        <v>10191.780000000001</v>
      </c>
      <c r="N123" s="58">
        <f t="shared" si="17"/>
        <v>15287.67</v>
      </c>
      <c r="O123" s="64">
        <f t="shared" si="15"/>
        <v>202598904.11164385</v>
      </c>
      <c r="P123" s="57" t="s">
        <v>23</v>
      </c>
      <c r="Q123" s="57" t="s">
        <v>24</v>
      </c>
      <c r="R123" s="57" t="s">
        <v>29</v>
      </c>
      <c r="S123" s="58"/>
    </row>
    <row r="124" spans="1:22" s="57" customFormat="1">
      <c r="A124" s="65"/>
      <c r="B124" s="59">
        <v>123</v>
      </c>
      <c r="C124" s="60">
        <v>69805000</v>
      </c>
      <c r="D124" s="61">
        <v>5.5500000000000001E-2</v>
      </c>
      <c r="E124" s="61">
        <f t="shared" si="9"/>
        <v>5.5E-2</v>
      </c>
      <c r="F124" s="62">
        <v>42207</v>
      </c>
      <c r="G124" s="62">
        <v>42298</v>
      </c>
      <c r="H124" s="59" t="str">
        <f t="shared" ca="1" si="10"/>
        <v>已终止</v>
      </c>
      <c r="I124" s="63">
        <v>2.0000000000000001E-4</v>
      </c>
      <c r="J124" s="63">
        <v>2.9999999999999997E-4</v>
      </c>
      <c r="K124" s="59">
        <f t="shared" si="11"/>
        <v>91</v>
      </c>
      <c r="L124" s="58">
        <f t="shared" si="12"/>
        <v>70770890.828767121</v>
      </c>
      <c r="M124" s="58">
        <f t="shared" si="16"/>
        <v>3480.69</v>
      </c>
      <c r="N124" s="58">
        <f t="shared" si="17"/>
        <v>5221.03</v>
      </c>
      <c r="O124" s="64">
        <f t="shared" si="15"/>
        <v>70762189.108767122</v>
      </c>
      <c r="P124" s="57" t="s">
        <v>45</v>
      </c>
      <c r="Q124" s="57" t="s">
        <v>18</v>
      </c>
      <c r="R124" s="57" t="s">
        <v>20</v>
      </c>
      <c r="S124" s="58"/>
    </row>
    <row r="125" spans="1:22" s="57" customFormat="1">
      <c r="A125" s="65"/>
      <c r="B125" s="59">
        <v>124</v>
      </c>
      <c r="C125" s="60">
        <v>65473000</v>
      </c>
      <c r="D125" s="61">
        <v>5.6500000000000002E-2</v>
      </c>
      <c r="E125" s="61">
        <f t="shared" si="9"/>
        <v>5.6000000000000001E-2</v>
      </c>
      <c r="F125" s="62">
        <v>42207</v>
      </c>
      <c r="G125" s="62">
        <v>42389</v>
      </c>
      <c r="H125" s="59" t="str">
        <f t="shared" ca="1" si="10"/>
        <v>已终止</v>
      </c>
      <c r="I125" s="63">
        <v>2.0000000000000001E-4</v>
      </c>
      <c r="J125" s="63">
        <v>2.9999999999999997E-4</v>
      </c>
      <c r="K125" s="59">
        <f t="shared" si="11"/>
        <v>182</v>
      </c>
      <c r="L125" s="58">
        <f t="shared" si="12"/>
        <v>67317544.819178089</v>
      </c>
      <c r="M125" s="58">
        <f t="shared" si="16"/>
        <v>6529.36</v>
      </c>
      <c r="N125" s="58">
        <f t="shared" si="17"/>
        <v>9794.0400000000009</v>
      </c>
      <c r="O125" s="64">
        <f t="shared" si="15"/>
        <v>67301221.419178084</v>
      </c>
      <c r="P125" s="57" t="s">
        <v>45</v>
      </c>
      <c r="Q125" s="57" t="s">
        <v>18</v>
      </c>
      <c r="R125" s="57" t="s">
        <v>20</v>
      </c>
      <c r="S125" s="58"/>
    </row>
    <row r="126" spans="1:22" s="57" customFormat="1">
      <c r="A126" s="146"/>
      <c r="B126" s="139">
        <v>125</v>
      </c>
      <c r="C126" s="140">
        <v>300000000</v>
      </c>
      <c r="D126" s="141">
        <v>6.9500000000000006E-2</v>
      </c>
      <c r="E126" s="141">
        <f t="shared" si="9"/>
        <v>6.9000000000000006E-2</v>
      </c>
      <c r="F126" s="142">
        <v>42207</v>
      </c>
      <c r="G126" s="142">
        <v>42572</v>
      </c>
      <c r="H126" s="139" t="str">
        <f t="shared" ca="1" si="10"/>
        <v>已终止</v>
      </c>
      <c r="I126" s="143">
        <v>2.0000000000000001E-4</v>
      </c>
      <c r="J126" s="143">
        <v>2.9999999999999997E-4</v>
      </c>
      <c r="K126" s="139">
        <f t="shared" si="11"/>
        <v>365</v>
      </c>
      <c r="L126" s="144">
        <f t="shared" si="12"/>
        <v>320850000</v>
      </c>
      <c r="M126" s="144">
        <f t="shared" si="16"/>
        <v>60000</v>
      </c>
      <c r="N126" s="144">
        <f t="shared" si="17"/>
        <v>90000</v>
      </c>
      <c r="O126" s="145">
        <f t="shared" si="15"/>
        <v>320700000</v>
      </c>
      <c r="P126" s="84" t="s">
        <v>23</v>
      </c>
      <c r="Q126" s="84" t="s">
        <v>24</v>
      </c>
      <c r="R126" s="84" t="s">
        <v>29</v>
      </c>
      <c r="S126" s="58"/>
    </row>
    <row r="127" spans="1:22" s="57" customFormat="1">
      <c r="A127" s="65"/>
      <c r="B127" s="59">
        <v>126</v>
      </c>
      <c r="C127" s="60">
        <v>200000000</v>
      </c>
      <c r="D127" s="61">
        <v>5.1499999999999997E-2</v>
      </c>
      <c r="E127" s="61">
        <f t="shared" si="9"/>
        <v>5.0999999999999997E-2</v>
      </c>
      <c r="F127" s="62">
        <v>42207</v>
      </c>
      <c r="G127" s="62">
        <v>42299</v>
      </c>
      <c r="H127" s="59" t="str">
        <f t="shared" ca="1" si="10"/>
        <v>已终止</v>
      </c>
      <c r="I127" s="63">
        <v>2.0000000000000001E-4</v>
      </c>
      <c r="J127" s="63">
        <v>2.9999999999999997E-4</v>
      </c>
      <c r="K127" s="59">
        <f t="shared" si="11"/>
        <v>92</v>
      </c>
      <c r="L127" s="58">
        <f t="shared" si="12"/>
        <v>202596164.38356164</v>
      </c>
      <c r="M127" s="58">
        <f t="shared" si="16"/>
        <v>10082.19</v>
      </c>
      <c r="N127" s="58">
        <f t="shared" si="17"/>
        <v>15123.29</v>
      </c>
      <c r="O127" s="64">
        <f t="shared" si="15"/>
        <v>202570958.90356165</v>
      </c>
      <c r="P127" s="57" t="s">
        <v>23</v>
      </c>
      <c r="Q127" s="57" t="s">
        <v>24</v>
      </c>
      <c r="R127" s="57" t="s">
        <v>29</v>
      </c>
      <c r="S127" s="58"/>
    </row>
    <row r="128" spans="1:22" s="103" customFormat="1">
      <c r="A128" s="74" t="s">
        <v>16</v>
      </c>
      <c r="B128" s="74">
        <v>127</v>
      </c>
      <c r="C128" s="75">
        <v>30000000</v>
      </c>
      <c r="D128" s="76">
        <v>5.3499999999999999E-2</v>
      </c>
      <c r="E128" s="76">
        <f t="shared" si="9"/>
        <v>5.2999999999999999E-2</v>
      </c>
      <c r="F128" s="77">
        <v>42209</v>
      </c>
      <c r="G128" s="77">
        <v>42241</v>
      </c>
      <c r="H128" s="74" t="str">
        <f t="shared" ca="1" si="10"/>
        <v>已终止</v>
      </c>
      <c r="I128" s="78">
        <v>2.0000000000000001E-4</v>
      </c>
      <c r="J128" s="78">
        <v>2.9999999999999997E-4</v>
      </c>
      <c r="K128" s="74">
        <f t="shared" si="11"/>
        <v>32</v>
      </c>
      <c r="L128" s="79">
        <f t="shared" si="12"/>
        <v>30140712.328767125</v>
      </c>
      <c r="M128" s="79">
        <f t="shared" si="16"/>
        <v>526.03</v>
      </c>
      <c r="N128" s="79">
        <f t="shared" si="17"/>
        <v>789.04</v>
      </c>
      <c r="O128" s="79">
        <f t="shared" si="15"/>
        <v>30139397.258767124</v>
      </c>
      <c r="P128" s="81" t="s">
        <v>23</v>
      </c>
      <c r="Q128" s="81" t="s">
        <v>24</v>
      </c>
      <c r="R128" s="81" t="s">
        <v>29</v>
      </c>
      <c r="S128" s="67">
        <f t="shared" ref="S128:S132" si="19">L128-C128</f>
        <v>140712.32876712456</v>
      </c>
      <c r="T128" s="93"/>
      <c r="U128" s="93"/>
      <c r="V128" s="93"/>
    </row>
    <row r="129" spans="1:22" s="103" customFormat="1">
      <c r="A129" s="65"/>
      <c r="B129" s="59">
        <v>128</v>
      </c>
      <c r="C129" s="60">
        <v>300000000</v>
      </c>
      <c r="D129" s="61">
        <v>5.1999999999999998E-2</v>
      </c>
      <c r="E129" s="61">
        <f t="shared" si="9"/>
        <v>5.1499999999999997E-2</v>
      </c>
      <c r="F129" s="62">
        <v>42209</v>
      </c>
      <c r="G129" s="62">
        <v>42391</v>
      </c>
      <c r="H129" s="59" t="str">
        <f t="shared" ca="1" si="10"/>
        <v>已终止</v>
      </c>
      <c r="I129" s="63">
        <v>2.0000000000000001E-4</v>
      </c>
      <c r="J129" s="63">
        <v>2.9999999999999997E-4</v>
      </c>
      <c r="K129" s="59">
        <f t="shared" si="11"/>
        <v>182</v>
      </c>
      <c r="L129" s="58">
        <f t="shared" si="12"/>
        <v>307778630.13698632</v>
      </c>
      <c r="M129" s="58">
        <f t="shared" si="16"/>
        <v>29917.81</v>
      </c>
      <c r="N129" s="58">
        <f t="shared" si="17"/>
        <v>44876.71</v>
      </c>
      <c r="O129" s="64">
        <f t="shared" si="15"/>
        <v>307703835.61698633</v>
      </c>
      <c r="P129" s="57" t="s">
        <v>23</v>
      </c>
      <c r="Q129" s="57" t="s">
        <v>24</v>
      </c>
      <c r="R129" s="57" t="s">
        <v>29</v>
      </c>
      <c r="S129" s="67">
        <f t="shared" si="19"/>
        <v>7778630.1369863153</v>
      </c>
      <c r="T129" s="93"/>
      <c r="U129" s="93"/>
      <c r="V129" s="93"/>
    </row>
    <row r="130" spans="1:22" s="103" customFormat="1">
      <c r="A130" s="146"/>
      <c r="B130" s="139">
        <v>129</v>
      </c>
      <c r="C130" s="140">
        <v>200000000</v>
      </c>
      <c r="D130" s="141">
        <v>5.3999999999999999E-2</v>
      </c>
      <c r="E130" s="141">
        <f t="shared" ref="E130:E193" si="20">D130-I130-J130</f>
        <v>5.3499999999999999E-2</v>
      </c>
      <c r="F130" s="142">
        <v>42209</v>
      </c>
      <c r="G130" s="142">
        <v>42573</v>
      </c>
      <c r="H130" s="139" t="str">
        <f t="shared" ref="H130:H193" ca="1" si="21">IF(TODAY()&gt;G130,"已终止","存续中")</f>
        <v>已终止</v>
      </c>
      <c r="I130" s="143">
        <v>2.0000000000000001E-4</v>
      </c>
      <c r="J130" s="143">
        <v>2.9999999999999997E-4</v>
      </c>
      <c r="K130" s="139">
        <f t="shared" ref="K130:K193" si="22">G130-F130</f>
        <v>364</v>
      </c>
      <c r="L130" s="144">
        <f t="shared" ref="L130:L193" si="23">C130+C130*D130*K130/365</f>
        <v>210770410.95890412</v>
      </c>
      <c r="M130" s="144">
        <f t="shared" ref="M130:M161" si="24">ROUND(C130*I130*K130/365,2)</f>
        <v>39890.410000000003</v>
      </c>
      <c r="N130" s="144">
        <f t="shared" ref="N130:N161" si="25">ROUND(C130*J130*K130/365,2)</f>
        <v>59835.62</v>
      </c>
      <c r="O130" s="145">
        <f t="shared" ref="O130:O193" si="26">L130-M130-N130</f>
        <v>210670684.92890412</v>
      </c>
      <c r="P130" s="84" t="s">
        <v>23</v>
      </c>
      <c r="Q130" s="84" t="s">
        <v>24</v>
      </c>
      <c r="R130" s="84" t="s">
        <v>29</v>
      </c>
      <c r="S130" s="67">
        <f t="shared" si="19"/>
        <v>10770410.958904117</v>
      </c>
      <c r="T130" s="93"/>
      <c r="U130" s="93"/>
      <c r="V130" s="93"/>
    </row>
    <row r="131" spans="1:22" s="103" customFormat="1">
      <c r="A131" s="74" t="s">
        <v>16</v>
      </c>
      <c r="B131" s="74">
        <v>130</v>
      </c>
      <c r="C131" s="75">
        <v>97055000</v>
      </c>
      <c r="D131" s="76">
        <v>5.2999999999999999E-2</v>
      </c>
      <c r="E131" s="76">
        <f t="shared" si="20"/>
        <v>5.2499999999999998E-2</v>
      </c>
      <c r="F131" s="77">
        <v>42213</v>
      </c>
      <c r="G131" s="77">
        <v>42248</v>
      </c>
      <c r="H131" s="74" t="str">
        <f t="shared" ca="1" si="21"/>
        <v>已终止</v>
      </c>
      <c r="I131" s="78">
        <v>2.0000000000000001E-4</v>
      </c>
      <c r="J131" s="78">
        <v>2.9999999999999997E-4</v>
      </c>
      <c r="K131" s="74">
        <f t="shared" si="22"/>
        <v>35</v>
      </c>
      <c r="L131" s="79">
        <f t="shared" si="23"/>
        <v>97548252.123287678</v>
      </c>
      <c r="M131" s="79">
        <f t="shared" si="24"/>
        <v>1861.33</v>
      </c>
      <c r="N131" s="79">
        <f t="shared" si="25"/>
        <v>2791.99</v>
      </c>
      <c r="O131" s="79">
        <f t="shared" si="26"/>
        <v>97543598.803287685</v>
      </c>
      <c r="P131" s="81" t="s">
        <v>25</v>
      </c>
      <c r="Q131" s="81" t="s">
        <v>26</v>
      </c>
      <c r="R131" s="81" t="s">
        <v>27</v>
      </c>
      <c r="S131" s="67">
        <f t="shared" si="19"/>
        <v>493252.12328767776</v>
      </c>
      <c r="T131" s="93"/>
      <c r="U131" s="93"/>
      <c r="V131" s="93"/>
    </row>
    <row r="132" spans="1:22" s="102" customFormat="1">
      <c r="A132" s="74" t="s">
        <v>16</v>
      </c>
      <c r="B132" s="74">
        <v>131</v>
      </c>
      <c r="C132" s="75">
        <v>75499000</v>
      </c>
      <c r="D132" s="76">
        <v>5.2999999999999999E-2</v>
      </c>
      <c r="E132" s="76">
        <f t="shared" si="20"/>
        <v>5.2499999999999998E-2</v>
      </c>
      <c r="F132" s="77">
        <v>42213</v>
      </c>
      <c r="G132" s="77">
        <v>42248</v>
      </c>
      <c r="H132" s="74" t="str">
        <f t="shared" ca="1" si="21"/>
        <v>已终止</v>
      </c>
      <c r="I132" s="78">
        <v>2.0000000000000001E-4</v>
      </c>
      <c r="J132" s="78">
        <v>2.9999999999999997E-4</v>
      </c>
      <c r="K132" s="74">
        <f t="shared" si="22"/>
        <v>35</v>
      </c>
      <c r="L132" s="79">
        <f t="shared" si="23"/>
        <v>75882700.397260278</v>
      </c>
      <c r="M132" s="79">
        <f t="shared" si="24"/>
        <v>1447.93</v>
      </c>
      <c r="N132" s="79">
        <f t="shared" si="25"/>
        <v>2171.89</v>
      </c>
      <c r="O132" s="79">
        <f t="shared" si="26"/>
        <v>75879080.577260271</v>
      </c>
      <c r="P132" s="81" t="s">
        <v>25</v>
      </c>
      <c r="Q132" s="81" t="s">
        <v>26</v>
      </c>
      <c r="R132" s="81" t="s">
        <v>27</v>
      </c>
      <c r="S132" s="67">
        <f t="shared" si="19"/>
        <v>383700.39726027846</v>
      </c>
      <c r="T132" s="93"/>
      <c r="U132" s="93"/>
      <c r="V132" s="93"/>
    </row>
    <row r="133" spans="1:22">
      <c r="A133" s="65"/>
      <c r="B133" s="59">
        <v>132</v>
      </c>
      <c r="C133" s="60">
        <v>97780000</v>
      </c>
      <c r="D133" s="61">
        <v>5.5E-2</v>
      </c>
      <c r="E133" s="61">
        <f t="shared" si="20"/>
        <v>5.45E-2</v>
      </c>
      <c r="F133" s="62">
        <v>42214</v>
      </c>
      <c r="G133" s="62">
        <v>42305</v>
      </c>
      <c r="H133" s="59" t="str">
        <f t="shared" ca="1" si="21"/>
        <v>已终止</v>
      </c>
      <c r="I133" s="63">
        <v>2.0000000000000001E-4</v>
      </c>
      <c r="J133" s="63">
        <v>2.9999999999999997E-4</v>
      </c>
      <c r="K133" s="59">
        <f t="shared" si="22"/>
        <v>91</v>
      </c>
      <c r="L133" s="58">
        <f t="shared" si="23"/>
        <v>99120791.506849319</v>
      </c>
      <c r="M133" s="58">
        <f t="shared" si="24"/>
        <v>4875.6099999999997</v>
      </c>
      <c r="N133" s="58">
        <f t="shared" si="25"/>
        <v>7313.41</v>
      </c>
      <c r="O133" s="64">
        <f t="shared" si="26"/>
        <v>99108602.486849323</v>
      </c>
      <c r="P133" s="57" t="s">
        <v>45</v>
      </c>
      <c r="Q133" s="57" t="s">
        <v>18</v>
      </c>
      <c r="R133" s="57" t="s">
        <v>20</v>
      </c>
      <c r="T133" s="87"/>
      <c r="U133" s="87"/>
      <c r="V133" s="87"/>
    </row>
    <row r="134" spans="1:22">
      <c r="A134" s="65"/>
      <c r="B134" s="59">
        <v>133</v>
      </c>
      <c r="C134" s="60">
        <v>73872000</v>
      </c>
      <c r="D134" s="61">
        <v>5.6000000000000001E-2</v>
      </c>
      <c r="E134" s="61">
        <f t="shared" si="20"/>
        <v>5.5500000000000001E-2</v>
      </c>
      <c r="F134" s="62">
        <v>42214</v>
      </c>
      <c r="G134" s="62">
        <v>42396</v>
      </c>
      <c r="H134" s="59" t="str">
        <f t="shared" ca="1" si="21"/>
        <v>已终止</v>
      </c>
      <c r="I134" s="63">
        <v>2.0000000000000001E-4</v>
      </c>
      <c r="J134" s="63">
        <v>2.9999999999999997E-4</v>
      </c>
      <c r="K134" s="59">
        <f t="shared" si="22"/>
        <v>182</v>
      </c>
      <c r="L134" s="58">
        <f t="shared" si="23"/>
        <v>75934749.106849313</v>
      </c>
      <c r="M134" s="58">
        <f t="shared" si="24"/>
        <v>7366.96</v>
      </c>
      <c r="N134" s="58">
        <f t="shared" si="25"/>
        <v>11050.44</v>
      </c>
      <c r="O134" s="64">
        <f t="shared" si="26"/>
        <v>75916331.706849322</v>
      </c>
      <c r="P134" s="57" t="s">
        <v>45</v>
      </c>
      <c r="Q134" s="57" t="s">
        <v>18</v>
      </c>
      <c r="R134" s="57" t="s">
        <v>20</v>
      </c>
      <c r="T134" s="87"/>
      <c r="U134" s="87"/>
      <c r="V134" s="87"/>
    </row>
    <row r="135" spans="1:22">
      <c r="A135" s="155"/>
      <c r="B135" s="147">
        <v>134</v>
      </c>
      <c r="C135" s="148">
        <v>400000000</v>
      </c>
      <c r="D135" s="149">
        <v>5.1999999999999998E-2</v>
      </c>
      <c r="E135" s="149">
        <f t="shared" si="20"/>
        <v>5.1499999999999997E-2</v>
      </c>
      <c r="F135" s="150">
        <v>42216</v>
      </c>
      <c r="G135" s="150">
        <v>42402</v>
      </c>
      <c r="H135" s="147" t="str">
        <f t="shared" ca="1" si="21"/>
        <v>已终止</v>
      </c>
      <c r="I135" s="151">
        <v>2.0000000000000001E-4</v>
      </c>
      <c r="J135" s="151">
        <v>2.9999999999999997E-4</v>
      </c>
      <c r="K135" s="147">
        <f t="shared" si="22"/>
        <v>186</v>
      </c>
      <c r="L135" s="152">
        <f t="shared" si="23"/>
        <v>410599452.05479455</v>
      </c>
      <c r="M135" s="152">
        <f t="shared" si="24"/>
        <v>40767.120000000003</v>
      </c>
      <c r="N135" s="152">
        <f t="shared" si="25"/>
        <v>61150.68</v>
      </c>
      <c r="O135" s="153">
        <f t="shared" si="26"/>
        <v>410497534.25479454</v>
      </c>
      <c r="P135" s="154" t="s">
        <v>23</v>
      </c>
      <c r="Q135" s="57" t="s">
        <v>24</v>
      </c>
      <c r="R135" s="57" t="s">
        <v>29</v>
      </c>
      <c r="T135" s="87"/>
      <c r="U135" s="87"/>
      <c r="V135" s="87"/>
    </row>
    <row r="136" spans="1:22">
      <c r="A136" s="74" t="s">
        <v>16</v>
      </c>
      <c r="B136" s="74">
        <v>135</v>
      </c>
      <c r="C136" s="75">
        <v>50000000</v>
      </c>
      <c r="D136" s="76">
        <v>4.7E-2</v>
      </c>
      <c r="E136" s="76">
        <f t="shared" si="20"/>
        <v>4.65E-2</v>
      </c>
      <c r="F136" s="77">
        <v>42219</v>
      </c>
      <c r="G136" s="77">
        <v>42244</v>
      </c>
      <c r="H136" s="74" t="str">
        <f t="shared" ca="1" si="21"/>
        <v>已终止</v>
      </c>
      <c r="I136" s="78">
        <v>2.0000000000000001E-4</v>
      </c>
      <c r="J136" s="78">
        <v>2.9999999999999997E-4</v>
      </c>
      <c r="K136" s="74">
        <f t="shared" si="22"/>
        <v>25</v>
      </c>
      <c r="L136" s="79">
        <f t="shared" si="23"/>
        <v>50160958.90410959</v>
      </c>
      <c r="M136" s="79">
        <f t="shared" si="24"/>
        <v>684.93</v>
      </c>
      <c r="N136" s="79">
        <f t="shared" si="25"/>
        <v>1027.4000000000001</v>
      </c>
      <c r="O136" s="79">
        <f t="shared" si="26"/>
        <v>50159246.574109592</v>
      </c>
      <c r="P136" s="81" t="s">
        <v>23</v>
      </c>
      <c r="Q136" s="81" t="s">
        <v>24</v>
      </c>
      <c r="R136" s="81" t="s">
        <v>29</v>
      </c>
      <c r="T136" s="87"/>
      <c r="U136" s="87"/>
      <c r="V136" s="87"/>
    </row>
    <row r="137" spans="1:22" s="57" customFormat="1">
      <c r="A137" s="74" t="s">
        <v>16</v>
      </c>
      <c r="B137" s="74">
        <v>136</v>
      </c>
      <c r="C137" s="75">
        <v>94330000</v>
      </c>
      <c r="D137" s="76">
        <v>5.2999999999999999E-2</v>
      </c>
      <c r="E137" s="76">
        <f t="shared" si="20"/>
        <v>5.2499999999999998E-2</v>
      </c>
      <c r="F137" s="77">
        <v>42220</v>
      </c>
      <c r="G137" s="77">
        <v>42257</v>
      </c>
      <c r="H137" s="74" t="str">
        <f t="shared" ca="1" si="21"/>
        <v>已终止</v>
      </c>
      <c r="I137" s="78">
        <v>2.0000000000000001E-4</v>
      </c>
      <c r="J137" s="78">
        <v>2.9999999999999997E-4</v>
      </c>
      <c r="K137" s="74">
        <f t="shared" si="22"/>
        <v>37</v>
      </c>
      <c r="L137" s="79">
        <f t="shared" si="23"/>
        <v>94836797.616438359</v>
      </c>
      <c r="M137" s="79">
        <f t="shared" si="24"/>
        <v>1912.44</v>
      </c>
      <c r="N137" s="79">
        <f t="shared" si="25"/>
        <v>2868.67</v>
      </c>
      <c r="O137" s="79">
        <f t="shared" si="26"/>
        <v>94832016.50643836</v>
      </c>
      <c r="P137" s="81" t="s">
        <v>25</v>
      </c>
      <c r="Q137" s="81" t="s">
        <v>26</v>
      </c>
      <c r="R137" s="81" t="s">
        <v>27</v>
      </c>
    </row>
    <row r="138" spans="1:22" s="57" customFormat="1">
      <c r="A138" s="74" t="s">
        <v>16</v>
      </c>
      <c r="B138" s="74">
        <v>137</v>
      </c>
      <c r="C138" s="75">
        <v>79574000</v>
      </c>
      <c r="D138" s="76">
        <v>5.2999999999999999E-2</v>
      </c>
      <c r="E138" s="76">
        <f t="shared" si="20"/>
        <v>5.2499999999999998E-2</v>
      </c>
      <c r="F138" s="77">
        <v>42220</v>
      </c>
      <c r="G138" s="77">
        <v>42257</v>
      </c>
      <c r="H138" s="74" t="str">
        <f t="shared" ca="1" si="21"/>
        <v>已终止</v>
      </c>
      <c r="I138" s="78">
        <v>2.0000000000000001E-4</v>
      </c>
      <c r="J138" s="78">
        <v>2.9999999999999997E-4</v>
      </c>
      <c r="K138" s="74">
        <f t="shared" si="22"/>
        <v>37</v>
      </c>
      <c r="L138" s="79">
        <f t="shared" si="23"/>
        <v>80001519.490410954</v>
      </c>
      <c r="M138" s="79">
        <f t="shared" si="24"/>
        <v>1613.28</v>
      </c>
      <c r="N138" s="79">
        <f t="shared" si="25"/>
        <v>2419.92</v>
      </c>
      <c r="O138" s="79">
        <f t="shared" si="26"/>
        <v>79997486.290410951</v>
      </c>
      <c r="P138" s="81" t="s">
        <v>25</v>
      </c>
      <c r="Q138" s="81" t="s">
        <v>26</v>
      </c>
      <c r="R138" s="81" t="s">
        <v>27</v>
      </c>
    </row>
    <row r="139" spans="1:22" s="57" customFormat="1">
      <c r="A139" s="65"/>
      <c r="B139" s="59">
        <v>138</v>
      </c>
      <c r="C139" s="60">
        <v>95266000</v>
      </c>
      <c r="D139" s="61">
        <v>5.5E-2</v>
      </c>
      <c r="E139" s="61">
        <f t="shared" si="20"/>
        <v>5.45E-2</v>
      </c>
      <c r="F139" s="62">
        <v>42221</v>
      </c>
      <c r="G139" s="62">
        <v>42311</v>
      </c>
      <c r="H139" s="59" t="str">
        <f t="shared" ca="1" si="21"/>
        <v>已终止</v>
      </c>
      <c r="I139" s="63">
        <v>2.0000000000000001E-4</v>
      </c>
      <c r="J139" s="63">
        <v>2.9999999999999997E-4</v>
      </c>
      <c r="K139" s="59">
        <f t="shared" si="22"/>
        <v>90</v>
      </c>
      <c r="L139" s="58">
        <f t="shared" si="23"/>
        <v>96557963.561643839</v>
      </c>
      <c r="M139" s="58">
        <f t="shared" si="24"/>
        <v>4698.05</v>
      </c>
      <c r="N139" s="58">
        <f t="shared" si="25"/>
        <v>7047.07</v>
      </c>
      <c r="O139" s="64">
        <f t="shared" si="26"/>
        <v>96546218.441643849</v>
      </c>
      <c r="P139" s="57" t="s">
        <v>45</v>
      </c>
      <c r="Q139" s="57" t="s">
        <v>18</v>
      </c>
      <c r="R139" s="57" t="s">
        <v>20</v>
      </c>
    </row>
    <row r="140" spans="1:22" s="57" customFormat="1">
      <c r="A140" s="65"/>
      <c r="B140" s="59">
        <v>139</v>
      </c>
      <c r="C140" s="60">
        <v>42558000</v>
      </c>
      <c r="D140" s="61">
        <v>5.6000000000000001E-2</v>
      </c>
      <c r="E140" s="61">
        <f t="shared" si="20"/>
        <v>5.5500000000000001E-2</v>
      </c>
      <c r="F140" s="62">
        <v>42221</v>
      </c>
      <c r="G140" s="62">
        <v>42403</v>
      </c>
      <c r="H140" s="59" t="str">
        <f t="shared" ca="1" si="21"/>
        <v>已终止</v>
      </c>
      <c r="I140" s="63">
        <v>2.0000000000000001E-4</v>
      </c>
      <c r="J140" s="63">
        <v>2.9999999999999997E-4</v>
      </c>
      <c r="K140" s="59">
        <f t="shared" si="22"/>
        <v>182</v>
      </c>
      <c r="L140" s="58">
        <f t="shared" si="23"/>
        <v>43746359.276712328</v>
      </c>
      <c r="M140" s="58">
        <f t="shared" si="24"/>
        <v>4244.1400000000003</v>
      </c>
      <c r="N140" s="58">
        <f t="shared" si="25"/>
        <v>6366.21</v>
      </c>
      <c r="O140" s="64">
        <f t="shared" si="26"/>
        <v>43735748.926712327</v>
      </c>
      <c r="P140" s="57" t="s">
        <v>45</v>
      </c>
      <c r="Q140" s="57" t="s">
        <v>18</v>
      </c>
      <c r="R140" s="57" t="s">
        <v>20</v>
      </c>
    </row>
    <row r="141" spans="1:22" s="57" customFormat="1">
      <c r="A141" s="74" t="s">
        <v>16</v>
      </c>
      <c r="B141" s="74">
        <v>140</v>
      </c>
      <c r="C141" s="75">
        <v>30000000</v>
      </c>
      <c r="D141" s="76">
        <v>5.2999999999999999E-2</v>
      </c>
      <c r="E141" s="76">
        <f t="shared" si="20"/>
        <v>5.2499999999999998E-2</v>
      </c>
      <c r="F141" s="77">
        <v>42221</v>
      </c>
      <c r="G141" s="77">
        <v>42255</v>
      </c>
      <c r="H141" s="74" t="str">
        <f t="shared" ca="1" si="21"/>
        <v>已终止</v>
      </c>
      <c r="I141" s="78">
        <v>2.0000000000000001E-4</v>
      </c>
      <c r="J141" s="78">
        <v>2.9999999999999997E-4</v>
      </c>
      <c r="K141" s="74">
        <f t="shared" si="22"/>
        <v>34</v>
      </c>
      <c r="L141" s="79">
        <f t="shared" si="23"/>
        <v>30148109.589041095</v>
      </c>
      <c r="M141" s="79">
        <f t="shared" si="24"/>
        <v>558.9</v>
      </c>
      <c r="N141" s="79">
        <f t="shared" si="25"/>
        <v>838.36</v>
      </c>
      <c r="O141" s="79">
        <f t="shared" si="26"/>
        <v>30146712.329041097</v>
      </c>
      <c r="P141" s="81" t="s">
        <v>23</v>
      </c>
      <c r="Q141" s="81" t="s">
        <v>24</v>
      </c>
      <c r="R141" s="81" t="s">
        <v>29</v>
      </c>
    </row>
    <row r="142" spans="1:22" s="57" customFormat="1">
      <c r="A142" s="65"/>
      <c r="B142" s="59">
        <v>141</v>
      </c>
      <c r="C142" s="60">
        <v>100000000</v>
      </c>
      <c r="D142" s="61">
        <v>4.9000000000000002E-2</v>
      </c>
      <c r="E142" s="61">
        <f t="shared" si="20"/>
        <v>4.8500000000000001E-2</v>
      </c>
      <c r="F142" s="62">
        <v>42221</v>
      </c>
      <c r="G142" s="62">
        <v>42313</v>
      </c>
      <c r="H142" s="59" t="str">
        <f t="shared" ca="1" si="21"/>
        <v>已终止</v>
      </c>
      <c r="I142" s="63">
        <v>2.0000000000000001E-4</v>
      </c>
      <c r="J142" s="63">
        <v>2.9999999999999997E-4</v>
      </c>
      <c r="K142" s="59">
        <f t="shared" si="22"/>
        <v>92</v>
      </c>
      <c r="L142" s="58">
        <f t="shared" si="23"/>
        <v>101235068.49315068</v>
      </c>
      <c r="M142" s="58">
        <f t="shared" si="24"/>
        <v>5041.1000000000004</v>
      </c>
      <c r="N142" s="58">
        <f t="shared" si="25"/>
        <v>7561.64</v>
      </c>
      <c r="O142" s="64">
        <f t="shared" si="26"/>
        <v>101222465.75315069</v>
      </c>
      <c r="P142" s="57" t="s">
        <v>23</v>
      </c>
      <c r="Q142" s="57" t="s">
        <v>24</v>
      </c>
      <c r="R142" s="57" t="s">
        <v>29</v>
      </c>
    </row>
    <row r="143" spans="1:22" s="57" customFormat="1">
      <c r="A143" s="65"/>
      <c r="B143" s="59">
        <v>142</v>
      </c>
      <c r="C143" s="60">
        <v>100000000</v>
      </c>
      <c r="D143" s="61">
        <v>5.1499999999999997E-2</v>
      </c>
      <c r="E143" s="61">
        <f t="shared" si="20"/>
        <v>5.0999999999999997E-2</v>
      </c>
      <c r="F143" s="62">
        <v>42221</v>
      </c>
      <c r="G143" s="62">
        <v>42403</v>
      </c>
      <c r="H143" s="59" t="str">
        <f t="shared" ca="1" si="21"/>
        <v>已终止</v>
      </c>
      <c r="I143" s="63">
        <v>2.0000000000000001E-4</v>
      </c>
      <c r="J143" s="63">
        <v>2.9999999999999997E-4</v>
      </c>
      <c r="K143" s="59">
        <f t="shared" si="22"/>
        <v>182</v>
      </c>
      <c r="L143" s="58">
        <f t="shared" si="23"/>
        <v>102567945.20547946</v>
      </c>
      <c r="M143" s="58">
        <f t="shared" si="24"/>
        <v>9972.6</v>
      </c>
      <c r="N143" s="58">
        <f t="shared" si="25"/>
        <v>14958.9</v>
      </c>
      <c r="O143" s="64">
        <f t="shared" si="26"/>
        <v>102543013.70547946</v>
      </c>
      <c r="P143" s="57" t="s">
        <v>23</v>
      </c>
      <c r="Q143" s="57" t="s">
        <v>24</v>
      </c>
      <c r="R143" s="57" t="s">
        <v>29</v>
      </c>
    </row>
    <row r="144" spans="1:22" s="57" customFormat="1">
      <c r="A144" s="65"/>
      <c r="B144" s="59">
        <v>143</v>
      </c>
      <c r="C144" s="60">
        <v>80000000</v>
      </c>
      <c r="D144" s="61">
        <v>5.3999999999999999E-2</v>
      </c>
      <c r="E144" s="61">
        <f t="shared" si="20"/>
        <v>5.3499999999999999E-2</v>
      </c>
      <c r="F144" s="62">
        <v>42222</v>
      </c>
      <c r="G144" s="62">
        <v>42312</v>
      </c>
      <c r="H144" s="59" t="str">
        <f t="shared" ca="1" si="21"/>
        <v>已终止</v>
      </c>
      <c r="I144" s="63">
        <v>2.0000000000000001E-4</v>
      </c>
      <c r="J144" s="63">
        <v>2.9999999999999997E-4</v>
      </c>
      <c r="K144" s="59">
        <f t="shared" si="22"/>
        <v>90</v>
      </c>
      <c r="L144" s="58">
        <f t="shared" si="23"/>
        <v>81065205.479452059</v>
      </c>
      <c r="M144" s="58">
        <f t="shared" si="24"/>
        <v>3945.21</v>
      </c>
      <c r="N144" s="58">
        <f t="shared" si="25"/>
        <v>5917.81</v>
      </c>
      <c r="O144" s="64">
        <f t="shared" si="26"/>
        <v>81055342.459452063</v>
      </c>
      <c r="P144" s="57" t="s">
        <v>23</v>
      </c>
      <c r="Q144" s="57" t="s">
        <v>24</v>
      </c>
      <c r="R144" s="57" t="s">
        <v>29</v>
      </c>
    </row>
    <row r="145" spans="1:18" s="57" customFormat="1">
      <c r="A145" s="146"/>
      <c r="B145" s="139">
        <v>144</v>
      </c>
      <c r="C145" s="140">
        <v>300000000</v>
      </c>
      <c r="D145" s="141">
        <v>5.3499999999999999E-2</v>
      </c>
      <c r="E145" s="141">
        <f t="shared" si="20"/>
        <v>5.2999999999999999E-2</v>
      </c>
      <c r="F145" s="142">
        <v>42222</v>
      </c>
      <c r="G145" s="142">
        <v>42587</v>
      </c>
      <c r="H145" s="139" t="str">
        <f t="shared" ca="1" si="21"/>
        <v>已终止</v>
      </c>
      <c r="I145" s="143">
        <v>2.0000000000000001E-4</v>
      </c>
      <c r="J145" s="143">
        <v>2.9999999999999997E-4</v>
      </c>
      <c r="K145" s="139">
        <f t="shared" si="22"/>
        <v>365</v>
      </c>
      <c r="L145" s="144">
        <f t="shared" si="23"/>
        <v>316050000</v>
      </c>
      <c r="M145" s="144">
        <f t="shared" si="24"/>
        <v>60000</v>
      </c>
      <c r="N145" s="144">
        <f t="shared" si="25"/>
        <v>90000</v>
      </c>
      <c r="O145" s="145">
        <f t="shared" si="26"/>
        <v>315900000</v>
      </c>
      <c r="P145" s="84" t="s">
        <v>23</v>
      </c>
      <c r="Q145" s="84" t="s">
        <v>24</v>
      </c>
      <c r="R145" s="84" t="s">
        <v>29</v>
      </c>
    </row>
    <row r="146" spans="1:18" s="57" customFormat="1">
      <c r="A146" s="65"/>
      <c r="B146" s="59">
        <v>145</v>
      </c>
      <c r="C146" s="60">
        <v>500000000</v>
      </c>
      <c r="D146" s="61">
        <v>4.9000000000000002E-2</v>
      </c>
      <c r="E146" s="61">
        <f t="shared" si="20"/>
        <v>4.8500000000000001E-2</v>
      </c>
      <c r="F146" s="62">
        <v>42223</v>
      </c>
      <c r="G146" s="62">
        <v>42313</v>
      </c>
      <c r="H146" s="59" t="str">
        <f t="shared" ca="1" si="21"/>
        <v>已终止</v>
      </c>
      <c r="I146" s="63">
        <v>2.0000000000000001E-4</v>
      </c>
      <c r="J146" s="63">
        <v>2.9999999999999997E-4</v>
      </c>
      <c r="K146" s="59">
        <f t="shared" si="22"/>
        <v>90</v>
      </c>
      <c r="L146" s="58">
        <f t="shared" si="23"/>
        <v>506041095.89041096</v>
      </c>
      <c r="M146" s="58">
        <f t="shared" si="24"/>
        <v>24657.53</v>
      </c>
      <c r="N146" s="58">
        <f t="shared" si="25"/>
        <v>36986.300000000003</v>
      </c>
      <c r="O146" s="64">
        <f t="shared" si="26"/>
        <v>505979452.06041098</v>
      </c>
      <c r="P146" s="57" t="s">
        <v>23</v>
      </c>
      <c r="Q146" s="57" t="s">
        <v>24</v>
      </c>
      <c r="R146" s="57" t="s">
        <v>29</v>
      </c>
    </row>
    <row r="147" spans="1:18" s="57" customFormat="1">
      <c r="A147" s="59" t="s">
        <v>16</v>
      </c>
      <c r="B147" s="59">
        <v>146</v>
      </c>
      <c r="C147" s="60">
        <v>106721000</v>
      </c>
      <c r="D147" s="61">
        <v>5.2499999999999998E-2</v>
      </c>
      <c r="E147" s="61">
        <f t="shared" si="20"/>
        <v>5.1999999999999998E-2</v>
      </c>
      <c r="F147" s="62">
        <v>42227</v>
      </c>
      <c r="G147" s="62">
        <v>42264</v>
      </c>
      <c r="H147" s="59" t="str">
        <f t="shared" ca="1" si="21"/>
        <v>已终止</v>
      </c>
      <c r="I147" s="63">
        <v>2.0000000000000001E-4</v>
      </c>
      <c r="J147" s="63">
        <v>2.9999999999999997E-4</v>
      </c>
      <c r="K147" s="59">
        <f t="shared" si="22"/>
        <v>37</v>
      </c>
      <c r="L147" s="58">
        <f t="shared" si="23"/>
        <v>107288960.39041096</v>
      </c>
      <c r="M147" s="58">
        <f t="shared" si="24"/>
        <v>2163.66</v>
      </c>
      <c r="N147" s="58">
        <f t="shared" si="25"/>
        <v>3245.49</v>
      </c>
      <c r="O147" s="64">
        <f t="shared" si="26"/>
        <v>107283551.24041097</v>
      </c>
      <c r="P147" s="57" t="s">
        <v>25</v>
      </c>
      <c r="Q147" s="57" t="s">
        <v>26</v>
      </c>
      <c r="R147" s="57" t="s">
        <v>27</v>
      </c>
    </row>
    <row r="148" spans="1:18" s="57" customFormat="1">
      <c r="A148" s="59" t="s">
        <v>16</v>
      </c>
      <c r="B148" s="59">
        <v>147</v>
      </c>
      <c r="C148" s="60">
        <v>104927000</v>
      </c>
      <c r="D148" s="61">
        <v>5.2499999999999998E-2</v>
      </c>
      <c r="E148" s="61">
        <f t="shared" si="20"/>
        <v>5.1999999999999998E-2</v>
      </c>
      <c r="F148" s="62">
        <v>42227</v>
      </c>
      <c r="G148" s="62">
        <v>42264</v>
      </c>
      <c r="H148" s="59" t="str">
        <f t="shared" ca="1" si="21"/>
        <v>已终止</v>
      </c>
      <c r="I148" s="63">
        <v>2.0000000000000001E-4</v>
      </c>
      <c r="J148" s="63">
        <v>2.9999999999999997E-4</v>
      </c>
      <c r="K148" s="59">
        <f t="shared" si="22"/>
        <v>37</v>
      </c>
      <c r="L148" s="58">
        <f t="shared" si="23"/>
        <v>105485412.86986302</v>
      </c>
      <c r="M148" s="58">
        <f t="shared" si="24"/>
        <v>2127.29</v>
      </c>
      <c r="N148" s="58">
        <f t="shared" si="25"/>
        <v>3190.93</v>
      </c>
      <c r="O148" s="64">
        <f t="shared" si="26"/>
        <v>105480094.649863</v>
      </c>
      <c r="P148" s="57" t="s">
        <v>25</v>
      </c>
      <c r="Q148" s="57" t="s">
        <v>26</v>
      </c>
      <c r="R148" s="57" t="s">
        <v>27</v>
      </c>
    </row>
    <row r="149" spans="1:18" s="57" customFormat="1" ht="15" customHeight="1">
      <c r="A149" s="65"/>
      <c r="B149" s="59">
        <v>148</v>
      </c>
      <c r="C149" s="60">
        <v>85590000</v>
      </c>
      <c r="D149" s="61">
        <v>5.45E-2</v>
      </c>
      <c r="E149" s="61">
        <f t="shared" si="20"/>
        <v>5.3999999999999999E-2</v>
      </c>
      <c r="F149" s="62">
        <v>42228</v>
      </c>
      <c r="G149" s="62">
        <v>42318</v>
      </c>
      <c r="H149" s="59" t="str">
        <f t="shared" ca="1" si="21"/>
        <v>已终止</v>
      </c>
      <c r="I149" s="63">
        <v>2.0000000000000001E-4</v>
      </c>
      <c r="J149" s="63">
        <v>2.9999999999999997E-4</v>
      </c>
      <c r="K149" s="59">
        <f t="shared" si="22"/>
        <v>90</v>
      </c>
      <c r="L149" s="58">
        <f t="shared" si="23"/>
        <v>86740188.904109582</v>
      </c>
      <c r="M149" s="58">
        <f t="shared" si="24"/>
        <v>4220.88</v>
      </c>
      <c r="N149" s="58">
        <f t="shared" si="25"/>
        <v>6331.32</v>
      </c>
      <c r="O149" s="64">
        <f t="shared" si="26"/>
        <v>86729636.704109594</v>
      </c>
      <c r="P149" s="57" t="s">
        <v>46</v>
      </c>
      <c r="Q149" s="57" t="s">
        <v>47</v>
      </c>
      <c r="R149" s="57" t="s">
        <v>48</v>
      </c>
    </row>
    <row r="150" spans="1:18" s="57" customFormat="1">
      <c r="A150" s="65"/>
      <c r="B150" s="59">
        <v>149</v>
      </c>
      <c r="C150" s="60">
        <v>25904000</v>
      </c>
      <c r="D150" s="61">
        <v>5.5500000000000001E-2</v>
      </c>
      <c r="E150" s="61">
        <f t="shared" si="20"/>
        <v>5.5E-2</v>
      </c>
      <c r="F150" s="62">
        <v>42228</v>
      </c>
      <c r="G150" s="62">
        <v>42418</v>
      </c>
      <c r="H150" s="59" t="str">
        <f t="shared" ca="1" si="21"/>
        <v>已终止</v>
      </c>
      <c r="I150" s="63">
        <v>2.0000000000000001E-4</v>
      </c>
      <c r="J150" s="63">
        <v>2.9999999999999997E-4</v>
      </c>
      <c r="K150" s="59">
        <f t="shared" si="22"/>
        <v>190</v>
      </c>
      <c r="L150" s="58">
        <f t="shared" si="23"/>
        <v>26652377.205479451</v>
      </c>
      <c r="M150" s="58">
        <f t="shared" si="24"/>
        <v>2696.85</v>
      </c>
      <c r="N150" s="58">
        <f t="shared" si="25"/>
        <v>4045.28</v>
      </c>
      <c r="O150" s="64">
        <f t="shared" si="26"/>
        <v>26645635.075479448</v>
      </c>
      <c r="P150" s="57" t="s">
        <v>45</v>
      </c>
      <c r="Q150" s="57" t="s">
        <v>18</v>
      </c>
      <c r="R150" s="57" t="s">
        <v>20</v>
      </c>
    </row>
    <row r="151" spans="1:18" s="57" customFormat="1">
      <c r="A151" s="59" t="s">
        <v>16</v>
      </c>
      <c r="B151" s="59">
        <v>150</v>
      </c>
      <c r="C151" s="60">
        <v>160000000</v>
      </c>
      <c r="D151" s="61">
        <v>0.05</v>
      </c>
      <c r="E151" s="61">
        <f t="shared" si="20"/>
        <v>4.9500000000000002E-2</v>
      </c>
      <c r="F151" s="62">
        <v>42233</v>
      </c>
      <c r="G151" s="62">
        <v>42264</v>
      </c>
      <c r="H151" s="59" t="str">
        <f t="shared" ca="1" si="21"/>
        <v>已终止</v>
      </c>
      <c r="I151" s="63">
        <v>2.0000000000000001E-4</v>
      </c>
      <c r="J151" s="63">
        <v>2.9999999999999997E-4</v>
      </c>
      <c r="K151" s="59">
        <f t="shared" si="22"/>
        <v>31</v>
      </c>
      <c r="L151" s="58">
        <f t="shared" si="23"/>
        <v>160679452.05479452</v>
      </c>
      <c r="M151" s="58">
        <f t="shared" si="24"/>
        <v>2717.81</v>
      </c>
      <c r="N151" s="58">
        <f t="shared" si="25"/>
        <v>4076.71</v>
      </c>
      <c r="O151" s="64">
        <f t="shared" si="26"/>
        <v>160672657.53479451</v>
      </c>
      <c r="P151" s="57" t="s">
        <v>23</v>
      </c>
      <c r="Q151" s="57" t="s">
        <v>24</v>
      </c>
      <c r="R151" s="57" t="s">
        <v>29</v>
      </c>
    </row>
    <row r="152" spans="1:18" s="57" customFormat="1">
      <c r="A152" s="65"/>
      <c r="B152" s="59">
        <v>151</v>
      </c>
      <c r="C152" s="60">
        <v>147572000</v>
      </c>
      <c r="D152" s="61">
        <v>5.0999999999999997E-2</v>
      </c>
      <c r="E152" s="61">
        <f t="shared" si="20"/>
        <v>5.0499999999999996E-2</v>
      </c>
      <c r="F152" s="62">
        <v>42234</v>
      </c>
      <c r="G152" s="62">
        <v>42271</v>
      </c>
      <c r="H152" s="59" t="str">
        <f t="shared" ca="1" si="21"/>
        <v>已终止</v>
      </c>
      <c r="I152" s="63">
        <v>2.0000000000000001E-4</v>
      </c>
      <c r="J152" s="63">
        <v>2.9999999999999997E-4</v>
      </c>
      <c r="K152" s="59">
        <f t="shared" si="22"/>
        <v>37</v>
      </c>
      <c r="L152" s="58">
        <f t="shared" si="23"/>
        <v>148334927.02465755</v>
      </c>
      <c r="M152" s="58">
        <f t="shared" si="24"/>
        <v>2991.87</v>
      </c>
      <c r="N152" s="58">
        <f t="shared" si="25"/>
        <v>4487.8100000000004</v>
      </c>
      <c r="O152" s="64">
        <f t="shared" si="26"/>
        <v>148327447.34465754</v>
      </c>
      <c r="P152" s="57" t="s">
        <v>25</v>
      </c>
      <c r="Q152" s="57" t="s">
        <v>26</v>
      </c>
      <c r="R152" s="57" t="s">
        <v>27</v>
      </c>
    </row>
    <row r="153" spans="1:18" s="57" customFormat="1">
      <c r="A153" s="65"/>
      <c r="B153" s="59">
        <v>152</v>
      </c>
      <c r="C153" s="60">
        <v>90379000</v>
      </c>
      <c r="D153" s="61">
        <v>5.0999999999999997E-2</v>
      </c>
      <c r="E153" s="61">
        <f t="shared" si="20"/>
        <v>5.0499999999999996E-2</v>
      </c>
      <c r="F153" s="62">
        <v>42234</v>
      </c>
      <c r="G153" s="62">
        <v>42271</v>
      </c>
      <c r="H153" s="59" t="str">
        <f t="shared" ca="1" si="21"/>
        <v>已终止</v>
      </c>
      <c r="I153" s="63">
        <v>2.0000000000000001E-4</v>
      </c>
      <c r="J153" s="63">
        <v>2.9999999999999997E-4</v>
      </c>
      <c r="K153" s="59">
        <f t="shared" si="22"/>
        <v>37</v>
      </c>
      <c r="L153" s="58">
        <f t="shared" si="23"/>
        <v>90846247.049315065</v>
      </c>
      <c r="M153" s="58">
        <f t="shared" si="24"/>
        <v>1832.34</v>
      </c>
      <c r="N153" s="58">
        <f t="shared" si="25"/>
        <v>2748.51</v>
      </c>
      <c r="O153" s="64">
        <f t="shared" si="26"/>
        <v>90841666.199315056</v>
      </c>
      <c r="P153" s="57" t="s">
        <v>25</v>
      </c>
      <c r="Q153" s="57" t="s">
        <v>26</v>
      </c>
      <c r="R153" s="57" t="s">
        <v>27</v>
      </c>
    </row>
    <row r="154" spans="1:18" s="57" customFormat="1">
      <c r="A154" s="65"/>
      <c r="B154" s="59">
        <v>153</v>
      </c>
      <c r="C154" s="60">
        <v>108657000</v>
      </c>
      <c r="D154" s="61">
        <v>5.2999999999999999E-2</v>
      </c>
      <c r="E154" s="61">
        <f t="shared" si="20"/>
        <v>5.2499999999999998E-2</v>
      </c>
      <c r="F154" s="62">
        <v>42235</v>
      </c>
      <c r="G154" s="62">
        <v>42325</v>
      </c>
      <c r="H154" s="59" t="str">
        <f t="shared" ca="1" si="21"/>
        <v>已终止</v>
      </c>
      <c r="I154" s="63">
        <v>2.0000000000000001E-4</v>
      </c>
      <c r="J154" s="63">
        <v>2.9999999999999997E-4</v>
      </c>
      <c r="K154" s="59">
        <f t="shared" si="22"/>
        <v>90</v>
      </c>
      <c r="L154" s="58">
        <f t="shared" si="23"/>
        <v>110076983.26027398</v>
      </c>
      <c r="M154" s="58">
        <f t="shared" si="24"/>
        <v>5358.43</v>
      </c>
      <c r="N154" s="58">
        <f t="shared" si="25"/>
        <v>8037.64</v>
      </c>
      <c r="O154" s="64">
        <f t="shared" si="26"/>
        <v>110063587.19027397</v>
      </c>
      <c r="P154" s="57" t="s">
        <v>46</v>
      </c>
      <c r="Q154" s="57" t="s">
        <v>47</v>
      </c>
      <c r="R154" s="57" t="s">
        <v>48</v>
      </c>
    </row>
    <row r="155" spans="1:18" s="57" customFormat="1">
      <c r="A155" s="164"/>
      <c r="B155" s="156">
        <v>154</v>
      </c>
      <c r="C155" s="157">
        <v>50929000</v>
      </c>
      <c r="D155" s="158">
        <v>5.45E-2</v>
      </c>
      <c r="E155" s="158">
        <f t="shared" si="20"/>
        <v>5.3999999999999999E-2</v>
      </c>
      <c r="F155" s="159">
        <v>42235</v>
      </c>
      <c r="G155" s="159">
        <v>42425</v>
      </c>
      <c r="H155" s="156" t="str">
        <f t="shared" ca="1" si="21"/>
        <v>已终止</v>
      </c>
      <c r="I155" s="160">
        <v>2.0000000000000001E-4</v>
      </c>
      <c r="J155" s="160">
        <v>2.9999999999999997E-4</v>
      </c>
      <c r="K155" s="156">
        <f t="shared" si="22"/>
        <v>190</v>
      </c>
      <c r="L155" s="161">
        <f t="shared" si="23"/>
        <v>52373848.753424659</v>
      </c>
      <c r="M155" s="161">
        <f t="shared" si="24"/>
        <v>5302.2</v>
      </c>
      <c r="N155" s="161">
        <f t="shared" si="25"/>
        <v>7953.3</v>
      </c>
      <c r="O155" s="162">
        <f t="shared" si="26"/>
        <v>52360593.253424659</v>
      </c>
      <c r="P155" s="163" t="s">
        <v>45</v>
      </c>
      <c r="Q155" s="163" t="s">
        <v>18</v>
      </c>
      <c r="R155" s="163" t="s">
        <v>20</v>
      </c>
    </row>
    <row r="156" spans="1:18" s="57" customFormat="1">
      <c r="A156" s="65"/>
      <c r="B156" s="59">
        <v>155</v>
      </c>
      <c r="C156" s="60">
        <v>200000000</v>
      </c>
      <c r="D156" s="61">
        <v>4.5999999999999999E-2</v>
      </c>
      <c r="E156" s="61">
        <f t="shared" si="20"/>
        <v>4.5499999999999999E-2</v>
      </c>
      <c r="F156" s="62">
        <v>42236</v>
      </c>
      <c r="G156" s="62">
        <v>42328</v>
      </c>
      <c r="H156" s="59" t="str">
        <f t="shared" ca="1" si="21"/>
        <v>已终止</v>
      </c>
      <c r="I156" s="63">
        <v>2.0000000000000001E-4</v>
      </c>
      <c r="J156" s="63">
        <v>2.9999999999999997E-4</v>
      </c>
      <c r="K156" s="59">
        <f t="shared" si="22"/>
        <v>92</v>
      </c>
      <c r="L156" s="58">
        <f t="shared" si="23"/>
        <v>202318904.10958904</v>
      </c>
      <c r="M156" s="58">
        <f t="shared" si="24"/>
        <v>10082.19</v>
      </c>
      <c r="N156" s="58">
        <f t="shared" si="25"/>
        <v>15123.29</v>
      </c>
      <c r="O156" s="64">
        <f t="shared" si="26"/>
        <v>202293698.62958905</v>
      </c>
      <c r="P156" s="57" t="s">
        <v>23</v>
      </c>
      <c r="Q156" s="57" t="s">
        <v>24</v>
      </c>
      <c r="R156" s="57" t="s">
        <v>29</v>
      </c>
    </row>
    <row r="157" spans="1:18" s="57" customFormat="1">
      <c r="A157" s="59"/>
      <c r="B157" s="59">
        <v>156</v>
      </c>
      <c r="C157" s="60">
        <v>19030000</v>
      </c>
      <c r="D157" s="61">
        <v>5.0999999999999997E-2</v>
      </c>
      <c r="E157" s="61">
        <f t="shared" si="20"/>
        <v>5.0499999999999996E-2</v>
      </c>
      <c r="F157" s="62">
        <v>42237</v>
      </c>
      <c r="G157" s="62">
        <v>42270</v>
      </c>
      <c r="H157" s="59" t="str">
        <f t="shared" ca="1" si="21"/>
        <v>已终止</v>
      </c>
      <c r="I157" s="63">
        <v>2.0000000000000001E-4</v>
      </c>
      <c r="J157" s="63">
        <v>2.9999999999999997E-4</v>
      </c>
      <c r="K157" s="59">
        <f t="shared" si="22"/>
        <v>33</v>
      </c>
      <c r="L157" s="58">
        <f t="shared" si="23"/>
        <v>19117746.547945205</v>
      </c>
      <c r="M157" s="58">
        <f t="shared" si="24"/>
        <v>344.1</v>
      </c>
      <c r="N157" s="58">
        <f t="shared" si="25"/>
        <v>516.16</v>
      </c>
      <c r="O157" s="64">
        <f t="shared" si="26"/>
        <v>19116886.287945203</v>
      </c>
      <c r="P157" s="57" t="s">
        <v>23</v>
      </c>
      <c r="Q157" s="57" t="s">
        <v>24</v>
      </c>
      <c r="R157" s="57" t="s">
        <v>29</v>
      </c>
    </row>
    <row r="158" spans="1:18" s="57" customFormat="1">
      <c r="A158" s="59"/>
      <c r="B158" s="59">
        <v>157</v>
      </c>
      <c r="C158" s="60">
        <v>132212000</v>
      </c>
      <c r="D158" s="61">
        <v>5.0999999999999997E-2</v>
      </c>
      <c r="E158" s="61">
        <f t="shared" si="20"/>
        <v>5.0499999999999996E-2</v>
      </c>
      <c r="F158" s="62">
        <v>42241</v>
      </c>
      <c r="G158" s="62">
        <v>42276</v>
      </c>
      <c r="H158" s="59" t="str">
        <f t="shared" ca="1" si="21"/>
        <v>已终止</v>
      </c>
      <c r="I158" s="63">
        <v>2.0000000000000001E-4</v>
      </c>
      <c r="J158" s="63">
        <v>2.9999999999999997E-4</v>
      </c>
      <c r="K158" s="59">
        <f t="shared" si="22"/>
        <v>35</v>
      </c>
      <c r="L158" s="58">
        <f t="shared" si="23"/>
        <v>132858571.01369864</v>
      </c>
      <c r="M158" s="58">
        <f t="shared" si="24"/>
        <v>2535.5700000000002</v>
      </c>
      <c r="N158" s="58">
        <f t="shared" si="25"/>
        <v>3803.36</v>
      </c>
      <c r="O158" s="64">
        <f t="shared" si="26"/>
        <v>132852232.08369865</v>
      </c>
      <c r="P158" s="57" t="s">
        <v>25</v>
      </c>
      <c r="Q158" s="57" t="s">
        <v>26</v>
      </c>
      <c r="R158" s="57" t="s">
        <v>27</v>
      </c>
    </row>
    <row r="159" spans="1:18" s="57" customFormat="1">
      <c r="A159" s="59"/>
      <c r="B159" s="59">
        <v>158</v>
      </c>
      <c r="C159" s="60">
        <v>130125000</v>
      </c>
      <c r="D159" s="61">
        <v>5.0999999999999997E-2</v>
      </c>
      <c r="E159" s="61">
        <f t="shared" si="20"/>
        <v>5.0499999999999996E-2</v>
      </c>
      <c r="F159" s="62">
        <v>42241</v>
      </c>
      <c r="G159" s="62">
        <v>42276</v>
      </c>
      <c r="H159" s="59" t="str">
        <f t="shared" ca="1" si="21"/>
        <v>已终止</v>
      </c>
      <c r="I159" s="63">
        <v>2.0000000000000001E-4</v>
      </c>
      <c r="J159" s="63">
        <v>2.9999999999999997E-4</v>
      </c>
      <c r="K159" s="59">
        <f t="shared" si="22"/>
        <v>35</v>
      </c>
      <c r="L159" s="58">
        <f t="shared" si="23"/>
        <v>130761364.7260274</v>
      </c>
      <c r="M159" s="58">
        <f t="shared" si="24"/>
        <v>2495.5500000000002</v>
      </c>
      <c r="N159" s="58">
        <f t="shared" si="25"/>
        <v>3743.32</v>
      </c>
      <c r="O159" s="64">
        <f t="shared" si="26"/>
        <v>130755125.85602741</v>
      </c>
      <c r="P159" s="57" t="s">
        <v>25</v>
      </c>
      <c r="Q159" s="57" t="s">
        <v>26</v>
      </c>
      <c r="R159" s="57" t="s">
        <v>27</v>
      </c>
    </row>
    <row r="160" spans="1:18" s="57" customFormat="1">
      <c r="A160" s="59"/>
      <c r="B160" s="59">
        <v>159</v>
      </c>
      <c r="C160" s="60">
        <v>61195000</v>
      </c>
      <c r="D160" s="61">
        <v>5.2499999999999998E-2</v>
      </c>
      <c r="E160" s="61">
        <f t="shared" si="20"/>
        <v>5.1999999999999998E-2</v>
      </c>
      <c r="F160" s="62">
        <v>42242</v>
      </c>
      <c r="G160" s="62">
        <v>42332</v>
      </c>
      <c r="H160" s="59" t="str">
        <f t="shared" ca="1" si="21"/>
        <v>已终止</v>
      </c>
      <c r="I160" s="63">
        <v>2.0000000000000001E-4</v>
      </c>
      <c r="J160" s="63">
        <v>2.9999999999999997E-4</v>
      </c>
      <c r="K160" s="59">
        <f t="shared" si="22"/>
        <v>90</v>
      </c>
      <c r="L160" s="58">
        <f t="shared" si="23"/>
        <v>61987181.84931507</v>
      </c>
      <c r="M160" s="58">
        <f t="shared" si="24"/>
        <v>3017.84</v>
      </c>
      <c r="N160" s="58">
        <f t="shared" si="25"/>
        <v>4526.75</v>
      </c>
      <c r="O160" s="64">
        <f t="shared" si="26"/>
        <v>61979637.259315066</v>
      </c>
      <c r="P160" s="57" t="s">
        <v>46</v>
      </c>
      <c r="Q160" s="57" t="s">
        <v>47</v>
      </c>
      <c r="R160" s="57" t="s">
        <v>48</v>
      </c>
    </row>
    <row r="161" spans="1:19" s="57" customFormat="1">
      <c r="A161" s="156"/>
      <c r="B161" s="156">
        <v>160</v>
      </c>
      <c r="C161" s="157">
        <v>27520000</v>
      </c>
      <c r="D161" s="158">
        <v>5.3999999999999999E-2</v>
      </c>
      <c r="E161" s="158">
        <f t="shared" si="20"/>
        <v>5.3499999999999999E-2</v>
      </c>
      <c r="F161" s="159">
        <v>42242</v>
      </c>
      <c r="G161" s="159">
        <v>42432</v>
      </c>
      <c r="H161" s="156" t="str">
        <f t="shared" ca="1" si="21"/>
        <v>已终止</v>
      </c>
      <c r="I161" s="160">
        <v>2.0000000000000001E-4</v>
      </c>
      <c r="J161" s="160">
        <v>2.9999999999999997E-4</v>
      </c>
      <c r="K161" s="156">
        <f t="shared" si="22"/>
        <v>190</v>
      </c>
      <c r="L161" s="161">
        <f t="shared" si="23"/>
        <v>28293575.89041096</v>
      </c>
      <c r="M161" s="161">
        <f t="shared" si="24"/>
        <v>2865.1</v>
      </c>
      <c r="N161" s="161">
        <f t="shared" si="25"/>
        <v>4297.6400000000003</v>
      </c>
      <c r="O161" s="162">
        <f t="shared" si="26"/>
        <v>28286413.150410958</v>
      </c>
      <c r="P161" s="163" t="s">
        <v>45</v>
      </c>
      <c r="Q161" s="163" t="s">
        <v>18</v>
      </c>
      <c r="R161" s="163" t="s">
        <v>20</v>
      </c>
    </row>
    <row r="162" spans="1:19" s="57" customFormat="1">
      <c r="A162" s="65"/>
      <c r="B162" s="59">
        <v>161</v>
      </c>
      <c r="C162" s="60">
        <v>100000000</v>
      </c>
      <c r="D162" s="61">
        <v>0.05</v>
      </c>
      <c r="E162" s="61">
        <f t="shared" si="20"/>
        <v>4.9500000000000002E-2</v>
      </c>
      <c r="F162" s="62">
        <v>42244</v>
      </c>
      <c r="G162" s="62">
        <v>42276</v>
      </c>
      <c r="H162" s="59" t="str">
        <f t="shared" ca="1" si="21"/>
        <v>已终止</v>
      </c>
      <c r="I162" s="63">
        <v>2.0000000000000001E-4</v>
      </c>
      <c r="J162" s="63">
        <v>2.9999999999999997E-4</v>
      </c>
      <c r="K162" s="59">
        <f t="shared" si="22"/>
        <v>32</v>
      </c>
      <c r="L162" s="58">
        <f t="shared" si="23"/>
        <v>100438356.16438356</v>
      </c>
      <c r="M162" s="58">
        <f>C162*I162*K162/365</f>
        <v>1753.4246575342465</v>
      </c>
      <c r="N162" s="58">
        <f>C162*J162*K162/365</f>
        <v>2630.1369863013697</v>
      </c>
      <c r="O162" s="64">
        <f t="shared" si="26"/>
        <v>100433972.60273972</v>
      </c>
      <c r="P162" s="57" t="s">
        <v>23</v>
      </c>
      <c r="Q162" s="57" t="s">
        <v>49</v>
      </c>
      <c r="R162" s="57" t="s">
        <v>29</v>
      </c>
    </row>
    <row r="163" spans="1:19" s="57" customFormat="1">
      <c r="A163" s="65"/>
      <c r="B163" s="59">
        <v>162</v>
      </c>
      <c r="C163" s="60">
        <v>141926000</v>
      </c>
      <c r="D163" s="61">
        <v>5.0500000000000003E-2</v>
      </c>
      <c r="E163" s="61">
        <f t="shared" si="20"/>
        <v>0.05</v>
      </c>
      <c r="F163" s="62">
        <v>42248</v>
      </c>
      <c r="G163" s="62">
        <v>42286</v>
      </c>
      <c r="H163" s="59" t="str">
        <f t="shared" ca="1" si="21"/>
        <v>已终止</v>
      </c>
      <c r="I163" s="63">
        <v>2.0000000000000001E-4</v>
      </c>
      <c r="J163" s="63">
        <v>2.9999999999999997E-4</v>
      </c>
      <c r="K163" s="59">
        <f t="shared" si="22"/>
        <v>38</v>
      </c>
      <c r="L163" s="58">
        <f t="shared" si="23"/>
        <v>142672180.80547947</v>
      </c>
      <c r="M163" s="58">
        <f t="shared" ref="M163:M194" si="27">ROUND(C163*I163*K163/365,2)</f>
        <v>2955.17</v>
      </c>
      <c r="N163" s="58">
        <f t="shared" ref="N163:N194" si="28">ROUND(C163*J163*K163/365,2)</f>
        <v>4432.76</v>
      </c>
      <c r="O163" s="64">
        <f t="shared" si="26"/>
        <v>142664792.87547949</v>
      </c>
      <c r="P163" s="57" t="s">
        <v>25</v>
      </c>
      <c r="Q163" s="57" t="s">
        <v>18</v>
      </c>
      <c r="R163" s="57" t="s">
        <v>27</v>
      </c>
    </row>
    <row r="164" spans="1:19" s="57" customFormat="1">
      <c r="A164" s="65"/>
      <c r="B164" s="59">
        <v>163</v>
      </c>
      <c r="C164" s="60">
        <v>104786000</v>
      </c>
      <c r="D164" s="61">
        <v>5.0500000000000003E-2</v>
      </c>
      <c r="E164" s="61">
        <f t="shared" si="20"/>
        <v>0.05</v>
      </c>
      <c r="F164" s="62">
        <v>42248</v>
      </c>
      <c r="G164" s="62">
        <v>42286</v>
      </c>
      <c r="H164" s="59" t="str">
        <f t="shared" ca="1" si="21"/>
        <v>已终止</v>
      </c>
      <c r="I164" s="63">
        <v>2.0000000000000001E-4</v>
      </c>
      <c r="J164" s="63">
        <v>2.9999999999999997E-4</v>
      </c>
      <c r="K164" s="59">
        <f t="shared" si="22"/>
        <v>38</v>
      </c>
      <c r="L164" s="58">
        <f t="shared" si="23"/>
        <v>105336915.98356165</v>
      </c>
      <c r="M164" s="58">
        <f t="shared" si="27"/>
        <v>2181.85</v>
      </c>
      <c r="N164" s="58">
        <f t="shared" si="28"/>
        <v>3272.77</v>
      </c>
      <c r="O164" s="64">
        <f t="shared" si="26"/>
        <v>105331461.36356166</v>
      </c>
      <c r="P164" s="57" t="s">
        <v>25</v>
      </c>
      <c r="Q164" s="57" t="s">
        <v>18</v>
      </c>
      <c r="R164" s="57" t="s">
        <v>27</v>
      </c>
    </row>
    <row r="165" spans="1:19" s="57" customFormat="1">
      <c r="A165" s="65"/>
      <c r="B165" s="59">
        <v>164</v>
      </c>
      <c r="C165" s="60">
        <v>81703000</v>
      </c>
      <c r="D165" s="61">
        <v>5.1999999999999998E-2</v>
      </c>
      <c r="E165" s="61">
        <f t="shared" si="20"/>
        <v>5.1499999999999997E-2</v>
      </c>
      <c r="F165" s="62">
        <v>42249</v>
      </c>
      <c r="G165" s="62">
        <v>42339</v>
      </c>
      <c r="H165" s="59" t="str">
        <f t="shared" ca="1" si="21"/>
        <v>已终止</v>
      </c>
      <c r="I165" s="63">
        <v>2.0000000000000001E-4</v>
      </c>
      <c r="J165" s="63">
        <v>2.9999999999999997E-4</v>
      </c>
      <c r="K165" s="59">
        <f t="shared" si="22"/>
        <v>90</v>
      </c>
      <c r="L165" s="58">
        <f t="shared" si="23"/>
        <v>82750589.150684938</v>
      </c>
      <c r="M165" s="58">
        <f t="shared" si="27"/>
        <v>4029.19</v>
      </c>
      <c r="N165" s="58">
        <f t="shared" si="28"/>
        <v>6043.78</v>
      </c>
      <c r="O165" s="64">
        <f t="shared" si="26"/>
        <v>82740516.180684939</v>
      </c>
      <c r="P165" s="57" t="s">
        <v>46</v>
      </c>
      <c r="Q165" s="57" t="s">
        <v>47</v>
      </c>
      <c r="R165" s="57" t="s">
        <v>48</v>
      </c>
    </row>
    <row r="166" spans="1:19" s="57" customFormat="1">
      <c r="A166" s="146"/>
      <c r="B166" s="139">
        <v>165</v>
      </c>
      <c r="C166" s="140">
        <v>33983000</v>
      </c>
      <c r="D166" s="141">
        <v>5.3499999999999999E-2</v>
      </c>
      <c r="E166" s="141">
        <f t="shared" si="20"/>
        <v>5.2999999999999999E-2</v>
      </c>
      <c r="F166" s="142">
        <v>42249</v>
      </c>
      <c r="G166" s="142">
        <v>42439</v>
      </c>
      <c r="H166" s="139" t="str">
        <f t="shared" ca="1" si="21"/>
        <v>已终止</v>
      </c>
      <c r="I166" s="143">
        <v>2.0000000000000001E-4</v>
      </c>
      <c r="J166" s="143">
        <v>2.9999999999999997E-4</v>
      </c>
      <c r="K166" s="139">
        <f t="shared" si="22"/>
        <v>190</v>
      </c>
      <c r="L166" s="144">
        <f t="shared" si="23"/>
        <v>34929403.273972601</v>
      </c>
      <c r="M166" s="144">
        <f t="shared" si="27"/>
        <v>3537.96</v>
      </c>
      <c r="N166" s="144">
        <f t="shared" si="28"/>
        <v>5306.93</v>
      </c>
      <c r="O166" s="145">
        <f t="shared" si="26"/>
        <v>34920558.3839726</v>
      </c>
      <c r="P166" s="84" t="s">
        <v>21</v>
      </c>
      <c r="Q166" s="84" t="s">
        <v>18</v>
      </c>
      <c r="R166" s="84" t="s">
        <v>50</v>
      </c>
    </row>
    <row r="167" spans="1:19" s="57" customFormat="1">
      <c r="A167" s="164"/>
      <c r="B167" s="156">
        <v>166</v>
      </c>
      <c r="C167" s="157">
        <v>397000000</v>
      </c>
      <c r="D167" s="158">
        <v>0.05</v>
      </c>
      <c r="E167" s="158">
        <f t="shared" si="20"/>
        <v>4.9500000000000002E-2</v>
      </c>
      <c r="F167" s="159">
        <v>42249</v>
      </c>
      <c r="G167" s="159">
        <v>42431</v>
      </c>
      <c r="H167" s="156" t="str">
        <f t="shared" ca="1" si="21"/>
        <v>已终止</v>
      </c>
      <c r="I167" s="160">
        <v>2.0000000000000001E-4</v>
      </c>
      <c r="J167" s="160">
        <v>2.9999999999999997E-4</v>
      </c>
      <c r="K167" s="156">
        <f t="shared" si="22"/>
        <v>182</v>
      </c>
      <c r="L167" s="161">
        <f t="shared" si="23"/>
        <v>406897808.21917808</v>
      </c>
      <c r="M167" s="161">
        <f t="shared" si="27"/>
        <v>39591.230000000003</v>
      </c>
      <c r="N167" s="161">
        <f t="shared" si="28"/>
        <v>59386.85</v>
      </c>
      <c r="O167" s="162">
        <f t="shared" si="26"/>
        <v>406798830.13917804</v>
      </c>
      <c r="P167" s="163" t="s">
        <v>23</v>
      </c>
      <c r="Q167" s="163" t="s">
        <v>24</v>
      </c>
      <c r="R167" s="163" t="s">
        <v>29</v>
      </c>
    </row>
    <row r="168" spans="1:19" s="57" customFormat="1">
      <c r="A168" s="164"/>
      <c r="B168" s="156">
        <v>167</v>
      </c>
      <c r="C168" s="157">
        <v>500000000</v>
      </c>
      <c r="D168" s="158">
        <v>0.05</v>
      </c>
      <c r="E168" s="158">
        <f t="shared" si="20"/>
        <v>4.9500000000000002E-2</v>
      </c>
      <c r="F168" s="159">
        <v>42249</v>
      </c>
      <c r="G168" s="159">
        <v>42431</v>
      </c>
      <c r="H168" s="156" t="str">
        <f t="shared" ca="1" si="21"/>
        <v>已终止</v>
      </c>
      <c r="I168" s="160">
        <v>2.0000000000000001E-4</v>
      </c>
      <c r="J168" s="160">
        <v>2.9999999999999997E-4</v>
      </c>
      <c r="K168" s="156">
        <f t="shared" si="22"/>
        <v>182</v>
      </c>
      <c r="L168" s="161">
        <f t="shared" si="23"/>
        <v>512465753.42465752</v>
      </c>
      <c r="M168" s="161">
        <f t="shared" si="27"/>
        <v>49863.01</v>
      </c>
      <c r="N168" s="161">
        <f t="shared" si="28"/>
        <v>74794.52</v>
      </c>
      <c r="O168" s="162">
        <f t="shared" si="26"/>
        <v>512341095.89465755</v>
      </c>
      <c r="P168" s="163" t="s">
        <v>23</v>
      </c>
      <c r="Q168" s="163" t="s">
        <v>24</v>
      </c>
      <c r="R168" s="163" t="s">
        <v>29</v>
      </c>
    </row>
    <row r="169" spans="1:19" s="57" customFormat="1">
      <c r="A169" s="146"/>
      <c r="B169" s="139">
        <v>168</v>
      </c>
      <c r="C169" s="140">
        <v>500000000</v>
      </c>
      <c r="D169" s="141">
        <v>0.05</v>
      </c>
      <c r="E169" s="141">
        <f t="shared" si="20"/>
        <v>4.9500000000000002E-2</v>
      </c>
      <c r="F169" s="142">
        <v>42255</v>
      </c>
      <c r="G169" s="142">
        <v>42437</v>
      </c>
      <c r="H169" s="139" t="str">
        <f t="shared" ca="1" si="21"/>
        <v>已终止</v>
      </c>
      <c r="I169" s="143">
        <v>2.0000000000000001E-4</v>
      </c>
      <c r="J169" s="143">
        <v>2.9999999999999997E-4</v>
      </c>
      <c r="K169" s="139">
        <f t="shared" si="22"/>
        <v>182</v>
      </c>
      <c r="L169" s="144">
        <f t="shared" si="23"/>
        <v>512465753.42465752</v>
      </c>
      <c r="M169" s="144">
        <f t="shared" si="27"/>
        <v>49863.01</v>
      </c>
      <c r="N169" s="144">
        <f t="shared" si="28"/>
        <v>74794.52</v>
      </c>
      <c r="O169" s="145">
        <f t="shared" si="26"/>
        <v>512341095.89465755</v>
      </c>
      <c r="P169" s="84" t="s">
        <v>23</v>
      </c>
      <c r="Q169" s="84" t="s">
        <v>24</v>
      </c>
      <c r="R169" s="84" t="s">
        <v>29</v>
      </c>
    </row>
    <row r="170" spans="1:19" s="57" customFormat="1">
      <c r="A170" s="65"/>
      <c r="B170" s="59">
        <v>169</v>
      </c>
      <c r="C170" s="60">
        <v>154823000</v>
      </c>
      <c r="D170" s="61">
        <v>0.05</v>
      </c>
      <c r="E170" s="61">
        <f t="shared" si="20"/>
        <v>4.9500000000000002E-2</v>
      </c>
      <c r="F170" s="62">
        <v>42255</v>
      </c>
      <c r="G170" s="62">
        <v>42290</v>
      </c>
      <c r="H170" s="59" t="str">
        <f t="shared" ca="1" si="21"/>
        <v>已终止</v>
      </c>
      <c r="I170" s="63">
        <v>2.0000000000000001E-4</v>
      </c>
      <c r="J170" s="63">
        <v>2.9999999999999997E-4</v>
      </c>
      <c r="K170" s="59">
        <f t="shared" si="22"/>
        <v>35</v>
      </c>
      <c r="L170" s="58">
        <f t="shared" si="23"/>
        <v>155565302.05479452</v>
      </c>
      <c r="M170" s="58">
        <f t="shared" si="27"/>
        <v>2969.21</v>
      </c>
      <c r="N170" s="58">
        <f t="shared" si="28"/>
        <v>4453.8100000000004</v>
      </c>
      <c r="O170" s="64">
        <f t="shared" si="26"/>
        <v>155557879.03479451</v>
      </c>
      <c r="P170" s="57" t="s">
        <v>25</v>
      </c>
      <c r="Q170" s="57" t="s">
        <v>18</v>
      </c>
      <c r="R170" s="57" t="s">
        <v>27</v>
      </c>
    </row>
    <row r="171" spans="1:19" s="57" customFormat="1">
      <c r="A171" s="65"/>
      <c r="B171" s="59">
        <v>170</v>
      </c>
      <c r="C171" s="60">
        <v>96051000</v>
      </c>
      <c r="D171" s="61">
        <v>0.05</v>
      </c>
      <c r="E171" s="61">
        <f t="shared" si="20"/>
        <v>4.9500000000000002E-2</v>
      </c>
      <c r="F171" s="62">
        <v>42255</v>
      </c>
      <c r="G171" s="62">
        <v>42290</v>
      </c>
      <c r="H171" s="59" t="str">
        <f t="shared" ca="1" si="21"/>
        <v>已终止</v>
      </c>
      <c r="I171" s="63">
        <v>2.0000000000000001E-4</v>
      </c>
      <c r="J171" s="63">
        <v>2.9999999999999997E-4</v>
      </c>
      <c r="K171" s="59">
        <f t="shared" si="22"/>
        <v>35</v>
      </c>
      <c r="L171" s="58">
        <f t="shared" si="23"/>
        <v>96511518.493150681</v>
      </c>
      <c r="M171" s="58">
        <f t="shared" si="27"/>
        <v>1842.07</v>
      </c>
      <c r="N171" s="58">
        <f t="shared" si="28"/>
        <v>2763.11</v>
      </c>
      <c r="O171" s="64">
        <f t="shared" si="26"/>
        <v>96506913.313150689</v>
      </c>
      <c r="P171" s="57" t="s">
        <v>25</v>
      </c>
      <c r="Q171" s="57" t="s">
        <v>18</v>
      </c>
      <c r="R171" s="57" t="s">
        <v>27</v>
      </c>
    </row>
    <row r="172" spans="1:19" s="57" customFormat="1">
      <c r="A172" s="146"/>
      <c r="B172" s="139">
        <v>171</v>
      </c>
      <c r="C172" s="140">
        <v>300000000</v>
      </c>
      <c r="D172" s="141">
        <v>5.1999999999999998E-2</v>
      </c>
      <c r="E172" s="141">
        <f t="shared" si="20"/>
        <v>5.1499999999999997E-2</v>
      </c>
      <c r="F172" s="142">
        <v>42256</v>
      </c>
      <c r="G172" s="142">
        <v>42621</v>
      </c>
      <c r="H172" s="139" t="str">
        <f t="shared" ca="1" si="21"/>
        <v>已终止</v>
      </c>
      <c r="I172" s="143">
        <v>2.0000000000000001E-4</v>
      </c>
      <c r="J172" s="143">
        <v>2.9999999999999997E-4</v>
      </c>
      <c r="K172" s="139">
        <f t="shared" si="22"/>
        <v>365</v>
      </c>
      <c r="L172" s="144">
        <f t="shared" si="23"/>
        <v>315600000</v>
      </c>
      <c r="M172" s="144">
        <f t="shared" si="27"/>
        <v>60000</v>
      </c>
      <c r="N172" s="144">
        <f t="shared" si="28"/>
        <v>90000</v>
      </c>
      <c r="O172" s="145">
        <f t="shared" si="26"/>
        <v>315450000</v>
      </c>
      <c r="P172" s="84" t="s">
        <v>46</v>
      </c>
      <c r="Q172" s="84" t="s">
        <v>47</v>
      </c>
      <c r="R172" s="84" t="s">
        <v>48</v>
      </c>
    </row>
    <row r="173" spans="1:19" s="57" customFormat="1">
      <c r="A173" s="65"/>
      <c r="B173" s="59">
        <v>172</v>
      </c>
      <c r="C173" s="60">
        <v>86742000</v>
      </c>
      <c r="D173" s="61">
        <v>5.1499999999999997E-2</v>
      </c>
      <c r="E173" s="61">
        <f t="shared" si="20"/>
        <v>5.0999999999999997E-2</v>
      </c>
      <c r="F173" s="62">
        <v>42256</v>
      </c>
      <c r="G173" s="62">
        <v>42346</v>
      </c>
      <c r="H173" s="59" t="str">
        <f t="shared" ca="1" si="21"/>
        <v>已终止</v>
      </c>
      <c r="I173" s="63">
        <v>2.0000000000000001E-4</v>
      </c>
      <c r="J173" s="63">
        <v>2.9999999999999997E-4</v>
      </c>
      <c r="K173" s="59">
        <f t="shared" si="22"/>
        <v>90</v>
      </c>
      <c r="L173" s="58">
        <f t="shared" si="23"/>
        <v>87843504.575342461</v>
      </c>
      <c r="M173" s="58">
        <f t="shared" si="27"/>
        <v>4277.6899999999996</v>
      </c>
      <c r="N173" s="58">
        <f t="shared" si="28"/>
        <v>6416.53</v>
      </c>
      <c r="O173" s="64">
        <f t="shared" si="26"/>
        <v>87832810.355342463</v>
      </c>
      <c r="P173" s="57" t="s">
        <v>46</v>
      </c>
      <c r="Q173" s="57" t="s">
        <v>47</v>
      </c>
      <c r="R173" s="57" t="s">
        <v>48</v>
      </c>
    </row>
    <row r="174" spans="1:19" s="57" customFormat="1">
      <c r="A174" s="146"/>
      <c r="B174" s="139">
        <v>173</v>
      </c>
      <c r="C174" s="140">
        <v>56295000</v>
      </c>
      <c r="D174" s="141">
        <v>5.2999999999999999E-2</v>
      </c>
      <c r="E174" s="141">
        <f t="shared" si="20"/>
        <v>5.2499999999999998E-2</v>
      </c>
      <c r="F174" s="142">
        <v>42256</v>
      </c>
      <c r="G174" s="142">
        <v>42438</v>
      </c>
      <c r="H174" s="139" t="str">
        <f t="shared" ca="1" si="21"/>
        <v>已终止</v>
      </c>
      <c r="I174" s="143">
        <v>2.0000000000000001E-4</v>
      </c>
      <c r="J174" s="143">
        <v>2.9999999999999997E-4</v>
      </c>
      <c r="K174" s="139">
        <f t="shared" si="22"/>
        <v>182</v>
      </c>
      <c r="L174" s="144">
        <f t="shared" si="23"/>
        <v>57782730.328767121</v>
      </c>
      <c r="M174" s="144">
        <f t="shared" si="27"/>
        <v>5614.08</v>
      </c>
      <c r="N174" s="144">
        <f t="shared" si="28"/>
        <v>8421.1200000000008</v>
      </c>
      <c r="O174" s="145">
        <f t="shared" si="26"/>
        <v>57768695.128767125</v>
      </c>
      <c r="P174" s="84" t="s">
        <v>46</v>
      </c>
      <c r="Q174" s="84" t="s">
        <v>47</v>
      </c>
      <c r="R174" s="84" t="s">
        <v>48</v>
      </c>
    </row>
    <row r="175" spans="1:19" s="57" customFormat="1">
      <c r="A175" s="59"/>
      <c r="B175" s="59">
        <v>174</v>
      </c>
      <c r="C175" s="60">
        <v>93532000</v>
      </c>
      <c r="D175" s="61">
        <v>4.9500000000000002E-2</v>
      </c>
      <c r="E175" s="61">
        <f t="shared" si="20"/>
        <v>4.9000000000000002E-2</v>
      </c>
      <c r="F175" s="62">
        <v>42262</v>
      </c>
      <c r="G175" s="62">
        <v>42297</v>
      </c>
      <c r="H175" s="59" t="str">
        <f t="shared" ca="1" si="21"/>
        <v>已终止</v>
      </c>
      <c r="I175" s="63">
        <v>2.0000000000000001E-4</v>
      </c>
      <c r="J175" s="63">
        <v>2.9999999999999997E-4</v>
      </c>
      <c r="K175" s="59">
        <f t="shared" si="22"/>
        <v>35</v>
      </c>
      <c r="L175" s="58">
        <f t="shared" si="23"/>
        <v>93975956.684931502</v>
      </c>
      <c r="M175" s="58">
        <f t="shared" si="27"/>
        <v>1793.76</v>
      </c>
      <c r="N175" s="58">
        <f t="shared" si="28"/>
        <v>2690.65</v>
      </c>
      <c r="O175" s="64">
        <f t="shared" si="26"/>
        <v>93971472.27493149</v>
      </c>
      <c r="P175" s="57" t="s">
        <v>25</v>
      </c>
      <c r="Q175" s="57" t="s">
        <v>26</v>
      </c>
      <c r="R175" s="57" t="s">
        <v>27</v>
      </c>
      <c r="S175" s="58">
        <f>L175-C175</f>
        <v>443956.68493150175</v>
      </c>
    </row>
    <row r="176" spans="1:19" s="57" customFormat="1">
      <c r="A176" s="59"/>
      <c r="B176" s="59">
        <v>175</v>
      </c>
      <c r="C176" s="60">
        <v>118269000</v>
      </c>
      <c r="D176" s="61">
        <v>4.9500000000000002E-2</v>
      </c>
      <c r="E176" s="61">
        <f t="shared" si="20"/>
        <v>4.9000000000000002E-2</v>
      </c>
      <c r="F176" s="62">
        <v>42262</v>
      </c>
      <c r="G176" s="62">
        <v>42297</v>
      </c>
      <c r="H176" s="59" t="str">
        <f t="shared" ca="1" si="21"/>
        <v>已终止</v>
      </c>
      <c r="I176" s="63">
        <v>2.0000000000000001E-4</v>
      </c>
      <c r="J176" s="63">
        <v>2.9999999999999997E-4</v>
      </c>
      <c r="K176" s="59">
        <f t="shared" si="22"/>
        <v>35</v>
      </c>
      <c r="L176" s="58">
        <f t="shared" si="23"/>
        <v>118830372.71917808</v>
      </c>
      <c r="M176" s="58">
        <f t="shared" si="27"/>
        <v>2268.17</v>
      </c>
      <c r="N176" s="58">
        <f t="shared" si="28"/>
        <v>3402.26</v>
      </c>
      <c r="O176" s="64">
        <f t="shared" si="26"/>
        <v>118824702.28917807</v>
      </c>
      <c r="P176" s="57" t="s">
        <v>25</v>
      </c>
      <c r="Q176" s="57" t="s">
        <v>26</v>
      </c>
      <c r="R176" s="57" t="s">
        <v>27</v>
      </c>
      <c r="S176" s="58">
        <f>L176-C176</f>
        <v>561372.71917808056</v>
      </c>
    </row>
    <row r="177" spans="1:22" s="57" customFormat="1">
      <c r="A177" s="139"/>
      <c r="B177" s="139">
        <v>176</v>
      </c>
      <c r="C177" s="140">
        <v>36273000</v>
      </c>
      <c r="D177" s="141">
        <v>5.2499999999999998E-2</v>
      </c>
      <c r="E177" s="141">
        <f t="shared" si="20"/>
        <v>5.1999999999999998E-2</v>
      </c>
      <c r="F177" s="142">
        <v>42263</v>
      </c>
      <c r="G177" s="142">
        <v>42445</v>
      </c>
      <c r="H177" s="139" t="str">
        <f t="shared" ca="1" si="21"/>
        <v>已终止</v>
      </c>
      <c r="I177" s="143">
        <v>2.0000000000000001E-4</v>
      </c>
      <c r="J177" s="143">
        <v>2.9999999999999997E-4</v>
      </c>
      <c r="K177" s="139">
        <f t="shared" si="22"/>
        <v>182</v>
      </c>
      <c r="L177" s="144">
        <f t="shared" si="23"/>
        <v>37222557.575342469</v>
      </c>
      <c r="M177" s="144">
        <f t="shared" si="27"/>
        <v>3617.36</v>
      </c>
      <c r="N177" s="144">
        <f t="shared" si="28"/>
        <v>5426.04</v>
      </c>
      <c r="O177" s="145">
        <f t="shared" si="26"/>
        <v>37213514.17534247</v>
      </c>
      <c r="P177" s="84" t="s">
        <v>46</v>
      </c>
      <c r="Q177" s="84" t="s">
        <v>47</v>
      </c>
      <c r="R177" s="84" t="s">
        <v>48</v>
      </c>
      <c r="S177" s="58">
        <f>L177-C177</f>
        <v>949557.57534246892</v>
      </c>
    </row>
    <row r="178" spans="1:22" s="57" customFormat="1">
      <c r="A178" s="59"/>
      <c r="B178" s="59">
        <v>177</v>
      </c>
      <c r="C178" s="60">
        <v>88627000</v>
      </c>
      <c r="D178" s="61">
        <v>5.0999999999999997E-2</v>
      </c>
      <c r="E178" s="61">
        <f t="shared" si="20"/>
        <v>5.0499999999999996E-2</v>
      </c>
      <c r="F178" s="62">
        <v>42263</v>
      </c>
      <c r="G178" s="62">
        <v>42353</v>
      </c>
      <c r="H178" s="59" t="str">
        <f t="shared" ca="1" si="21"/>
        <v>已终止</v>
      </c>
      <c r="I178" s="63">
        <v>2.0000000000000001E-4</v>
      </c>
      <c r="J178" s="63">
        <v>2.9999999999999997E-4</v>
      </c>
      <c r="K178" s="59">
        <f t="shared" si="22"/>
        <v>90</v>
      </c>
      <c r="L178" s="58">
        <f t="shared" si="23"/>
        <v>89741514.876712322</v>
      </c>
      <c r="M178" s="58">
        <f t="shared" si="27"/>
        <v>4370.6499999999996</v>
      </c>
      <c r="N178" s="58">
        <f t="shared" si="28"/>
        <v>6555.97</v>
      </c>
      <c r="O178" s="64">
        <f t="shared" si="26"/>
        <v>89730588.256712317</v>
      </c>
      <c r="P178" s="57" t="s">
        <v>46</v>
      </c>
      <c r="Q178" s="57" t="s">
        <v>47</v>
      </c>
      <c r="R178" s="57" t="s">
        <v>48</v>
      </c>
      <c r="S178" s="58">
        <f>L178-C178</f>
        <v>1114514.8767123222</v>
      </c>
    </row>
    <row r="179" spans="1:22" s="57" customFormat="1">
      <c r="A179" s="139"/>
      <c r="B179" s="139">
        <v>178</v>
      </c>
      <c r="C179" s="140">
        <v>300000000</v>
      </c>
      <c r="D179" s="141">
        <v>5.1999999999999998E-2</v>
      </c>
      <c r="E179" s="141">
        <f t="shared" si="20"/>
        <v>5.1499999999999997E-2</v>
      </c>
      <c r="F179" s="142">
        <v>42264</v>
      </c>
      <c r="G179" s="142">
        <v>42626</v>
      </c>
      <c r="H179" s="139" t="str">
        <f t="shared" ca="1" si="21"/>
        <v>已终止</v>
      </c>
      <c r="I179" s="143">
        <v>2.0000000000000001E-4</v>
      </c>
      <c r="J179" s="143">
        <v>2.9999999999999997E-4</v>
      </c>
      <c r="K179" s="139">
        <f t="shared" si="22"/>
        <v>362</v>
      </c>
      <c r="L179" s="144">
        <f t="shared" si="23"/>
        <v>315471780.82191783</v>
      </c>
      <c r="M179" s="144">
        <f t="shared" si="27"/>
        <v>59506.85</v>
      </c>
      <c r="N179" s="144">
        <f t="shared" si="28"/>
        <v>89260.27</v>
      </c>
      <c r="O179" s="145">
        <f t="shared" si="26"/>
        <v>315323013.70191783</v>
      </c>
      <c r="P179" s="84" t="s">
        <v>23</v>
      </c>
      <c r="Q179" s="84" t="s">
        <v>24</v>
      </c>
      <c r="R179" s="84" t="s">
        <v>29</v>
      </c>
      <c r="S179" s="58">
        <f>L179-C179</f>
        <v>15471780.821917832</v>
      </c>
    </row>
    <row r="180" spans="1:22" s="57" customFormat="1">
      <c r="A180" s="139"/>
      <c r="B180" s="139">
        <v>179</v>
      </c>
      <c r="C180" s="140">
        <v>500000000</v>
      </c>
      <c r="D180" s="141">
        <v>0.05</v>
      </c>
      <c r="E180" s="141">
        <f t="shared" si="20"/>
        <v>4.9500000000000002E-2</v>
      </c>
      <c r="F180" s="142">
        <v>42264</v>
      </c>
      <c r="G180" s="142">
        <v>42446</v>
      </c>
      <c r="H180" s="139" t="str">
        <f t="shared" ca="1" si="21"/>
        <v>已终止</v>
      </c>
      <c r="I180" s="143">
        <v>2.0000000000000001E-4</v>
      </c>
      <c r="J180" s="143">
        <v>2.9999999999999997E-4</v>
      </c>
      <c r="K180" s="139">
        <f t="shared" si="22"/>
        <v>182</v>
      </c>
      <c r="L180" s="144">
        <f t="shared" si="23"/>
        <v>512465753.42465752</v>
      </c>
      <c r="M180" s="144">
        <f t="shared" si="27"/>
        <v>49863.01</v>
      </c>
      <c r="N180" s="144">
        <f t="shared" si="28"/>
        <v>74794.52</v>
      </c>
      <c r="O180" s="145">
        <f t="shared" si="26"/>
        <v>512341095.89465755</v>
      </c>
      <c r="P180" s="84" t="s">
        <v>23</v>
      </c>
      <c r="Q180" s="84" t="s">
        <v>24</v>
      </c>
      <c r="R180" s="84" t="s">
        <v>29</v>
      </c>
    </row>
    <row r="181" spans="1:22" s="57" customFormat="1">
      <c r="A181" s="139"/>
      <c r="B181" s="139">
        <v>180</v>
      </c>
      <c r="C181" s="140">
        <v>500000000</v>
      </c>
      <c r="D181" s="141">
        <v>0.05</v>
      </c>
      <c r="E181" s="141">
        <f t="shared" si="20"/>
        <v>4.9500000000000002E-2</v>
      </c>
      <c r="F181" s="142">
        <v>42270</v>
      </c>
      <c r="G181" s="142">
        <v>42452</v>
      </c>
      <c r="H181" s="139" t="str">
        <f t="shared" ca="1" si="21"/>
        <v>已终止</v>
      </c>
      <c r="I181" s="143">
        <v>2.0000000000000001E-4</v>
      </c>
      <c r="J181" s="143">
        <v>2.9999999999999997E-4</v>
      </c>
      <c r="K181" s="139">
        <f t="shared" si="22"/>
        <v>182</v>
      </c>
      <c r="L181" s="144">
        <f t="shared" si="23"/>
        <v>512465753.42465752</v>
      </c>
      <c r="M181" s="144">
        <f t="shared" si="27"/>
        <v>49863.01</v>
      </c>
      <c r="N181" s="144">
        <f t="shared" si="28"/>
        <v>74794.52</v>
      </c>
      <c r="O181" s="145">
        <f t="shared" si="26"/>
        <v>512341095.89465755</v>
      </c>
      <c r="P181" s="84" t="s">
        <v>23</v>
      </c>
      <c r="Q181" s="84" t="s">
        <v>24</v>
      </c>
      <c r="R181" s="84" t="s">
        <v>29</v>
      </c>
    </row>
    <row r="182" spans="1:22" s="57" customFormat="1">
      <c r="A182" s="139"/>
      <c r="B182" s="139">
        <v>181</v>
      </c>
      <c r="C182" s="140">
        <v>200000000</v>
      </c>
      <c r="D182" s="141">
        <v>5.1999999999999998E-2</v>
      </c>
      <c r="E182" s="141">
        <f t="shared" si="20"/>
        <v>5.1499999999999997E-2</v>
      </c>
      <c r="F182" s="142">
        <v>42270</v>
      </c>
      <c r="G182" s="142">
        <v>42636</v>
      </c>
      <c r="H182" s="139" t="str">
        <f t="shared" ca="1" si="21"/>
        <v>已终止</v>
      </c>
      <c r="I182" s="143">
        <v>2.0000000000000001E-4</v>
      </c>
      <c r="J182" s="143">
        <v>2.9999999999999997E-4</v>
      </c>
      <c r="K182" s="139">
        <f t="shared" si="22"/>
        <v>366</v>
      </c>
      <c r="L182" s="144">
        <f t="shared" si="23"/>
        <v>210428493.15068492</v>
      </c>
      <c r="M182" s="144">
        <f t="shared" si="27"/>
        <v>40109.589999999997</v>
      </c>
      <c r="N182" s="144">
        <f t="shared" si="28"/>
        <v>60164.38</v>
      </c>
      <c r="O182" s="145">
        <f t="shared" si="26"/>
        <v>210328219.18068492</v>
      </c>
      <c r="P182" s="84" t="s">
        <v>23</v>
      </c>
      <c r="Q182" s="84" t="s">
        <v>24</v>
      </c>
      <c r="R182" s="84" t="s">
        <v>29</v>
      </c>
    </row>
    <row r="183" spans="1:22" s="57" customFormat="1">
      <c r="A183" s="59"/>
      <c r="B183" s="59">
        <v>182</v>
      </c>
      <c r="C183" s="60">
        <v>299709000</v>
      </c>
      <c r="D183" s="61">
        <v>4.9500000000000002E-2</v>
      </c>
      <c r="E183" s="61">
        <f t="shared" si="20"/>
        <v>4.9000000000000002E-2</v>
      </c>
      <c r="F183" s="62">
        <v>42270</v>
      </c>
      <c r="G183" s="62">
        <v>42303</v>
      </c>
      <c r="H183" s="59" t="str">
        <f t="shared" ca="1" si="21"/>
        <v>已终止</v>
      </c>
      <c r="I183" s="63">
        <v>2.0000000000000001E-4</v>
      </c>
      <c r="J183" s="63">
        <v>2.9999999999999997E-4</v>
      </c>
      <c r="K183" s="59">
        <f t="shared" si="22"/>
        <v>33</v>
      </c>
      <c r="L183" s="58">
        <f t="shared" si="23"/>
        <v>301050300.41506851</v>
      </c>
      <c r="M183" s="58">
        <f t="shared" si="27"/>
        <v>5419.4</v>
      </c>
      <c r="N183" s="58">
        <f t="shared" si="28"/>
        <v>8129.09</v>
      </c>
      <c r="O183" s="64">
        <f t="shared" si="26"/>
        <v>301036751.92506856</v>
      </c>
      <c r="P183" s="57" t="s">
        <v>25</v>
      </c>
      <c r="Q183" s="57" t="s">
        <v>26</v>
      </c>
      <c r="R183" s="57" t="s">
        <v>27</v>
      </c>
    </row>
    <row r="184" spans="1:22" s="57" customFormat="1">
      <c r="A184" s="59"/>
      <c r="B184" s="59">
        <v>183</v>
      </c>
      <c r="C184" s="60">
        <v>87924000</v>
      </c>
      <c r="D184" s="61">
        <v>4.9500000000000002E-2</v>
      </c>
      <c r="E184" s="61">
        <f t="shared" si="20"/>
        <v>4.9000000000000002E-2</v>
      </c>
      <c r="F184" s="62">
        <v>42270</v>
      </c>
      <c r="G184" s="62">
        <v>42303</v>
      </c>
      <c r="H184" s="59" t="str">
        <f t="shared" ca="1" si="21"/>
        <v>已终止</v>
      </c>
      <c r="I184" s="63">
        <v>2.0000000000000001E-4</v>
      </c>
      <c r="J184" s="63">
        <v>2.9999999999999997E-4</v>
      </c>
      <c r="K184" s="59">
        <f t="shared" si="22"/>
        <v>33</v>
      </c>
      <c r="L184" s="58">
        <f t="shared" si="23"/>
        <v>88317490.01095891</v>
      </c>
      <c r="M184" s="58">
        <f t="shared" si="27"/>
        <v>1589.86</v>
      </c>
      <c r="N184" s="58">
        <f t="shared" si="28"/>
        <v>2384.79</v>
      </c>
      <c r="O184" s="64">
        <f t="shared" si="26"/>
        <v>88313515.360958904</v>
      </c>
      <c r="P184" s="57" t="s">
        <v>25</v>
      </c>
      <c r="Q184" s="57" t="s">
        <v>26</v>
      </c>
      <c r="R184" s="57" t="s">
        <v>27</v>
      </c>
    </row>
    <row r="185" spans="1:22" s="57" customFormat="1">
      <c r="A185" s="59"/>
      <c r="B185" s="59">
        <v>184</v>
      </c>
      <c r="C185" s="60">
        <v>69421000</v>
      </c>
      <c r="D185" s="61">
        <v>5.0999999999999997E-2</v>
      </c>
      <c r="E185" s="61">
        <f t="shared" si="20"/>
        <v>5.0499999999999996E-2</v>
      </c>
      <c r="F185" s="62">
        <v>42271</v>
      </c>
      <c r="G185" s="62">
        <v>42360</v>
      </c>
      <c r="H185" s="59" t="str">
        <f t="shared" ca="1" si="21"/>
        <v>已终止</v>
      </c>
      <c r="I185" s="63">
        <v>2.0000000000000001E-4</v>
      </c>
      <c r="J185" s="63">
        <v>2.9999999999999997E-4</v>
      </c>
      <c r="K185" s="59">
        <f t="shared" si="22"/>
        <v>89</v>
      </c>
      <c r="L185" s="58">
        <f t="shared" si="23"/>
        <v>70284292.92876713</v>
      </c>
      <c r="M185" s="58">
        <f t="shared" si="27"/>
        <v>3385.46</v>
      </c>
      <c r="N185" s="58">
        <f t="shared" si="28"/>
        <v>5078.1899999999996</v>
      </c>
      <c r="O185" s="64">
        <f t="shared" si="26"/>
        <v>70275829.278767139</v>
      </c>
      <c r="P185" s="57" t="s">
        <v>46</v>
      </c>
      <c r="Q185" s="57" t="s">
        <v>47</v>
      </c>
      <c r="R185" s="57" t="s">
        <v>48</v>
      </c>
    </row>
    <row r="186" spans="1:22" s="56" customFormat="1">
      <c r="A186" s="139"/>
      <c r="B186" s="139">
        <v>185</v>
      </c>
      <c r="C186" s="140">
        <v>32512000</v>
      </c>
      <c r="D186" s="141">
        <v>5.2499999999999998E-2</v>
      </c>
      <c r="E186" s="141">
        <f t="shared" si="20"/>
        <v>5.1999999999999998E-2</v>
      </c>
      <c r="F186" s="142">
        <v>42271</v>
      </c>
      <c r="G186" s="142">
        <v>42451</v>
      </c>
      <c r="H186" s="139" t="str">
        <f t="shared" ca="1" si="21"/>
        <v>已终止</v>
      </c>
      <c r="I186" s="143">
        <v>2.0000000000000001E-4</v>
      </c>
      <c r="J186" s="143">
        <v>2.9999999999999997E-4</v>
      </c>
      <c r="K186" s="139">
        <f t="shared" si="22"/>
        <v>180</v>
      </c>
      <c r="L186" s="144">
        <f t="shared" si="23"/>
        <v>33353749.04109589</v>
      </c>
      <c r="M186" s="144">
        <f t="shared" si="27"/>
        <v>3206.66</v>
      </c>
      <c r="N186" s="144">
        <f t="shared" si="28"/>
        <v>4809.99</v>
      </c>
      <c r="O186" s="145">
        <f t="shared" si="26"/>
        <v>33345732.391095892</v>
      </c>
      <c r="P186" s="84" t="s">
        <v>46</v>
      </c>
      <c r="Q186" s="84" t="s">
        <v>47</v>
      </c>
      <c r="R186" s="84" t="s">
        <v>48</v>
      </c>
      <c r="S186" s="57"/>
      <c r="T186" s="57"/>
      <c r="U186" s="57"/>
      <c r="V186" s="57"/>
    </row>
    <row r="187" spans="1:22" s="56" customFormat="1">
      <c r="A187" s="139"/>
      <c r="B187" s="139">
        <v>186</v>
      </c>
      <c r="C187" s="140">
        <v>1000000000</v>
      </c>
      <c r="D187" s="141">
        <v>0.05</v>
      </c>
      <c r="E187" s="141">
        <f t="shared" si="20"/>
        <v>4.9500000000000002E-2</v>
      </c>
      <c r="F187" s="142">
        <v>42271</v>
      </c>
      <c r="G187" s="142">
        <v>42453</v>
      </c>
      <c r="H187" s="139" t="str">
        <f t="shared" ca="1" si="21"/>
        <v>已终止</v>
      </c>
      <c r="I187" s="143">
        <v>2.0000000000000001E-4</v>
      </c>
      <c r="J187" s="143">
        <v>2.9999999999999997E-4</v>
      </c>
      <c r="K187" s="139">
        <f t="shared" si="22"/>
        <v>182</v>
      </c>
      <c r="L187" s="144">
        <f t="shared" si="23"/>
        <v>1024931506.849315</v>
      </c>
      <c r="M187" s="144">
        <f t="shared" si="27"/>
        <v>99726.03</v>
      </c>
      <c r="N187" s="144">
        <f t="shared" si="28"/>
        <v>149589.04</v>
      </c>
      <c r="O187" s="145">
        <f t="shared" si="26"/>
        <v>1024682191.7793151</v>
      </c>
      <c r="P187" s="84" t="s">
        <v>23</v>
      </c>
      <c r="Q187" s="84" t="s">
        <v>24</v>
      </c>
      <c r="R187" s="84" t="s">
        <v>29</v>
      </c>
      <c r="S187" s="57"/>
      <c r="T187" s="57"/>
      <c r="U187" s="57"/>
      <c r="V187" s="57"/>
    </row>
    <row r="188" spans="1:22" s="56" customFormat="1">
      <c r="A188" s="139"/>
      <c r="B188" s="139">
        <v>187</v>
      </c>
      <c r="C188" s="140">
        <v>300000000</v>
      </c>
      <c r="D188" s="141">
        <v>5.1999999999999998E-2</v>
      </c>
      <c r="E188" s="141">
        <f t="shared" si="20"/>
        <v>5.1499999999999997E-2</v>
      </c>
      <c r="F188" s="142">
        <v>42272</v>
      </c>
      <c r="G188" s="142">
        <v>42636</v>
      </c>
      <c r="H188" s="139" t="str">
        <f t="shared" ca="1" si="21"/>
        <v>已终止</v>
      </c>
      <c r="I188" s="143">
        <v>2.0000000000000001E-4</v>
      </c>
      <c r="J188" s="143">
        <v>2.9999999999999997E-4</v>
      </c>
      <c r="K188" s="139">
        <f t="shared" si="22"/>
        <v>364</v>
      </c>
      <c r="L188" s="144">
        <f t="shared" si="23"/>
        <v>315557260.27397263</v>
      </c>
      <c r="M188" s="144">
        <f t="shared" si="27"/>
        <v>59835.62</v>
      </c>
      <c r="N188" s="144">
        <f t="shared" si="28"/>
        <v>89753.42</v>
      </c>
      <c r="O188" s="145">
        <f t="shared" si="26"/>
        <v>315407671.23397261</v>
      </c>
      <c r="P188" s="84" t="s">
        <v>23</v>
      </c>
      <c r="Q188" s="84" t="s">
        <v>24</v>
      </c>
      <c r="R188" s="84" t="s">
        <v>29</v>
      </c>
      <c r="S188" s="57"/>
      <c r="T188" s="57"/>
      <c r="U188" s="57"/>
      <c r="V188" s="57"/>
    </row>
    <row r="189" spans="1:22" s="56" customFormat="1">
      <c r="A189" s="65"/>
      <c r="B189" s="59">
        <v>188</v>
      </c>
      <c r="C189" s="60">
        <v>120000000</v>
      </c>
      <c r="D189" s="61">
        <v>4.9000000000000002E-2</v>
      </c>
      <c r="E189" s="61">
        <f t="shared" si="20"/>
        <v>4.8500000000000001E-2</v>
      </c>
      <c r="F189" s="62">
        <v>42275</v>
      </c>
      <c r="G189" s="62">
        <v>42307</v>
      </c>
      <c r="H189" s="59" t="str">
        <f t="shared" ca="1" si="21"/>
        <v>已终止</v>
      </c>
      <c r="I189" s="63">
        <v>2.0000000000000001E-4</v>
      </c>
      <c r="J189" s="63">
        <v>2.9999999999999997E-4</v>
      </c>
      <c r="K189" s="59">
        <f t="shared" si="22"/>
        <v>32</v>
      </c>
      <c r="L189" s="58">
        <f t="shared" si="23"/>
        <v>120515506.84931506</v>
      </c>
      <c r="M189" s="58">
        <f t="shared" si="27"/>
        <v>2104.11</v>
      </c>
      <c r="N189" s="58">
        <f t="shared" si="28"/>
        <v>3156.16</v>
      </c>
      <c r="O189" s="64">
        <f t="shared" si="26"/>
        <v>120510246.57931507</v>
      </c>
      <c r="P189" s="57" t="s">
        <v>23</v>
      </c>
      <c r="Q189" s="57" t="s">
        <v>24</v>
      </c>
      <c r="R189" s="57" t="s">
        <v>29</v>
      </c>
      <c r="S189" s="57"/>
      <c r="T189" s="57"/>
      <c r="U189" s="57"/>
      <c r="V189" s="57"/>
    </row>
    <row r="190" spans="1:22" s="56" customFormat="1">
      <c r="A190" s="65"/>
      <c r="B190" s="59">
        <v>189</v>
      </c>
      <c r="C190" s="60">
        <v>119277000</v>
      </c>
      <c r="D190" s="61">
        <v>4.9000000000000002E-2</v>
      </c>
      <c r="E190" s="61">
        <f t="shared" si="20"/>
        <v>4.8500000000000001E-2</v>
      </c>
      <c r="F190" s="62">
        <v>42276</v>
      </c>
      <c r="G190" s="62">
        <v>42311</v>
      </c>
      <c r="H190" s="59" t="str">
        <f t="shared" ca="1" si="21"/>
        <v>已终止</v>
      </c>
      <c r="I190" s="63">
        <v>2.0000000000000001E-4</v>
      </c>
      <c r="J190" s="63">
        <v>2.9999999999999997E-4</v>
      </c>
      <c r="K190" s="59">
        <f t="shared" si="22"/>
        <v>35</v>
      </c>
      <c r="L190" s="58">
        <f t="shared" si="23"/>
        <v>119837438.50684932</v>
      </c>
      <c r="M190" s="58">
        <f t="shared" si="27"/>
        <v>2287.5</v>
      </c>
      <c r="N190" s="58">
        <f t="shared" si="28"/>
        <v>3431.26</v>
      </c>
      <c r="O190" s="64">
        <f t="shared" si="26"/>
        <v>119831719.74684931</v>
      </c>
      <c r="P190" s="57" t="s">
        <v>25</v>
      </c>
      <c r="Q190" s="57" t="s">
        <v>26</v>
      </c>
      <c r="R190" s="57" t="s">
        <v>27</v>
      </c>
      <c r="S190" s="57"/>
      <c r="T190" s="57"/>
      <c r="U190" s="57"/>
      <c r="V190" s="57"/>
    </row>
    <row r="191" spans="1:22" s="56" customFormat="1">
      <c r="A191" s="65"/>
      <c r="B191" s="59">
        <v>190</v>
      </c>
      <c r="C191" s="60">
        <v>93977000</v>
      </c>
      <c r="D191" s="61">
        <v>5.0999999999999997E-2</v>
      </c>
      <c r="E191" s="61">
        <f t="shared" si="20"/>
        <v>5.0499999999999996E-2</v>
      </c>
      <c r="F191" s="62">
        <v>42276</v>
      </c>
      <c r="G191" s="62">
        <v>42362</v>
      </c>
      <c r="H191" s="59" t="str">
        <f t="shared" ca="1" si="21"/>
        <v>已终止</v>
      </c>
      <c r="I191" s="63">
        <v>2.0000000000000001E-4</v>
      </c>
      <c r="J191" s="63">
        <v>2.9999999999999997E-4</v>
      </c>
      <c r="K191" s="59">
        <f t="shared" si="22"/>
        <v>86</v>
      </c>
      <c r="L191" s="58">
        <f t="shared" si="23"/>
        <v>95106268.827397257</v>
      </c>
      <c r="M191" s="58">
        <f t="shared" si="27"/>
        <v>4428.51</v>
      </c>
      <c r="N191" s="58">
        <f t="shared" si="28"/>
        <v>6642.76</v>
      </c>
      <c r="O191" s="64">
        <f t="shared" si="26"/>
        <v>95095197.557397246</v>
      </c>
      <c r="P191" s="57" t="s">
        <v>46</v>
      </c>
      <c r="Q191" s="57" t="s">
        <v>47</v>
      </c>
      <c r="R191" s="57" t="s">
        <v>48</v>
      </c>
      <c r="S191" s="57"/>
      <c r="T191" s="57"/>
      <c r="U191" s="57"/>
      <c r="V191" s="57"/>
    </row>
    <row r="192" spans="1:22" s="56" customFormat="1">
      <c r="A192" s="59"/>
      <c r="B192" s="59">
        <v>191</v>
      </c>
      <c r="C192" s="60">
        <v>178667000</v>
      </c>
      <c r="D192" s="61">
        <v>4.9000000000000002E-2</v>
      </c>
      <c r="E192" s="61">
        <f t="shared" si="20"/>
        <v>4.8500000000000001E-2</v>
      </c>
      <c r="F192" s="62">
        <v>42286</v>
      </c>
      <c r="G192" s="62">
        <v>42321</v>
      </c>
      <c r="H192" s="59" t="str">
        <f t="shared" ca="1" si="21"/>
        <v>已终止</v>
      </c>
      <c r="I192" s="63">
        <v>2.0000000000000001E-4</v>
      </c>
      <c r="J192" s="63">
        <v>2.9999999999999997E-4</v>
      </c>
      <c r="K192" s="59">
        <f t="shared" si="22"/>
        <v>35</v>
      </c>
      <c r="L192" s="58">
        <f t="shared" si="23"/>
        <v>179506490.15068492</v>
      </c>
      <c r="M192" s="58">
        <f t="shared" si="27"/>
        <v>3426.49</v>
      </c>
      <c r="N192" s="58">
        <f t="shared" si="28"/>
        <v>5139.74</v>
      </c>
      <c r="O192" s="64">
        <f t="shared" si="26"/>
        <v>179497923.9206849</v>
      </c>
      <c r="P192" s="57" t="s">
        <v>25</v>
      </c>
      <c r="Q192" s="57" t="s">
        <v>26</v>
      </c>
      <c r="R192" s="57" t="s">
        <v>27</v>
      </c>
      <c r="S192" s="57"/>
      <c r="T192" s="57"/>
      <c r="U192" s="57"/>
      <c r="V192" s="57"/>
    </row>
    <row r="193" spans="1:22" s="56" customFormat="1">
      <c r="A193" s="139"/>
      <c r="B193" s="139">
        <v>192</v>
      </c>
      <c r="C193" s="140">
        <v>35684000</v>
      </c>
      <c r="D193" s="141">
        <v>5.1999999999999998E-2</v>
      </c>
      <c r="E193" s="141">
        <f t="shared" si="20"/>
        <v>5.1499999999999997E-2</v>
      </c>
      <c r="F193" s="142">
        <v>42286</v>
      </c>
      <c r="G193" s="142">
        <v>42472</v>
      </c>
      <c r="H193" s="139" t="str">
        <f t="shared" ca="1" si="21"/>
        <v>已终止</v>
      </c>
      <c r="I193" s="143">
        <v>2.0000000000000001E-4</v>
      </c>
      <c r="J193" s="143">
        <v>2.9999999999999997E-4</v>
      </c>
      <c r="K193" s="139">
        <f t="shared" si="22"/>
        <v>186</v>
      </c>
      <c r="L193" s="144">
        <f t="shared" si="23"/>
        <v>36629577.117808223</v>
      </c>
      <c r="M193" s="144">
        <f t="shared" si="27"/>
        <v>3636.84</v>
      </c>
      <c r="N193" s="144">
        <f t="shared" si="28"/>
        <v>5455.25</v>
      </c>
      <c r="O193" s="145">
        <f t="shared" si="26"/>
        <v>36620485.027808219</v>
      </c>
      <c r="P193" s="84" t="s">
        <v>46</v>
      </c>
      <c r="Q193" s="84" t="s">
        <v>47</v>
      </c>
      <c r="R193" s="84" t="s">
        <v>48</v>
      </c>
      <c r="S193" s="57"/>
      <c r="T193" s="57"/>
      <c r="U193" s="57"/>
      <c r="V193" s="57"/>
    </row>
    <row r="194" spans="1:22" s="56" customFormat="1">
      <c r="A194" s="59"/>
      <c r="B194" s="59">
        <v>193</v>
      </c>
      <c r="C194" s="60">
        <v>80000000</v>
      </c>
      <c r="D194" s="61">
        <v>5.0999999999999997E-2</v>
      </c>
      <c r="E194" s="61">
        <f t="shared" ref="E194:E257" si="29">D194-I194-J194</f>
        <v>5.0499999999999996E-2</v>
      </c>
      <c r="F194" s="62">
        <v>42290</v>
      </c>
      <c r="G194" s="62">
        <v>42381</v>
      </c>
      <c r="H194" s="59" t="str">
        <f t="shared" ref="H194:H257" ca="1" si="30">IF(TODAY()&gt;G194,"已终止","存续中")</f>
        <v>已终止</v>
      </c>
      <c r="I194" s="63">
        <v>2.0000000000000001E-4</v>
      </c>
      <c r="J194" s="63">
        <v>2.9999999999999997E-4</v>
      </c>
      <c r="K194" s="59">
        <f t="shared" ref="K194:K257" si="31">G194-F194</f>
        <v>91</v>
      </c>
      <c r="L194" s="58">
        <f t="shared" ref="L194:L257" si="32">C194+C194*D194*K194/365</f>
        <v>81017205.479452059</v>
      </c>
      <c r="M194" s="58">
        <f t="shared" si="27"/>
        <v>3989.04</v>
      </c>
      <c r="N194" s="58">
        <f t="shared" si="28"/>
        <v>5983.56</v>
      </c>
      <c r="O194" s="64">
        <f t="shared" ref="O194:O257" si="33">L194-M194-N194</f>
        <v>81007232.87945205</v>
      </c>
      <c r="P194" s="57" t="s">
        <v>72</v>
      </c>
      <c r="Q194" s="57" t="s">
        <v>73</v>
      </c>
      <c r="R194" s="57" t="s">
        <v>74</v>
      </c>
      <c r="S194" s="57"/>
      <c r="T194" s="57"/>
      <c r="U194" s="57"/>
      <c r="V194" s="57"/>
    </row>
    <row r="195" spans="1:22" s="56" customFormat="1">
      <c r="A195" s="59"/>
      <c r="B195" s="59">
        <v>194</v>
      </c>
      <c r="C195" s="60">
        <v>500000000</v>
      </c>
      <c r="D195" s="61">
        <v>4.8000000000000001E-2</v>
      </c>
      <c r="E195" s="61">
        <f t="shared" si="29"/>
        <v>4.7500000000000001E-2</v>
      </c>
      <c r="F195" s="62">
        <v>42291</v>
      </c>
      <c r="G195" s="62">
        <v>42383</v>
      </c>
      <c r="H195" s="59" t="str">
        <f t="shared" ca="1" si="30"/>
        <v>已终止</v>
      </c>
      <c r="I195" s="63">
        <v>2.0000000000000001E-4</v>
      </c>
      <c r="J195" s="63">
        <v>2.9999999999999997E-4</v>
      </c>
      <c r="K195" s="59">
        <f t="shared" si="31"/>
        <v>92</v>
      </c>
      <c r="L195" s="58">
        <f t="shared" si="32"/>
        <v>506049315.06849313</v>
      </c>
      <c r="M195" s="58">
        <f t="shared" ref="M195:M226" si="34">ROUND(C195*I195*K195/365,2)</f>
        <v>25205.48</v>
      </c>
      <c r="N195" s="58">
        <f t="shared" ref="N195:N226" si="35">ROUND(C195*J195*K195/365,2)</f>
        <v>37808.22</v>
      </c>
      <c r="O195" s="64">
        <f t="shared" si="33"/>
        <v>505986301.36849308</v>
      </c>
      <c r="P195" s="57" t="s">
        <v>72</v>
      </c>
      <c r="Q195" s="57" t="s">
        <v>73</v>
      </c>
      <c r="R195" s="57" t="s">
        <v>74</v>
      </c>
      <c r="S195" s="57"/>
      <c r="T195" s="57"/>
      <c r="U195" s="57"/>
      <c r="V195" s="57"/>
    </row>
    <row r="196" spans="1:22" s="56" customFormat="1">
      <c r="A196" s="139"/>
      <c r="B196" s="139">
        <v>195</v>
      </c>
      <c r="C196" s="140">
        <v>700000000</v>
      </c>
      <c r="D196" s="141">
        <v>0.05</v>
      </c>
      <c r="E196" s="141">
        <f t="shared" si="29"/>
        <v>4.9500000000000002E-2</v>
      </c>
      <c r="F196" s="142">
        <v>42291</v>
      </c>
      <c r="G196" s="142">
        <v>42474</v>
      </c>
      <c r="H196" s="139" t="str">
        <f t="shared" ca="1" si="30"/>
        <v>已终止</v>
      </c>
      <c r="I196" s="143">
        <v>2.0000000000000001E-4</v>
      </c>
      <c r="J196" s="143">
        <v>2.9999999999999997E-4</v>
      </c>
      <c r="K196" s="139">
        <f t="shared" si="31"/>
        <v>183</v>
      </c>
      <c r="L196" s="144">
        <f t="shared" si="32"/>
        <v>717547945.2054795</v>
      </c>
      <c r="M196" s="144">
        <f t="shared" si="34"/>
        <v>70191.78</v>
      </c>
      <c r="N196" s="144">
        <f t="shared" si="35"/>
        <v>105287.67</v>
      </c>
      <c r="O196" s="145">
        <f t="shared" si="33"/>
        <v>717372465.75547957</v>
      </c>
      <c r="P196" s="84" t="s">
        <v>23</v>
      </c>
      <c r="Q196" s="84" t="s">
        <v>24</v>
      </c>
      <c r="R196" s="84" t="s">
        <v>29</v>
      </c>
      <c r="S196" s="57"/>
      <c r="T196" s="57"/>
      <c r="U196" s="57"/>
      <c r="V196" s="57"/>
    </row>
    <row r="197" spans="1:22" s="56" customFormat="1">
      <c r="A197" s="59"/>
      <c r="B197" s="59">
        <v>196</v>
      </c>
      <c r="C197" s="60">
        <v>299901000</v>
      </c>
      <c r="D197" s="61">
        <v>4.9000000000000002E-2</v>
      </c>
      <c r="E197" s="61">
        <f t="shared" si="29"/>
        <v>4.8500000000000001E-2</v>
      </c>
      <c r="F197" s="62">
        <v>42292</v>
      </c>
      <c r="G197" s="62">
        <v>42325</v>
      </c>
      <c r="H197" s="59" t="str">
        <f t="shared" ca="1" si="30"/>
        <v>已终止</v>
      </c>
      <c r="I197" s="63">
        <v>2.0000000000000001E-4</v>
      </c>
      <c r="J197" s="63">
        <v>2.9999999999999997E-4</v>
      </c>
      <c r="K197" s="59">
        <f t="shared" si="31"/>
        <v>33</v>
      </c>
      <c r="L197" s="58">
        <f t="shared" si="32"/>
        <v>301229602.51232874</v>
      </c>
      <c r="M197" s="58">
        <f t="shared" si="34"/>
        <v>5422.87</v>
      </c>
      <c r="N197" s="58">
        <f t="shared" si="35"/>
        <v>8134.3</v>
      </c>
      <c r="O197" s="64">
        <f t="shared" si="33"/>
        <v>301216045.34232873</v>
      </c>
      <c r="P197" s="57" t="s">
        <v>25</v>
      </c>
      <c r="Q197" s="57" t="s">
        <v>26</v>
      </c>
      <c r="R197" s="57" t="s">
        <v>27</v>
      </c>
      <c r="S197" s="57"/>
      <c r="T197" s="57"/>
      <c r="U197" s="57"/>
      <c r="V197" s="57"/>
    </row>
    <row r="198" spans="1:22" s="56" customFormat="1">
      <c r="A198" s="59"/>
      <c r="B198" s="59">
        <v>197</v>
      </c>
      <c r="C198" s="60">
        <v>173135000</v>
      </c>
      <c r="D198" s="61">
        <v>4.9000000000000002E-2</v>
      </c>
      <c r="E198" s="61">
        <f t="shared" si="29"/>
        <v>4.8500000000000001E-2</v>
      </c>
      <c r="F198" s="62">
        <v>42292</v>
      </c>
      <c r="G198" s="62">
        <v>42325</v>
      </c>
      <c r="H198" s="59" t="str">
        <f t="shared" ca="1" si="30"/>
        <v>已终止</v>
      </c>
      <c r="I198" s="63">
        <v>2.0000000000000001E-4</v>
      </c>
      <c r="J198" s="63">
        <v>2.9999999999999997E-4</v>
      </c>
      <c r="K198" s="59">
        <f t="shared" si="31"/>
        <v>33</v>
      </c>
      <c r="L198" s="58">
        <f t="shared" si="32"/>
        <v>173902011.76712328</v>
      </c>
      <c r="M198" s="58">
        <f t="shared" si="34"/>
        <v>3130.66</v>
      </c>
      <c r="N198" s="58">
        <f t="shared" si="35"/>
        <v>4695.99</v>
      </c>
      <c r="O198" s="64">
        <f t="shared" si="33"/>
        <v>173894185.11712328</v>
      </c>
      <c r="P198" s="57" t="s">
        <v>25</v>
      </c>
      <c r="Q198" s="57" t="s">
        <v>26</v>
      </c>
      <c r="R198" s="57" t="s">
        <v>27</v>
      </c>
      <c r="S198" s="57"/>
      <c r="T198" s="57"/>
      <c r="U198" s="57"/>
      <c r="V198" s="57"/>
    </row>
    <row r="199" spans="1:22" s="56" customFormat="1">
      <c r="A199" s="59"/>
      <c r="B199" s="59">
        <v>198</v>
      </c>
      <c r="C199" s="60">
        <v>107107000</v>
      </c>
      <c r="D199" s="61">
        <v>5.0999999999999997E-2</v>
      </c>
      <c r="E199" s="61">
        <f t="shared" si="29"/>
        <v>5.0499999999999996E-2</v>
      </c>
      <c r="F199" s="62">
        <v>42293</v>
      </c>
      <c r="G199" s="62">
        <v>42382</v>
      </c>
      <c r="H199" s="59" t="str">
        <f t="shared" ca="1" si="30"/>
        <v>已终止</v>
      </c>
      <c r="I199" s="63">
        <v>2.0000000000000001E-4</v>
      </c>
      <c r="J199" s="63">
        <v>2.9999999999999997E-4</v>
      </c>
      <c r="K199" s="59">
        <f t="shared" si="31"/>
        <v>89</v>
      </c>
      <c r="L199" s="58">
        <f t="shared" si="32"/>
        <v>108438941.56986301</v>
      </c>
      <c r="M199" s="58">
        <f t="shared" si="34"/>
        <v>5223.3</v>
      </c>
      <c r="N199" s="58">
        <f t="shared" si="35"/>
        <v>7834.95</v>
      </c>
      <c r="O199" s="64">
        <f t="shared" si="33"/>
        <v>108425883.31986301</v>
      </c>
      <c r="P199" s="57" t="s">
        <v>78</v>
      </c>
      <c r="Q199" s="57" t="s">
        <v>79</v>
      </c>
      <c r="R199" s="57" t="s">
        <v>80</v>
      </c>
      <c r="S199" s="57"/>
      <c r="T199" s="57"/>
      <c r="U199" s="57"/>
      <c r="V199" s="57"/>
    </row>
    <row r="200" spans="1:22" s="154" customFormat="1">
      <c r="A200" s="139"/>
      <c r="B200" s="139">
        <v>199</v>
      </c>
      <c r="C200" s="140">
        <v>40924000</v>
      </c>
      <c r="D200" s="141">
        <v>5.1999999999999998E-2</v>
      </c>
      <c r="E200" s="141">
        <f t="shared" si="29"/>
        <v>5.1499999999999997E-2</v>
      </c>
      <c r="F200" s="142">
        <v>42293</v>
      </c>
      <c r="G200" s="142">
        <v>42473</v>
      </c>
      <c r="H200" s="139" t="str">
        <f t="shared" ca="1" si="30"/>
        <v>已终止</v>
      </c>
      <c r="I200" s="143">
        <v>2.0000000000000001E-4</v>
      </c>
      <c r="J200" s="143">
        <v>2.9999999999999997E-4</v>
      </c>
      <c r="K200" s="139">
        <f t="shared" si="31"/>
        <v>180</v>
      </c>
      <c r="L200" s="144">
        <f t="shared" si="32"/>
        <v>41973448.328767121</v>
      </c>
      <c r="M200" s="144">
        <f t="shared" si="34"/>
        <v>4036.34</v>
      </c>
      <c r="N200" s="144">
        <f t="shared" si="35"/>
        <v>6054.51</v>
      </c>
      <c r="O200" s="145">
        <f t="shared" si="33"/>
        <v>41963357.478767119</v>
      </c>
      <c r="P200" s="84" t="s">
        <v>46</v>
      </c>
      <c r="Q200" s="84" t="s">
        <v>47</v>
      </c>
      <c r="R200" s="84" t="s">
        <v>48</v>
      </c>
    </row>
    <row r="201" spans="1:22" s="57" customFormat="1">
      <c r="A201" s="139"/>
      <c r="B201" s="139">
        <v>200</v>
      </c>
      <c r="C201" s="140">
        <v>200000000</v>
      </c>
      <c r="D201" s="141">
        <v>0.05</v>
      </c>
      <c r="E201" s="141">
        <f t="shared" si="29"/>
        <v>4.9500000000000002E-2</v>
      </c>
      <c r="F201" s="142">
        <v>42298</v>
      </c>
      <c r="G201" s="142">
        <v>42481</v>
      </c>
      <c r="H201" s="139" t="str">
        <f t="shared" ca="1" si="30"/>
        <v>已终止</v>
      </c>
      <c r="I201" s="143">
        <v>2.0000000000000001E-4</v>
      </c>
      <c r="J201" s="143">
        <v>2.9999999999999997E-4</v>
      </c>
      <c r="K201" s="139">
        <f t="shared" si="31"/>
        <v>183</v>
      </c>
      <c r="L201" s="144">
        <f t="shared" si="32"/>
        <v>205013698.630137</v>
      </c>
      <c r="M201" s="144">
        <f t="shared" si="34"/>
        <v>20054.79</v>
      </c>
      <c r="N201" s="144">
        <f t="shared" si="35"/>
        <v>30082.19</v>
      </c>
      <c r="O201" s="145">
        <f t="shared" si="33"/>
        <v>204963561.65013701</v>
      </c>
      <c r="P201" s="84" t="s">
        <v>23</v>
      </c>
      <c r="Q201" s="84" t="s">
        <v>24</v>
      </c>
      <c r="R201" s="84" t="s">
        <v>29</v>
      </c>
    </row>
    <row r="202" spans="1:22" s="57" customFormat="1">
      <c r="A202" s="139"/>
      <c r="B202" s="139">
        <v>201</v>
      </c>
      <c r="C202" s="140">
        <v>300000000</v>
      </c>
      <c r="D202" s="141">
        <v>0.05</v>
      </c>
      <c r="E202" s="141">
        <f t="shared" si="29"/>
        <v>4.9500000000000002E-2</v>
      </c>
      <c r="F202" s="142">
        <v>42298</v>
      </c>
      <c r="G202" s="142">
        <v>42481</v>
      </c>
      <c r="H202" s="139" t="str">
        <f t="shared" ca="1" si="30"/>
        <v>已终止</v>
      </c>
      <c r="I202" s="143">
        <v>2.0000000000000001E-4</v>
      </c>
      <c r="J202" s="143">
        <v>2.9999999999999997E-4</v>
      </c>
      <c r="K202" s="139">
        <f t="shared" si="31"/>
        <v>183</v>
      </c>
      <c r="L202" s="144">
        <f t="shared" si="32"/>
        <v>307520547.94520545</v>
      </c>
      <c r="M202" s="144">
        <f t="shared" si="34"/>
        <v>30082.19</v>
      </c>
      <c r="N202" s="144">
        <f t="shared" si="35"/>
        <v>45123.29</v>
      </c>
      <c r="O202" s="145">
        <f t="shared" si="33"/>
        <v>307445342.46520543</v>
      </c>
      <c r="P202" s="84" t="s">
        <v>23</v>
      </c>
      <c r="Q202" s="84" t="s">
        <v>24</v>
      </c>
      <c r="R202" s="84" t="s">
        <v>29</v>
      </c>
    </row>
    <row r="203" spans="1:22" s="57" customFormat="1">
      <c r="A203" s="59"/>
      <c r="B203" s="59">
        <v>202</v>
      </c>
      <c r="C203" s="60">
        <v>500000000</v>
      </c>
      <c r="D203" s="61">
        <v>4.8000000000000001E-2</v>
      </c>
      <c r="E203" s="61">
        <f t="shared" si="29"/>
        <v>4.7500000000000001E-2</v>
      </c>
      <c r="F203" s="62">
        <v>42299</v>
      </c>
      <c r="G203" s="62">
        <v>42390</v>
      </c>
      <c r="H203" s="59" t="str">
        <f t="shared" ca="1" si="30"/>
        <v>已终止</v>
      </c>
      <c r="I203" s="63">
        <v>2.0000000000000001E-4</v>
      </c>
      <c r="J203" s="63">
        <v>2.9999999999999997E-4</v>
      </c>
      <c r="K203" s="59">
        <f t="shared" si="31"/>
        <v>91</v>
      </c>
      <c r="L203" s="58">
        <f t="shared" si="32"/>
        <v>505983561.6438356</v>
      </c>
      <c r="M203" s="58">
        <f t="shared" si="34"/>
        <v>24931.51</v>
      </c>
      <c r="N203" s="58">
        <f t="shared" si="35"/>
        <v>37397.26</v>
      </c>
      <c r="O203" s="64">
        <f t="shared" si="33"/>
        <v>505921232.87383562</v>
      </c>
      <c r="P203" s="57" t="s">
        <v>23</v>
      </c>
      <c r="Q203" s="57" t="s">
        <v>24</v>
      </c>
      <c r="R203" s="57" t="s">
        <v>29</v>
      </c>
    </row>
    <row r="204" spans="1:22" s="57" customFormat="1">
      <c r="A204" s="59"/>
      <c r="B204" s="59">
        <v>203</v>
      </c>
      <c r="C204" s="60">
        <v>151317000</v>
      </c>
      <c r="D204" s="61">
        <v>4.9000000000000002E-2</v>
      </c>
      <c r="E204" s="61">
        <f t="shared" si="29"/>
        <v>4.8500000000000001E-2</v>
      </c>
      <c r="F204" s="62">
        <v>42299</v>
      </c>
      <c r="G204" s="62">
        <v>42332</v>
      </c>
      <c r="H204" s="59" t="str">
        <f t="shared" ca="1" si="30"/>
        <v>已终止</v>
      </c>
      <c r="I204" s="63">
        <v>2.0000000000000001E-4</v>
      </c>
      <c r="J204" s="63">
        <v>2.9999999999999997E-4</v>
      </c>
      <c r="K204" s="59">
        <f t="shared" si="31"/>
        <v>33</v>
      </c>
      <c r="L204" s="58">
        <f t="shared" si="32"/>
        <v>151987355.03835616</v>
      </c>
      <c r="M204" s="58">
        <f t="shared" si="34"/>
        <v>2736.14</v>
      </c>
      <c r="N204" s="58">
        <f t="shared" si="35"/>
        <v>4104.21</v>
      </c>
      <c r="O204" s="64">
        <f t="shared" si="33"/>
        <v>151980514.68835616</v>
      </c>
      <c r="P204" s="57" t="s">
        <v>25</v>
      </c>
      <c r="Q204" s="57" t="s">
        <v>26</v>
      </c>
      <c r="R204" s="57" t="s">
        <v>27</v>
      </c>
    </row>
    <row r="205" spans="1:22" s="57" customFormat="1">
      <c r="A205" s="59"/>
      <c r="B205" s="59">
        <v>204</v>
      </c>
      <c r="C205" s="60">
        <v>157543000</v>
      </c>
      <c r="D205" s="61">
        <v>4.9000000000000002E-2</v>
      </c>
      <c r="E205" s="61">
        <f t="shared" si="29"/>
        <v>4.8500000000000001E-2</v>
      </c>
      <c r="F205" s="62">
        <v>42299</v>
      </c>
      <c r="G205" s="62">
        <v>42332</v>
      </c>
      <c r="H205" s="59" t="str">
        <f t="shared" ca="1" si="30"/>
        <v>已终止</v>
      </c>
      <c r="I205" s="63">
        <v>2.0000000000000001E-4</v>
      </c>
      <c r="J205" s="63">
        <v>2.9999999999999997E-4</v>
      </c>
      <c r="K205" s="59">
        <f t="shared" si="31"/>
        <v>33</v>
      </c>
      <c r="L205" s="58">
        <f t="shared" si="32"/>
        <v>158240937.07123289</v>
      </c>
      <c r="M205" s="58">
        <f t="shared" si="34"/>
        <v>2848.72</v>
      </c>
      <c r="N205" s="58">
        <f t="shared" si="35"/>
        <v>4273.08</v>
      </c>
      <c r="O205" s="64">
        <f t="shared" si="33"/>
        <v>158233815.27123287</v>
      </c>
      <c r="P205" s="57" t="s">
        <v>25</v>
      </c>
      <c r="Q205" s="57" t="s">
        <v>26</v>
      </c>
      <c r="R205" s="57" t="s">
        <v>27</v>
      </c>
    </row>
    <row r="206" spans="1:22" s="57" customFormat="1">
      <c r="A206" s="59"/>
      <c r="B206" s="59">
        <v>205</v>
      </c>
      <c r="C206" s="60">
        <v>89769000</v>
      </c>
      <c r="D206" s="61">
        <v>5.0999999999999997E-2</v>
      </c>
      <c r="E206" s="61">
        <f t="shared" si="29"/>
        <v>5.0499999999999996E-2</v>
      </c>
      <c r="F206" s="62">
        <v>42300</v>
      </c>
      <c r="G206" s="62">
        <v>42389</v>
      </c>
      <c r="H206" s="59" t="str">
        <f t="shared" ca="1" si="30"/>
        <v>已终止</v>
      </c>
      <c r="I206" s="63">
        <v>2.0000000000000001E-4</v>
      </c>
      <c r="J206" s="63">
        <v>2.9999999999999997E-4</v>
      </c>
      <c r="K206" s="59">
        <f t="shared" si="31"/>
        <v>89</v>
      </c>
      <c r="L206" s="58">
        <f t="shared" si="32"/>
        <v>90885332.85205479</v>
      </c>
      <c r="M206" s="58">
        <f t="shared" si="34"/>
        <v>4377.78</v>
      </c>
      <c r="N206" s="58">
        <f t="shared" si="35"/>
        <v>6566.66</v>
      </c>
      <c r="O206" s="64">
        <f t="shared" si="33"/>
        <v>90874388.412054792</v>
      </c>
      <c r="P206" s="57" t="s">
        <v>46</v>
      </c>
      <c r="Q206" s="57" t="s">
        <v>47</v>
      </c>
      <c r="R206" s="57" t="s">
        <v>48</v>
      </c>
    </row>
    <row r="207" spans="1:22" s="57" customFormat="1">
      <c r="A207" s="139"/>
      <c r="B207" s="139">
        <v>206</v>
      </c>
      <c r="C207" s="140">
        <v>27274000</v>
      </c>
      <c r="D207" s="141">
        <v>5.0999999999999997E-2</v>
      </c>
      <c r="E207" s="141">
        <f t="shared" si="29"/>
        <v>5.0499999999999996E-2</v>
      </c>
      <c r="F207" s="142">
        <v>42300</v>
      </c>
      <c r="G207" s="142">
        <v>42480</v>
      </c>
      <c r="H207" s="139" t="str">
        <f t="shared" ca="1" si="30"/>
        <v>已终止</v>
      </c>
      <c r="I207" s="143">
        <v>2.0000000000000001E-4</v>
      </c>
      <c r="J207" s="143">
        <v>2.9999999999999997E-4</v>
      </c>
      <c r="K207" s="139">
        <f t="shared" si="31"/>
        <v>180</v>
      </c>
      <c r="L207" s="144">
        <f t="shared" si="32"/>
        <v>27959959.780821919</v>
      </c>
      <c r="M207" s="144">
        <f t="shared" si="34"/>
        <v>2690.04</v>
      </c>
      <c r="N207" s="144">
        <f t="shared" si="35"/>
        <v>4035.06</v>
      </c>
      <c r="O207" s="145">
        <f t="shared" si="33"/>
        <v>27953234.680821922</v>
      </c>
      <c r="P207" s="84" t="s">
        <v>46</v>
      </c>
      <c r="Q207" s="84" t="s">
        <v>47</v>
      </c>
      <c r="R207" s="84" t="s">
        <v>48</v>
      </c>
    </row>
    <row r="208" spans="1:22" s="57" customFormat="1">
      <c r="A208" s="139"/>
      <c r="B208" s="139">
        <v>207</v>
      </c>
      <c r="C208" s="140">
        <v>200000000</v>
      </c>
      <c r="D208" s="141">
        <v>0.05</v>
      </c>
      <c r="E208" s="141">
        <f t="shared" si="29"/>
        <v>4.9500000000000002E-2</v>
      </c>
      <c r="F208" s="142">
        <v>42300</v>
      </c>
      <c r="G208" s="142">
        <v>42482</v>
      </c>
      <c r="H208" s="139" t="str">
        <f t="shared" ca="1" si="30"/>
        <v>已终止</v>
      </c>
      <c r="I208" s="143">
        <v>2.0000000000000001E-4</v>
      </c>
      <c r="J208" s="143">
        <v>2.9999999999999997E-4</v>
      </c>
      <c r="K208" s="139">
        <f t="shared" si="31"/>
        <v>182</v>
      </c>
      <c r="L208" s="144">
        <f t="shared" si="32"/>
        <v>204986301.369863</v>
      </c>
      <c r="M208" s="144">
        <f t="shared" si="34"/>
        <v>19945.21</v>
      </c>
      <c r="N208" s="144">
        <f t="shared" si="35"/>
        <v>29917.81</v>
      </c>
      <c r="O208" s="145">
        <f t="shared" si="33"/>
        <v>204936438.34986299</v>
      </c>
      <c r="P208" s="84" t="s">
        <v>23</v>
      </c>
      <c r="Q208" s="84" t="s">
        <v>24</v>
      </c>
      <c r="R208" s="84" t="s">
        <v>29</v>
      </c>
      <c r="S208" s="58">
        <f>L208-C208</f>
        <v>4986301.3698630035</v>
      </c>
    </row>
    <row r="209" spans="1:22" s="57" customFormat="1">
      <c r="A209" s="59"/>
      <c r="B209" s="59">
        <v>208</v>
      </c>
      <c r="C209" s="60">
        <v>485000000</v>
      </c>
      <c r="D209" s="61">
        <v>5.0500000000000003E-2</v>
      </c>
      <c r="E209" s="61">
        <f t="shared" si="29"/>
        <v>0.05</v>
      </c>
      <c r="F209" s="62">
        <v>42305</v>
      </c>
      <c r="G209" s="62">
        <v>42397</v>
      </c>
      <c r="H209" s="59" t="str">
        <f t="shared" ca="1" si="30"/>
        <v>已终止</v>
      </c>
      <c r="I209" s="63">
        <v>2.0000000000000001E-4</v>
      </c>
      <c r="J209" s="63">
        <v>2.9999999999999997E-4</v>
      </c>
      <c r="K209" s="59">
        <f t="shared" si="31"/>
        <v>92</v>
      </c>
      <c r="L209" s="58">
        <f t="shared" si="32"/>
        <v>491173452.05479455</v>
      </c>
      <c r="M209" s="58">
        <f t="shared" si="34"/>
        <v>24449.32</v>
      </c>
      <c r="N209" s="58">
        <f t="shared" si="35"/>
        <v>36673.97</v>
      </c>
      <c r="O209" s="64">
        <f t="shared" si="33"/>
        <v>491112328.76479453</v>
      </c>
      <c r="P209" s="57" t="s">
        <v>23</v>
      </c>
      <c r="Q209" s="57" t="s">
        <v>24</v>
      </c>
      <c r="R209" s="57" t="s">
        <v>29</v>
      </c>
    </row>
    <row r="210" spans="1:22" s="57" customFormat="1">
      <c r="A210" s="94"/>
      <c r="B210" s="94">
        <v>209</v>
      </c>
      <c r="C210" s="95">
        <v>200000000</v>
      </c>
      <c r="D210" s="96">
        <v>5.1499999999999997E-2</v>
      </c>
      <c r="E210" s="96">
        <f t="shared" si="29"/>
        <v>5.0999999999999997E-2</v>
      </c>
      <c r="F210" s="97">
        <v>42305</v>
      </c>
      <c r="G210" s="97">
        <v>42670</v>
      </c>
      <c r="H210" s="94" t="str">
        <f t="shared" ca="1" si="30"/>
        <v>已终止</v>
      </c>
      <c r="I210" s="98">
        <v>2.0000000000000001E-4</v>
      </c>
      <c r="J210" s="98">
        <v>2.9999999999999997E-4</v>
      </c>
      <c r="K210" s="94">
        <f t="shared" si="31"/>
        <v>365</v>
      </c>
      <c r="L210" s="99">
        <f t="shared" si="32"/>
        <v>210300000</v>
      </c>
      <c r="M210" s="100">
        <f t="shared" si="34"/>
        <v>40000</v>
      </c>
      <c r="N210" s="100">
        <f t="shared" si="35"/>
        <v>60000</v>
      </c>
      <c r="O210" s="101">
        <f t="shared" si="33"/>
        <v>210200000</v>
      </c>
      <c r="P210" s="87" t="s">
        <v>23</v>
      </c>
      <c r="Q210" s="87" t="s">
        <v>24</v>
      </c>
      <c r="R210" s="87" t="s">
        <v>29</v>
      </c>
    </row>
    <row r="211" spans="1:22" s="57" customFormat="1">
      <c r="A211" s="59"/>
      <c r="B211" s="59">
        <v>210</v>
      </c>
      <c r="C211" s="60">
        <v>300000000</v>
      </c>
      <c r="D211" s="61">
        <v>4.8000000000000001E-2</v>
      </c>
      <c r="E211" s="61">
        <f t="shared" si="29"/>
        <v>4.7500000000000001E-2</v>
      </c>
      <c r="F211" s="62">
        <v>42306</v>
      </c>
      <c r="G211" s="62">
        <v>42397</v>
      </c>
      <c r="H211" s="59" t="str">
        <f t="shared" ca="1" si="30"/>
        <v>已终止</v>
      </c>
      <c r="I211" s="63">
        <v>2.0000000000000001E-4</v>
      </c>
      <c r="J211" s="63">
        <v>2.9999999999999997E-4</v>
      </c>
      <c r="K211" s="59">
        <f t="shared" si="31"/>
        <v>91</v>
      </c>
      <c r="L211" s="58">
        <f t="shared" si="32"/>
        <v>303590136.98630136</v>
      </c>
      <c r="M211" s="58">
        <f t="shared" si="34"/>
        <v>14958.9</v>
      </c>
      <c r="N211" s="58">
        <f t="shared" si="35"/>
        <v>22438.36</v>
      </c>
      <c r="O211" s="64">
        <f t="shared" si="33"/>
        <v>303552739.72630137</v>
      </c>
      <c r="P211" s="57" t="s">
        <v>23</v>
      </c>
      <c r="Q211" s="57" t="s">
        <v>24</v>
      </c>
      <c r="R211" s="57" t="s">
        <v>29</v>
      </c>
    </row>
    <row r="212" spans="1:22" s="57" customFormat="1">
      <c r="A212" s="59"/>
      <c r="B212" s="59">
        <v>211</v>
      </c>
      <c r="C212" s="60">
        <v>455509000</v>
      </c>
      <c r="D212" s="61">
        <v>4.8500000000000001E-2</v>
      </c>
      <c r="E212" s="61">
        <f t="shared" si="29"/>
        <v>4.8000000000000001E-2</v>
      </c>
      <c r="F212" s="62">
        <v>42306</v>
      </c>
      <c r="G212" s="62">
        <v>42339</v>
      </c>
      <c r="H212" s="59" t="str">
        <f t="shared" ca="1" si="30"/>
        <v>已终止</v>
      </c>
      <c r="I212" s="63">
        <v>2.0000000000000001E-4</v>
      </c>
      <c r="J212" s="63">
        <v>2.9999999999999997E-4</v>
      </c>
      <c r="K212" s="59">
        <f t="shared" si="31"/>
        <v>33</v>
      </c>
      <c r="L212" s="58">
        <f t="shared" si="32"/>
        <v>457506375.76575345</v>
      </c>
      <c r="M212" s="58">
        <f t="shared" si="34"/>
        <v>8236.6</v>
      </c>
      <c r="N212" s="58">
        <f t="shared" si="35"/>
        <v>12354.9</v>
      </c>
      <c r="O212" s="64">
        <f t="shared" si="33"/>
        <v>457485784.26575345</v>
      </c>
      <c r="P212" s="57" t="s">
        <v>25</v>
      </c>
      <c r="Q212" s="57" t="s">
        <v>26</v>
      </c>
      <c r="R212" s="57" t="s">
        <v>27</v>
      </c>
    </row>
    <row r="213" spans="1:22" s="163" customFormat="1">
      <c r="A213" s="59"/>
      <c r="B213" s="59">
        <v>212</v>
      </c>
      <c r="C213" s="60">
        <v>128520000</v>
      </c>
      <c r="D213" s="61">
        <v>4.8500000000000001E-2</v>
      </c>
      <c r="E213" s="61">
        <f t="shared" si="29"/>
        <v>4.8000000000000001E-2</v>
      </c>
      <c r="F213" s="62">
        <v>42306</v>
      </c>
      <c r="G213" s="62">
        <v>42339</v>
      </c>
      <c r="H213" s="59" t="str">
        <f t="shared" ca="1" si="30"/>
        <v>已终止</v>
      </c>
      <c r="I213" s="63">
        <v>2.0000000000000001E-4</v>
      </c>
      <c r="J213" s="63">
        <v>2.9999999999999997E-4</v>
      </c>
      <c r="K213" s="59">
        <f t="shared" si="31"/>
        <v>33</v>
      </c>
      <c r="L213" s="58">
        <f t="shared" si="32"/>
        <v>129083551.39726028</v>
      </c>
      <c r="M213" s="58">
        <f t="shared" si="34"/>
        <v>2323.92</v>
      </c>
      <c r="N213" s="58">
        <f t="shared" si="35"/>
        <v>3485.88</v>
      </c>
      <c r="O213" s="64">
        <f t="shared" si="33"/>
        <v>129077741.59726028</v>
      </c>
      <c r="P213" s="57" t="s">
        <v>25</v>
      </c>
      <c r="Q213" s="57" t="s">
        <v>26</v>
      </c>
      <c r="R213" s="57" t="s">
        <v>27</v>
      </c>
    </row>
    <row r="214" spans="1:22" s="163" customFormat="1">
      <c r="A214" s="139"/>
      <c r="B214" s="139">
        <v>213</v>
      </c>
      <c r="C214" s="140">
        <v>500000000</v>
      </c>
      <c r="D214" s="141">
        <v>5.1499999999999997E-2</v>
      </c>
      <c r="E214" s="141">
        <f t="shared" si="29"/>
        <v>5.0999999999999997E-2</v>
      </c>
      <c r="F214" s="142">
        <v>42307</v>
      </c>
      <c r="G214" s="142">
        <v>42670</v>
      </c>
      <c r="H214" s="139" t="str">
        <f t="shared" ca="1" si="30"/>
        <v>已终止</v>
      </c>
      <c r="I214" s="143">
        <v>2.0000000000000001E-4</v>
      </c>
      <c r="J214" s="143">
        <v>2.9999999999999997E-4</v>
      </c>
      <c r="K214" s="139">
        <f t="shared" si="31"/>
        <v>363</v>
      </c>
      <c r="L214" s="144">
        <f t="shared" si="32"/>
        <v>525608904.10958904</v>
      </c>
      <c r="M214" s="144">
        <f t="shared" si="34"/>
        <v>99452.05</v>
      </c>
      <c r="N214" s="144">
        <f t="shared" si="35"/>
        <v>149178.07999999999</v>
      </c>
      <c r="O214" s="145">
        <f t="shared" si="33"/>
        <v>525360273.97958905</v>
      </c>
      <c r="P214" s="84" t="s">
        <v>23</v>
      </c>
      <c r="Q214" s="84" t="s">
        <v>24</v>
      </c>
      <c r="R214" s="84" t="s">
        <v>29</v>
      </c>
    </row>
    <row r="215" spans="1:22" s="163" customFormat="1">
      <c r="A215" s="59"/>
      <c r="B215" s="59">
        <v>214</v>
      </c>
      <c r="C215" s="60">
        <v>114914000</v>
      </c>
      <c r="D215" s="61">
        <v>5.0500000000000003E-2</v>
      </c>
      <c r="E215" s="61">
        <f t="shared" si="29"/>
        <v>0.05</v>
      </c>
      <c r="F215" s="62">
        <v>42307</v>
      </c>
      <c r="G215" s="62">
        <v>42396</v>
      </c>
      <c r="H215" s="59" t="str">
        <f t="shared" ca="1" si="30"/>
        <v>已终止</v>
      </c>
      <c r="I215" s="63">
        <v>2.0000000000000001E-4</v>
      </c>
      <c r="J215" s="63">
        <v>2.9999999999999997E-4</v>
      </c>
      <c r="K215" s="59">
        <f t="shared" si="31"/>
        <v>89</v>
      </c>
      <c r="L215" s="58">
        <f t="shared" si="32"/>
        <v>116329016.36438356</v>
      </c>
      <c r="M215" s="58">
        <f t="shared" si="34"/>
        <v>5604.03</v>
      </c>
      <c r="N215" s="58">
        <f t="shared" si="35"/>
        <v>8406.0400000000009</v>
      </c>
      <c r="O215" s="64">
        <f t="shared" si="33"/>
        <v>116315006.29438356</v>
      </c>
      <c r="P215" s="57" t="s">
        <v>46</v>
      </c>
      <c r="Q215" s="57" t="s">
        <v>47</v>
      </c>
      <c r="R215" s="57" t="s">
        <v>48</v>
      </c>
    </row>
    <row r="216" spans="1:22" s="163" customFormat="1">
      <c r="A216" s="139"/>
      <c r="B216" s="139">
        <v>215</v>
      </c>
      <c r="C216" s="140">
        <v>34319000</v>
      </c>
      <c r="D216" s="141">
        <v>5.0999999999999997E-2</v>
      </c>
      <c r="E216" s="141">
        <f t="shared" si="29"/>
        <v>5.0499999999999996E-2</v>
      </c>
      <c r="F216" s="142">
        <v>42307</v>
      </c>
      <c r="G216" s="142">
        <v>42487</v>
      </c>
      <c r="H216" s="139" t="str">
        <f t="shared" ca="1" si="30"/>
        <v>已终止</v>
      </c>
      <c r="I216" s="143">
        <v>2.0000000000000001E-4</v>
      </c>
      <c r="J216" s="143">
        <v>2.9999999999999997E-4</v>
      </c>
      <c r="K216" s="139">
        <f t="shared" si="31"/>
        <v>180</v>
      </c>
      <c r="L216" s="144">
        <f t="shared" si="32"/>
        <v>35182146.356164381</v>
      </c>
      <c r="M216" s="144">
        <f t="shared" si="34"/>
        <v>3384.89</v>
      </c>
      <c r="N216" s="144">
        <f t="shared" si="35"/>
        <v>5077.33</v>
      </c>
      <c r="O216" s="145">
        <f t="shared" si="33"/>
        <v>35173684.136164382</v>
      </c>
      <c r="P216" s="84" t="s">
        <v>46</v>
      </c>
      <c r="Q216" s="84" t="s">
        <v>47</v>
      </c>
      <c r="R216" s="84" t="s">
        <v>48</v>
      </c>
    </row>
    <row r="217" spans="1:22" s="163" customFormat="1">
      <c r="A217" s="59"/>
      <c r="B217" s="59">
        <v>216</v>
      </c>
      <c r="C217" s="60">
        <v>50000000</v>
      </c>
      <c r="D217" s="61">
        <v>4.8000000000000001E-2</v>
      </c>
      <c r="E217" s="61">
        <f t="shared" si="29"/>
        <v>4.7500000000000001E-2</v>
      </c>
      <c r="F217" s="62">
        <v>42311</v>
      </c>
      <c r="G217" s="62">
        <v>42335</v>
      </c>
      <c r="H217" s="59" t="str">
        <f t="shared" ca="1" si="30"/>
        <v>已终止</v>
      </c>
      <c r="I217" s="63">
        <v>2.0000000000000001E-4</v>
      </c>
      <c r="J217" s="63">
        <v>2.9999999999999997E-4</v>
      </c>
      <c r="K217" s="59">
        <f t="shared" si="31"/>
        <v>24</v>
      </c>
      <c r="L217" s="58">
        <f t="shared" si="32"/>
        <v>50157808.219178081</v>
      </c>
      <c r="M217" s="58">
        <f t="shared" si="34"/>
        <v>657.53</v>
      </c>
      <c r="N217" s="58">
        <f t="shared" si="35"/>
        <v>986.3</v>
      </c>
      <c r="O217" s="64">
        <f t="shared" si="33"/>
        <v>50156164.389178082</v>
      </c>
      <c r="P217" s="57" t="s">
        <v>23</v>
      </c>
      <c r="Q217" s="57" t="s">
        <v>24</v>
      </c>
      <c r="R217" s="57" t="s">
        <v>29</v>
      </c>
    </row>
    <row r="218" spans="1:22" s="163" customFormat="1">
      <c r="A218" s="139"/>
      <c r="B218" s="139">
        <v>217</v>
      </c>
      <c r="C218" s="140">
        <v>500000000</v>
      </c>
      <c r="D218" s="141">
        <v>4.9000000000000002E-2</v>
      </c>
      <c r="E218" s="141">
        <f t="shared" si="29"/>
        <v>4.8500000000000001E-2</v>
      </c>
      <c r="F218" s="142">
        <v>42312</v>
      </c>
      <c r="G218" s="142">
        <v>42495</v>
      </c>
      <c r="H218" s="139" t="str">
        <f t="shared" ca="1" si="30"/>
        <v>已终止</v>
      </c>
      <c r="I218" s="143">
        <v>2.0000000000000001E-4</v>
      </c>
      <c r="J218" s="143">
        <v>2.9999999999999997E-4</v>
      </c>
      <c r="K218" s="139">
        <f t="shared" si="31"/>
        <v>183</v>
      </c>
      <c r="L218" s="144">
        <f t="shared" si="32"/>
        <v>512283561.6438356</v>
      </c>
      <c r="M218" s="144">
        <f t="shared" si="34"/>
        <v>50136.99</v>
      </c>
      <c r="N218" s="144">
        <f t="shared" si="35"/>
        <v>75205.48</v>
      </c>
      <c r="O218" s="145">
        <f t="shared" si="33"/>
        <v>512158219.17383558</v>
      </c>
      <c r="P218" s="84" t="s">
        <v>23</v>
      </c>
      <c r="Q218" s="84" t="s">
        <v>24</v>
      </c>
      <c r="R218" s="84" t="s">
        <v>29</v>
      </c>
    </row>
    <row r="219" spans="1:22" s="163" customFormat="1">
      <c r="A219" s="59"/>
      <c r="B219" s="59">
        <v>218</v>
      </c>
      <c r="C219" s="60">
        <v>100000000</v>
      </c>
      <c r="D219" s="61">
        <v>4.8000000000000001E-2</v>
      </c>
      <c r="E219" s="61">
        <f t="shared" si="29"/>
        <v>4.7500000000000001E-2</v>
      </c>
      <c r="F219" s="62">
        <v>42313</v>
      </c>
      <c r="G219" s="62">
        <v>42348</v>
      </c>
      <c r="H219" s="59" t="str">
        <f t="shared" ca="1" si="30"/>
        <v>已终止</v>
      </c>
      <c r="I219" s="63">
        <v>2.0000000000000001E-4</v>
      </c>
      <c r="J219" s="63">
        <v>2.9999999999999997E-4</v>
      </c>
      <c r="K219" s="59">
        <f t="shared" si="31"/>
        <v>35</v>
      </c>
      <c r="L219" s="58">
        <f t="shared" si="32"/>
        <v>100460273.97260274</v>
      </c>
      <c r="M219" s="58">
        <f t="shared" si="34"/>
        <v>1917.81</v>
      </c>
      <c r="N219" s="58">
        <f t="shared" si="35"/>
        <v>2876.71</v>
      </c>
      <c r="O219" s="64">
        <f t="shared" si="33"/>
        <v>100455479.45260274</v>
      </c>
      <c r="P219" s="57" t="s">
        <v>23</v>
      </c>
      <c r="Q219" s="57" t="s">
        <v>24</v>
      </c>
      <c r="R219" s="57" t="s">
        <v>29</v>
      </c>
    </row>
    <row r="220" spans="1:22" s="163" customFormat="1">
      <c r="A220" s="59"/>
      <c r="B220" s="59">
        <v>219</v>
      </c>
      <c r="C220" s="60">
        <v>450134000</v>
      </c>
      <c r="D220" s="61">
        <v>4.8500000000000001E-2</v>
      </c>
      <c r="E220" s="61">
        <f t="shared" si="29"/>
        <v>4.8000000000000001E-2</v>
      </c>
      <c r="F220" s="62">
        <v>42313</v>
      </c>
      <c r="G220" s="62">
        <v>42346</v>
      </c>
      <c r="H220" s="59" t="str">
        <f t="shared" ca="1" si="30"/>
        <v>已终止</v>
      </c>
      <c r="I220" s="63">
        <v>2.0000000000000001E-4</v>
      </c>
      <c r="J220" s="63">
        <v>2.9999999999999997E-4</v>
      </c>
      <c r="K220" s="59">
        <f t="shared" si="31"/>
        <v>33</v>
      </c>
      <c r="L220" s="58">
        <f t="shared" si="32"/>
        <v>452107806.7589041</v>
      </c>
      <c r="M220" s="58">
        <f t="shared" si="34"/>
        <v>8139.41</v>
      </c>
      <c r="N220" s="58">
        <f t="shared" si="35"/>
        <v>12209.11</v>
      </c>
      <c r="O220" s="64">
        <f t="shared" si="33"/>
        <v>452087458.23890406</v>
      </c>
      <c r="P220" s="57" t="s">
        <v>25</v>
      </c>
      <c r="Q220" s="57" t="s">
        <v>26</v>
      </c>
      <c r="R220" s="57" t="s">
        <v>27</v>
      </c>
    </row>
    <row r="221" spans="1:22" s="163" customFormat="1" ht="14.25" customHeight="1">
      <c r="A221" s="59"/>
      <c r="B221" s="59">
        <v>220</v>
      </c>
      <c r="C221" s="60">
        <v>94314000</v>
      </c>
      <c r="D221" s="61">
        <v>4.8500000000000001E-2</v>
      </c>
      <c r="E221" s="61">
        <f t="shared" si="29"/>
        <v>4.8000000000000001E-2</v>
      </c>
      <c r="F221" s="62">
        <v>42313</v>
      </c>
      <c r="G221" s="62">
        <v>42346</v>
      </c>
      <c r="H221" s="59" t="str">
        <f t="shared" ca="1" si="30"/>
        <v>已终止</v>
      </c>
      <c r="I221" s="63">
        <v>2.0000000000000001E-4</v>
      </c>
      <c r="J221" s="63">
        <v>2.9999999999999997E-4</v>
      </c>
      <c r="K221" s="59">
        <f t="shared" si="31"/>
        <v>33</v>
      </c>
      <c r="L221" s="58">
        <f t="shared" si="32"/>
        <v>94727560.430136994</v>
      </c>
      <c r="M221" s="58">
        <f t="shared" si="34"/>
        <v>1705.4</v>
      </c>
      <c r="N221" s="58">
        <f t="shared" si="35"/>
        <v>2558.11</v>
      </c>
      <c r="O221" s="64">
        <f t="shared" si="33"/>
        <v>94723296.920136988</v>
      </c>
      <c r="P221" s="57" t="s">
        <v>25</v>
      </c>
      <c r="Q221" s="57" t="s">
        <v>26</v>
      </c>
      <c r="R221" s="57" t="s">
        <v>27</v>
      </c>
      <c r="T221" s="165" t="s">
        <v>19</v>
      </c>
      <c r="U221" s="163" t="s">
        <v>18</v>
      </c>
      <c r="V221" s="163" t="s">
        <v>20</v>
      </c>
    </row>
    <row r="222" spans="1:22" s="163" customFormat="1">
      <c r="A222" s="59"/>
      <c r="B222" s="59">
        <v>221</v>
      </c>
      <c r="C222" s="60">
        <v>80000000</v>
      </c>
      <c r="D222" s="61">
        <v>4.9500000000000002E-2</v>
      </c>
      <c r="E222" s="61">
        <f t="shared" si="29"/>
        <v>4.9000000000000002E-2</v>
      </c>
      <c r="F222" s="62">
        <v>42314</v>
      </c>
      <c r="G222" s="62">
        <v>42416</v>
      </c>
      <c r="H222" s="59" t="str">
        <f t="shared" ca="1" si="30"/>
        <v>已终止</v>
      </c>
      <c r="I222" s="63">
        <v>2.0000000000000001E-4</v>
      </c>
      <c r="J222" s="63">
        <v>2.9999999999999997E-4</v>
      </c>
      <c r="K222" s="59">
        <f t="shared" si="31"/>
        <v>102</v>
      </c>
      <c r="L222" s="58">
        <f t="shared" si="32"/>
        <v>81106630.1369863</v>
      </c>
      <c r="M222" s="58">
        <f t="shared" si="34"/>
        <v>4471.2299999999996</v>
      </c>
      <c r="N222" s="58">
        <f t="shared" si="35"/>
        <v>6706.85</v>
      </c>
      <c r="O222" s="64">
        <f t="shared" si="33"/>
        <v>81095452.056986302</v>
      </c>
      <c r="P222" s="57" t="s">
        <v>23</v>
      </c>
      <c r="Q222" s="57" t="s">
        <v>24</v>
      </c>
      <c r="R222" s="57" t="s">
        <v>29</v>
      </c>
      <c r="T222" s="166" t="s">
        <v>23</v>
      </c>
      <c r="U222" s="163" t="s">
        <v>24</v>
      </c>
      <c r="V222" s="163" t="s">
        <v>29</v>
      </c>
    </row>
    <row r="223" spans="1:22" s="163" customFormat="1">
      <c r="A223" s="59"/>
      <c r="B223" s="59">
        <v>222</v>
      </c>
      <c r="C223" s="60">
        <v>104904000</v>
      </c>
      <c r="D223" s="61">
        <v>5.0500000000000003E-2</v>
      </c>
      <c r="E223" s="61">
        <f t="shared" si="29"/>
        <v>0.05</v>
      </c>
      <c r="F223" s="62">
        <v>42314</v>
      </c>
      <c r="G223" s="62">
        <v>42403</v>
      </c>
      <c r="H223" s="59" t="str">
        <f t="shared" ca="1" si="30"/>
        <v>已终止</v>
      </c>
      <c r="I223" s="63">
        <v>2.0000000000000001E-4</v>
      </c>
      <c r="J223" s="63">
        <v>2.9999999999999997E-4</v>
      </c>
      <c r="K223" s="59">
        <f t="shared" si="31"/>
        <v>89</v>
      </c>
      <c r="L223" s="58">
        <f t="shared" si="32"/>
        <v>106195756.24109589</v>
      </c>
      <c r="M223" s="58">
        <f t="shared" si="34"/>
        <v>5115.87</v>
      </c>
      <c r="N223" s="58">
        <f t="shared" si="35"/>
        <v>7673.8</v>
      </c>
      <c r="O223" s="64">
        <f t="shared" si="33"/>
        <v>106182966.57109588</v>
      </c>
      <c r="P223" s="57" t="s">
        <v>46</v>
      </c>
      <c r="Q223" s="57" t="s">
        <v>47</v>
      </c>
      <c r="R223" s="57" t="s">
        <v>48</v>
      </c>
      <c r="T223" s="163" t="s">
        <v>25</v>
      </c>
      <c r="U223" s="163" t="s">
        <v>26</v>
      </c>
      <c r="V223" s="163" t="s">
        <v>27</v>
      </c>
    </row>
    <row r="224" spans="1:22" s="163" customFormat="1">
      <c r="A224" s="139"/>
      <c r="B224" s="139">
        <v>223</v>
      </c>
      <c r="C224" s="140">
        <v>36157000</v>
      </c>
      <c r="D224" s="141">
        <v>5.0999999999999997E-2</v>
      </c>
      <c r="E224" s="141">
        <f t="shared" si="29"/>
        <v>5.0499999999999996E-2</v>
      </c>
      <c r="F224" s="142">
        <v>42314</v>
      </c>
      <c r="G224" s="142">
        <v>42494</v>
      </c>
      <c r="H224" s="139" t="str">
        <f t="shared" ca="1" si="30"/>
        <v>已终止</v>
      </c>
      <c r="I224" s="143">
        <v>2.0000000000000001E-4</v>
      </c>
      <c r="J224" s="143">
        <v>2.9999999999999997E-4</v>
      </c>
      <c r="K224" s="139">
        <f t="shared" si="31"/>
        <v>180</v>
      </c>
      <c r="L224" s="144">
        <f t="shared" si="32"/>
        <v>37066373.315068491</v>
      </c>
      <c r="M224" s="144">
        <f t="shared" si="34"/>
        <v>3566.17</v>
      </c>
      <c r="N224" s="144">
        <f t="shared" si="35"/>
        <v>5349.25</v>
      </c>
      <c r="O224" s="145">
        <f t="shared" si="33"/>
        <v>37057457.895068489</v>
      </c>
      <c r="P224" s="84" t="s">
        <v>46</v>
      </c>
      <c r="Q224" s="84" t="s">
        <v>47</v>
      </c>
      <c r="R224" s="84" t="s">
        <v>48</v>
      </c>
      <c r="S224" s="163">
        <v>2</v>
      </c>
      <c r="T224" s="163" t="s">
        <v>45</v>
      </c>
      <c r="U224" s="163" t="s">
        <v>18</v>
      </c>
      <c r="V224" s="163" t="s">
        <v>20</v>
      </c>
    </row>
    <row r="225" spans="1:22" s="163" customFormat="1">
      <c r="A225" s="139"/>
      <c r="B225" s="139">
        <v>224</v>
      </c>
      <c r="C225" s="140">
        <v>400000000</v>
      </c>
      <c r="D225" s="141">
        <v>4.8000000000000001E-2</v>
      </c>
      <c r="E225" s="141">
        <f t="shared" si="29"/>
        <v>4.7500000000000001E-2</v>
      </c>
      <c r="F225" s="142">
        <v>42318</v>
      </c>
      <c r="G225" s="142">
        <v>42500</v>
      </c>
      <c r="H225" s="139" t="str">
        <f t="shared" ca="1" si="30"/>
        <v>已终止</v>
      </c>
      <c r="I225" s="143">
        <v>2.0000000000000001E-4</v>
      </c>
      <c r="J225" s="143">
        <v>2.9999999999999997E-4</v>
      </c>
      <c r="K225" s="139">
        <f t="shared" si="31"/>
        <v>182</v>
      </c>
      <c r="L225" s="144">
        <f t="shared" si="32"/>
        <v>409573698.63013697</v>
      </c>
      <c r="M225" s="144">
        <f t="shared" si="34"/>
        <v>39890.410000000003</v>
      </c>
      <c r="N225" s="144">
        <f t="shared" si="35"/>
        <v>59835.62</v>
      </c>
      <c r="O225" s="145">
        <f t="shared" si="33"/>
        <v>409473972.60013694</v>
      </c>
      <c r="P225" s="84" t="s">
        <v>23</v>
      </c>
      <c r="Q225" s="84" t="s">
        <v>24</v>
      </c>
      <c r="R225" s="84" t="s">
        <v>29</v>
      </c>
      <c r="S225" s="163">
        <v>2</v>
      </c>
      <c r="T225" s="163" t="s">
        <v>46</v>
      </c>
      <c r="U225" s="163" t="s">
        <v>47</v>
      </c>
      <c r="V225" s="163" t="s">
        <v>48</v>
      </c>
    </row>
    <row r="226" spans="1:22" s="84" customFormat="1">
      <c r="A226" s="139"/>
      <c r="B226" s="139">
        <v>225</v>
      </c>
      <c r="C226" s="140">
        <v>300000000</v>
      </c>
      <c r="D226" s="141">
        <v>4.8000000000000001E-2</v>
      </c>
      <c r="E226" s="141">
        <f t="shared" si="29"/>
        <v>4.7500000000000001E-2</v>
      </c>
      <c r="F226" s="142">
        <v>42319</v>
      </c>
      <c r="G226" s="142">
        <v>42501</v>
      </c>
      <c r="H226" s="139" t="str">
        <f t="shared" ca="1" si="30"/>
        <v>已终止</v>
      </c>
      <c r="I226" s="143">
        <v>2.0000000000000001E-4</v>
      </c>
      <c r="J226" s="143">
        <v>2.9999999999999997E-4</v>
      </c>
      <c r="K226" s="139">
        <f t="shared" si="31"/>
        <v>182</v>
      </c>
      <c r="L226" s="144">
        <f t="shared" si="32"/>
        <v>307180273.97260273</v>
      </c>
      <c r="M226" s="144">
        <f t="shared" si="34"/>
        <v>29917.81</v>
      </c>
      <c r="N226" s="144">
        <f t="shared" si="35"/>
        <v>44876.71</v>
      </c>
      <c r="O226" s="145">
        <f t="shared" si="33"/>
        <v>307105479.45260274</v>
      </c>
      <c r="P226" s="84" t="s">
        <v>23</v>
      </c>
      <c r="Q226" s="84" t="s">
        <v>24</v>
      </c>
      <c r="R226" s="84" t="s">
        <v>29</v>
      </c>
      <c r="S226" s="84">
        <v>2</v>
      </c>
    </row>
    <row r="227" spans="1:22" s="84" customFormat="1">
      <c r="A227" s="59"/>
      <c r="B227" s="59">
        <v>226</v>
      </c>
      <c r="C227" s="60">
        <v>137248000</v>
      </c>
      <c r="D227" s="61">
        <v>4.8000000000000001E-2</v>
      </c>
      <c r="E227" s="61">
        <f t="shared" si="29"/>
        <v>4.7500000000000001E-2</v>
      </c>
      <c r="F227" s="62">
        <v>42320</v>
      </c>
      <c r="G227" s="62">
        <v>42353</v>
      </c>
      <c r="H227" s="59" t="str">
        <f t="shared" ca="1" si="30"/>
        <v>已终止</v>
      </c>
      <c r="I227" s="63">
        <v>2.0000000000000001E-4</v>
      </c>
      <c r="J227" s="63">
        <v>2.9999999999999997E-4</v>
      </c>
      <c r="K227" s="59">
        <f t="shared" si="31"/>
        <v>33</v>
      </c>
      <c r="L227" s="58">
        <f t="shared" si="32"/>
        <v>137843618.71780822</v>
      </c>
      <c r="M227" s="58">
        <f t="shared" ref="M227:M258" si="36">ROUND(C227*I227*K227/365,2)</f>
        <v>2481.7399999999998</v>
      </c>
      <c r="N227" s="58">
        <f t="shared" ref="N227:N258" si="37">ROUND(C227*J227*K227/365,2)</f>
        <v>3722.62</v>
      </c>
      <c r="O227" s="64">
        <f t="shared" si="33"/>
        <v>137837414.3578082</v>
      </c>
      <c r="P227" s="57" t="s">
        <v>25</v>
      </c>
      <c r="Q227" s="57" t="s">
        <v>26</v>
      </c>
      <c r="R227" s="57" t="s">
        <v>27</v>
      </c>
      <c r="S227" s="84">
        <v>2</v>
      </c>
    </row>
    <row r="228" spans="1:22" s="84" customFormat="1">
      <c r="A228" s="59"/>
      <c r="B228" s="59">
        <v>227</v>
      </c>
      <c r="C228" s="60">
        <v>56385000</v>
      </c>
      <c r="D228" s="61">
        <v>4.8000000000000001E-2</v>
      </c>
      <c r="E228" s="61">
        <f t="shared" si="29"/>
        <v>4.7500000000000001E-2</v>
      </c>
      <c r="F228" s="62">
        <v>42320</v>
      </c>
      <c r="G228" s="62">
        <v>42353</v>
      </c>
      <c r="H228" s="59" t="str">
        <f t="shared" ca="1" si="30"/>
        <v>已终止</v>
      </c>
      <c r="I228" s="63">
        <v>2.0000000000000001E-4</v>
      </c>
      <c r="J228" s="63">
        <v>2.9999999999999997E-4</v>
      </c>
      <c r="K228" s="59">
        <f t="shared" si="31"/>
        <v>33</v>
      </c>
      <c r="L228" s="58">
        <f t="shared" si="32"/>
        <v>56629695.452054791</v>
      </c>
      <c r="M228" s="58">
        <f t="shared" si="36"/>
        <v>1019.56</v>
      </c>
      <c r="N228" s="58">
        <f t="shared" si="37"/>
        <v>1529.35</v>
      </c>
      <c r="O228" s="64">
        <f t="shared" si="33"/>
        <v>56627146.542054787</v>
      </c>
      <c r="P228" s="57" t="s">
        <v>25</v>
      </c>
      <c r="Q228" s="57" t="s">
        <v>26</v>
      </c>
      <c r="R228" s="57" t="s">
        <v>27</v>
      </c>
      <c r="S228" s="84">
        <v>2</v>
      </c>
    </row>
    <row r="229" spans="1:22" s="84" customFormat="1">
      <c r="A229" s="59"/>
      <c r="B229" s="59">
        <v>228</v>
      </c>
      <c r="C229" s="60">
        <v>300000000</v>
      </c>
      <c r="D229" s="61">
        <v>4.7E-2</v>
      </c>
      <c r="E229" s="61">
        <f t="shared" si="29"/>
        <v>4.65E-2</v>
      </c>
      <c r="F229" s="62">
        <v>42321</v>
      </c>
      <c r="G229" s="62">
        <v>42398</v>
      </c>
      <c r="H229" s="59" t="str">
        <f t="shared" ca="1" si="30"/>
        <v>已终止</v>
      </c>
      <c r="I229" s="63">
        <v>2.0000000000000001E-4</v>
      </c>
      <c r="J229" s="63">
        <v>2.9999999999999997E-4</v>
      </c>
      <c r="K229" s="59">
        <f t="shared" si="31"/>
        <v>77</v>
      </c>
      <c r="L229" s="58">
        <f t="shared" si="32"/>
        <v>302974520.5479452</v>
      </c>
      <c r="M229" s="58">
        <f t="shared" si="36"/>
        <v>12657.53</v>
      </c>
      <c r="N229" s="58">
        <f t="shared" si="37"/>
        <v>18986.3</v>
      </c>
      <c r="O229" s="64">
        <f t="shared" si="33"/>
        <v>302942876.71794522</v>
      </c>
      <c r="P229" s="57" t="s">
        <v>23</v>
      </c>
      <c r="Q229" s="57" t="s">
        <v>24</v>
      </c>
      <c r="R229" s="57" t="s">
        <v>29</v>
      </c>
      <c r="S229" s="84">
        <v>3</v>
      </c>
    </row>
    <row r="230" spans="1:22" s="84" customFormat="1">
      <c r="A230" s="59"/>
      <c r="B230" s="59">
        <v>229</v>
      </c>
      <c r="C230" s="60">
        <v>47122000</v>
      </c>
      <c r="D230" s="61">
        <v>4.9500000000000002E-2</v>
      </c>
      <c r="E230" s="61">
        <f t="shared" si="29"/>
        <v>4.9000000000000002E-2</v>
      </c>
      <c r="F230" s="62">
        <v>42321</v>
      </c>
      <c r="G230" s="62">
        <v>42419</v>
      </c>
      <c r="H230" s="59" t="str">
        <f t="shared" ca="1" si="30"/>
        <v>已终止</v>
      </c>
      <c r="I230" s="63">
        <v>2.0000000000000001E-4</v>
      </c>
      <c r="J230" s="63">
        <v>2.9999999999999997E-4</v>
      </c>
      <c r="K230" s="59">
        <f t="shared" si="31"/>
        <v>98</v>
      </c>
      <c r="L230" s="58">
        <f t="shared" si="32"/>
        <v>47748270.745205477</v>
      </c>
      <c r="M230" s="58">
        <f t="shared" si="36"/>
        <v>2530.39</v>
      </c>
      <c r="N230" s="58">
        <f t="shared" si="37"/>
        <v>3795.58</v>
      </c>
      <c r="O230" s="64">
        <f t="shared" si="33"/>
        <v>47741944.775205478</v>
      </c>
      <c r="P230" s="57" t="s">
        <v>46</v>
      </c>
      <c r="Q230" s="57" t="s">
        <v>47</v>
      </c>
      <c r="R230" s="57" t="s">
        <v>48</v>
      </c>
      <c r="S230" s="84">
        <v>3</v>
      </c>
    </row>
    <row r="231" spans="1:22" s="84" customFormat="1">
      <c r="A231" s="139"/>
      <c r="B231" s="139">
        <v>230</v>
      </c>
      <c r="C231" s="140">
        <v>23698000</v>
      </c>
      <c r="D231" s="141">
        <v>5.0500000000000003E-2</v>
      </c>
      <c r="E231" s="141">
        <f t="shared" si="29"/>
        <v>0.05</v>
      </c>
      <c r="F231" s="142">
        <v>42321</v>
      </c>
      <c r="G231" s="142">
        <v>42501</v>
      </c>
      <c r="H231" s="139" t="str">
        <f t="shared" ca="1" si="30"/>
        <v>已终止</v>
      </c>
      <c r="I231" s="143">
        <v>2.0000000000000001E-4</v>
      </c>
      <c r="J231" s="143">
        <v>2.9999999999999997E-4</v>
      </c>
      <c r="K231" s="139">
        <f t="shared" si="31"/>
        <v>180</v>
      </c>
      <c r="L231" s="144">
        <f t="shared" si="32"/>
        <v>24288177.589041095</v>
      </c>
      <c r="M231" s="144">
        <f t="shared" si="36"/>
        <v>2337.34</v>
      </c>
      <c r="N231" s="144">
        <f t="shared" si="37"/>
        <v>3506.01</v>
      </c>
      <c r="O231" s="145">
        <f t="shared" si="33"/>
        <v>24282334.239041094</v>
      </c>
      <c r="P231" s="84" t="s">
        <v>46</v>
      </c>
      <c r="Q231" s="84" t="s">
        <v>47</v>
      </c>
      <c r="R231" s="84" t="s">
        <v>48</v>
      </c>
      <c r="S231" s="84">
        <v>5</v>
      </c>
    </row>
    <row r="232" spans="1:22" s="84" customFormat="1">
      <c r="A232" s="59"/>
      <c r="B232" s="59">
        <v>231</v>
      </c>
      <c r="C232" s="60">
        <v>62000000</v>
      </c>
      <c r="D232" s="61">
        <v>4.5999999999999999E-2</v>
      </c>
      <c r="E232" s="61">
        <f t="shared" si="29"/>
        <v>4.5499999999999999E-2</v>
      </c>
      <c r="F232" s="62">
        <v>42325</v>
      </c>
      <c r="G232" s="62">
        <v>42356</v>
      </c>
      <c r="H232" s="59" t="str">
        <f t="shared" ca="1" si="30"/>
        <v>已终止</v>
      </c>
      <c r="I232" s="63">
        <v>2.0000000000000001E-4</v>
      </c>
      <c r="J232" s="63">
        <v>2.9999999999999997E-4</v>
      </c>
      <c r="K232" s="59">
        <f t="shared" si="31"/>
        <v>31</v>
      </c>
      <c r="L232" s="58">
        <f t="shared" si="32"/>
        <v>62242224.657534249</v>
      </c>
      <c r="M232" s="58">
        <f t="shared" si="36"/>
        <v>1053.1500000000001</v>
      </c>
      <c r="N232" s="58">
        <f t="shared" si="37"/>
        <v>1579.73</v>
      </c>
      <c r="O232" s="64">
        <f t="shared" si="33"/>
        <v>62239591.777534254</v>
      </c>
      <c r="P232" s="57" t="s">
        <v>23</v>
      </c>
      <c r="Q232" s="57" t="s">
        <v>24</v>
      </c>
      <c r="R232" s="57" t="s">
        <v>29</v>
      </c>
      <c r="S232" s="84">
        <v>5</v>
      </c>
    </row>
    <row r="233" spans="1:22" s="84" customFormat="1">
      <c r="A233" s="139"/>
      <c r="B233" s="139">
        <v>232</v>
      </c>
      <c r="C233" s="140">
        <v>100000000</v>
      </c>
      <c r="D233" s="141">
        <v>4.8000000000000001E-2</v>
      </c>
      <c r="E233" s="141">
        <f t="shared" si="29"/>
        <v>4.7500000000000001E-2</v>
      </c>
      <c r="F233" s="142">
        <v>42326</v>
      </c>
      <c r="G233" s="142">
        <v>42508</v>
      </c>
      <c r="H233" s="139" t="str">
        <f t="shared" ca="1" si="30"/>
        <v>已终止</v>
      </c>
      <c r="I233" s="143">
        <v>2.0000000000000001E-4</v>
      </c>
      <c r="J233" s="143">
        <v>2.9999999999999997E-4</v>
      </c>
      <c r="K233" s="139">
        <f t="shared" si="31"/>
        <v>182</v>
      </c>
      <c r="L233" s="144">
        <f t="shared" si="32"/>
        <v>102393424.65753424</v>
      </c>
      <c r="M233" s="144">
        <f t="shared" si="36"/>
        <v>9972.6</v>
      </c>
      <c r="N233" s="144">
        <f t="shared" si="37"/>
        <v>14958.9</v>
      </c>
      <c r="O233" s="145">
        <f t="shared" si="33"/>
        <v>102368493.15753424</v>
      </c>
      <c r="P233" s="84" t="s">
        <v>56</v>
      </c>
      <c r="Q233" s="84" t="s">
        <v>57</v>
      </c>
      <c r="R233" s="84" t="s">
        <v>58</v>
      </c>
      <c r="S233" s="84">
        <f>追加!F2</f>
        <v>2</v>
      </c>
    </row>
    <row r="234" spans="1:22" s="84" customFormat="1">
      <c r="A234" s="59"/>
      <c r="B234" s="59">
        <v>233</v>
      </c>
      <c r="C234" s="60">
        <v>30000000</v>
      </c>
      <c r="D234" s="61">
        <v>4.5999999999999999E-2</v>
      </c>
      <c r="E234" s="61">
        <f t="shared" si="29"/>
        <v>4.5499999999999999E-2</v>
      </c>
      <c r="F234" s="62">
        <v>42326</v>
      </c>
      <c r="G234" s="62">
        <v>42360</v>
      </c>
      <c r="H234" s="59" t="str">
        <f t="shared" ca="1" si="30"/>
        <v>已终止</v>
      </c>
      <c r="I234" s="63">
        <v>2.0000000000000001E-4</v>
      </c>
      <c r="J234" s="63">
        <v>2.9999999999999997E-4</v>
      </c>
      <c r="K234" s="59">
        <f t="shared" si="31"/>
        <v>34</v>
      </c>
      <c r="L234" s="58">
        <f t="shared" si="32"/>
        <v>30128547.94520548</v>
      </c>
      <c r="M234" s="58">
        <f t="shared" si="36"/>
        <v>558.9</v>
      </c>
      <c r="N234" s="58">
        <f t="shared" si="37"/>
        <v>838.36</v>
      </c>
      <c r="O234" s="64">
        <f t="shared" si="33"/>
        <v>30127150.685205482</v>
      </c>
      <c r="P234" s="57" t="s">
        <v>56</v>
      </c>
      <c r="Q234" s="57" t="s">
        <v>57</v>
      </c>
      <c r="R234" s="57" t="s">
        <v>58</v>
      </c>
      <c r="S234" s="84">
        <f>追加!F3</f>
        <v>2</v>
      </c>
    </row>
    <row r="235" spans="1:22" s="84" customFormat="1">
      <c r="A235" s="139"/>
      <c r="B235" s="139">
        <v>234</v>
      </c>
      <c r="C235" s="140">
        <v>200000000</v>
      </c>
      <c r="D235" s="141">
        <v>4.8000000000000001E-2</v>
      </c>
      <c r="E235" s="141">
        <f t="shared" si="29"/>
        <v>4.7500000000000001E-2</v>
      </c>
      <c r="F235" s="142">
        <v>42326</v>
      </c>
      <c r="G235" s="142">
        <v>42508</v>
      </c>
      <c r="H235" s="139" t="str">
        <f t="shared" ca="1" si="30"/>
        <v>已终止</v>
      </c>
      <c r="I235" s="143">
        <v>2.0000000000000001E-4</v>
      </c>
      <c r="J235" s="143">
        <v>2.9999999999999997E-4</v>
      </c>
      <c r="K235" s="139">
        <f t="shared" si="31"/>
        <v>182</v>
      </c>
      <c r="L235" s="144">
        <f t="shared" si="32"/>
        <v>204786849.31506848</v>
      </c>
      <c r="M235" s="144">
        <f t="shared" si="36"/>
        <v>19945.21</v>
      </c>
      <c r="N235" s="144">
        <f t="shared" si="37"/>
        <v>29917.81</v>
      </c>
      <c r="O235" s="145">
        <f t="shared" si="33"/>
        <v>204736986.29506847</v>
      </c>
      <c r="P235" s="84" t="s">
        <v>59</v>
      </c>
      <c r="Q235" s="84" t="s">
        <v>60</v>
      </c>
      <c r="R235" s="84" t="s">
        <v>61</v>
      </c>
      <c r="S235" s="84">
        <f>追加!F4</f>
        <v>3</v>
      </c>
    </row>
    <row r="236" spans="1:22" s="84" customFormat="1">
      <c r="A236" s="59"/>
      <c r="B236" s="59">
        <v>235</v>
      </c>
      <c r="C236" s="60">
        <v>200000000</v>
      </c>
      <c r="D236" s="61">
        <v>4.7E-2</v>
      </c>
      <c r="E236" s="61">
        <f t="shared" si="29"/>
        <v>4.65E-2</v>
      </c>
      <c r="F236" s="62">
        <v>42326</v>
      </c>
      <c r="G236" s="62">
        <v>42418</v>
      </c>
      <c r="H236" s="59" t="str">
        <f t="shared" ca="1" si="30"/>
        <v>已终止</v>
      </c>
      <c r="I236" s="63">
        <v>2.0000000000000001E-4</v>
      </c>
      <c r="J236" s="63">
        <v>2.9999999999999997E-4</v>
      </c>
      <c r="K236" s="59">
        <f t="shared" si="31"/>
        <v>92</v>
      </c>
      <c r="L236" s="58">
        <f t="shared" si="32"/>
        <v>202369315.06849316</v>
      </c>
      <c r="M236" s="58">
        <f t="shared" si="36"/>
        <v>10082.19</v>
      </c>
      <c r="N236" s="58">
        <f t="shared" si="37"/>
        <v>15123.29</v>
      </c>
      <c r="O236" s="64">
        <f t="shared" si="33"/>
        <v>202344109.58849317</v>
      </c>
      <c r="P236" s="57" t="s">
        <v>59</v>
      </c>
      <c r="Q236" s="57" t="s">
        <v>60</v>
      </c>
      <c r="R236" s="57" t="s">
        <v>61</v>
      </c>
      <c r="S236" s="84">
        <f>追加!F5</f>
        <v>3</v>
      </c>
    </row>
    <row r="237" spans="1:22" s="84" customFormat="1">
      <c r="A237" s="139"/>
      <c r="B237" s="139">
        <v>236</v>
      </c>
      <c r="C237" s="140">
        <v>100000000</v>
      </c>
      <c r="D237" s="141">
        <v>4.8000000000000001E-2</v>
      </c>
      <c r="E237" s="141">
        <f t="shared" si="29"/>
        <v>4.7500000000000001E-2</v>
      </c>
      <c r="F237" s="142">
        <v>42327</v>
      </c>
      <c r="G237" s="142">
        <v>42509</v>
      </c>
      <c r="H237" s="139" t="str">
        <f t="shared" ca="1" si="30"/>
        <v>已终止</v>
      </c>
      <c r="I237" s="143">
        <v>2.0000000000000001E-4</v>
      </c>
      <c r="J237" s="143">
        <v>2.9999999999999997E-4</v>
      </c>
      <c r="K237" s="139">
        <f t="shared" si="31"/>
        <v>182</v>
      </c>
      <c r="L237" s="144">
        <f t="shared" si="32"/>
        <v>102393424.65753424</v>
      </c>
      <c r="M237" s="144">
        <f t="shared" si="36"/>
        <v>9972.6</v>
      </c>
      <c r="N237" s="144">
        <f t="shared" si="37"/>
        <v>14958.9</v>
      </c>
      <c r="O237" s="145">
        <f t="shared" si="33"/>
        <v>102368493.15753424</v>
      </c>
      <c r="P237" s="84" t="s">
        <v>62</v>
      </c>
      <c r="Q237" s="84" t="s">
        <v>63</v>
      </c>
      <c r="R237" s="84" t="s">
        <v>64</v>
      </c>
      <c r="S237" s="84">
        <f>追加!F6</f>
        <v>5</v>
      </c>
    </row>
    <row r="238" spans="1:22" s="84" customFormat="1">
      <c r="A238" s="59"/>
      <c r="B238" s="59">
        <v>237</v>
      </c>
      <c r="C238" s="60">
        <v>161021000</v>
      </c>
      <c r="D238" s="61">
        <v>4.7E-2</v>
      </c>
      <c r="E238" s="61">
        <f t="shared" si="29"/>
        <v>4.65E-2</v>
      </c>
      <c r="F238" s="62">
        <v>42327</v>
      </c>
      <c r="G238" s="62">
        <v>42360</v>
      </c>
      <c r="H238" s="59" t="str">
        <f t="shared" ca="1" si="30"/>
        <v>已终止</v>
      </c>
      <c r="I238" s="63">
        <v>2.0000000000000001E-4</v>
      </c>
      <c r="J238" s="63">
        <v>2.9999999999999997E-4</v>
      </c>
      <c r="K238" s="59">
        <f t="shared" si="31"/>
        <v>33</v>
      </c>
      <c r="L238" s="58">
        <f t="shared" si="32"/>
        <v>161705228.96164384</v>
      </c>
      <c r="M238" s="58">
        <f t="shared" si="36"/>
        <v>2911.61</v>
      </c>
      <c r="N238" s="58">
        <f t="shared" si="37"/>
        <v>4367.42</v>
      </c>
      <c r="O238" s="64">
        <f t="shared" si="33"/>
        <v>161697949.93164384</v>
      </c>
      <c r="P238" s="57" t="s">
        <v>62</v>
      </c>
      <c r="Q238" s="57" t="s">
        <v>63</v>
      </c>
      <c r="R238" s="57" t="s">
        <v>64</v>
      </c>
      <c r="S238" s="84">
        <f>追加!F7</f>
        <v>5</v>
      </c>
    </row>
    <row r="239" spans="1:22" s="84" customFormat="1">
      <c r="A239" s="59"/>
      <c r="B239" s="59">
        <v>238</v>
      </c>
      <c r="C239" s="60">
        <v>188889000</v>
      </c>
      <c r="D239" s="61">
        <v>4.7E-2</v>
      </c>
      <c r="E239" s="61">
        <f t="shared" si="29"/>
        <v>4.65E-2</v>
      </c>
      <c r="F239" s="62">
        <v>42327</v>
      </c>
      <c r="G239" s="62">
        <v>42360</v>
      </c>
      <c r="H239" s="59" t="str">
        <f t="shared" ca="1" si="30"/>
        <v>已终止</v>
      </c>
      <c r="I239" s="63">
        <v>2.0000000000000001E-4</v>
      </c>
      <c r="J239" s="63">
        <v>2.9999999999999997E-4</v>
      </c>
      <c r="K239" s="59">
        <f t="shared" si="31"/>
        <v>33</v>
      </c>
      <c r="L239" s="58">
        <f t="shared" si="32"/>
        <v>189691648.87397259</v>
      </c>
      <c r="M239" s="58">
        <f t="shared" si="36"/>
        <v>3415.53</v>
      </c>
      <c r="N239" s="58">
        <f t="shared" si="37"/>
        <v>5123.29</v>
      </c>
      <c r="O239" s="64">
        <f t="shared" si="33"/>
        <v>189683110.0539726</v>
      </c>
      <c r="P239" s="57" t="s">
        <v>59</v>
      </c>
      <c r="Q239" s="57" t="s">
        <v>60</v>
      </c>
      <c r="R239" s="57" t="s">
        <v>61</v>
      </c>
      <c r="S239" s="84">
        <v>3</v>
      </c>
    </row>
    <row r="240" spans="1:22" s="84" customFormat="1">
      <c r="A240" s="156"/>
      <c r="B240" s="156">
        <v>239</v>
      </c>
      <c r="C240" s="157">
        <v>104907000</v>
      </c>
      <c r="D240" s="158">
        <v>4.9000000000000002E-2</v>
      </c>
      <c r="E240" s="158">
        <f t="shared" si="29"/>
        <v>4.8500000000000001E-2</v>
      </c>
      <c r="F240" s="159">
        <v>42328</v>
      </c>
      <c r="G240" s="159">
        <v>42424</v>
      </c>
      <c r="H240" s="156" t="str">
        <f t="shared" ca="1" si="30"/>
        <v>已终止</v>
      </c>
      <c r="I240" s="160">
        <v>2.0000000000000001E-4</v>
      </c>
      <c r="J240" s="160">
        <v>2.9999999999999997E-4</v>
      </c>
      <c r="K240" s="156">
        <f t="shared" si="31"/>
        <v>96</v>
      </c>
      <c r="L240" s="161">
        <f t="shared" si="32"/>
        <v>106259006.9260274</v>
      </c>
      <c r="M240" s="161">
        <f t="shared" si="36"/>
        <v>5518.4</v>
      </c>
      <c r="N240" s="161">
        <f t="shared" si="37"/>
        <v>8277.59</v>
      </c>
      <c r="O240" s="162">
        <f t="shared" si="33"/>
        <v>106245210.93602739</v>
      </c>
      <c r="P240" s="163" t="s">
        <v>62</v>
      </c>
      <c r="Q240" s="163" t="s">
        <v>63</v>
      </c>
      <c r="R240" s="163" t="s">
        <v>64</v>
      </c>
      <c r="S240" s="84">
        <v>5</v>
      </c>
    </row>
    <row r="241" spans="1:19" s="84" customFormat="1">
      <c r="A241" s="139"/>
      <c r="B241" s="139">
        <v>240</v>
      </c>
      <c r="C241" s="140">
        <v>47883000</v>
      </c>
      <c r="D241" s="141">
        <v>0.05</v>
      </c>
      <c r="E241" s="141">
        <f t="shared" si="29"/>
        <v>4.9500000000000002E-2</v>
      </c>
      <c r="F241" s="142">
        <v>42328</v>
      </c>
      <c r="G241" s="142">
        <v>42508</v>
      </c>
      <c r="H241" s="139" t="str">
        <f t="shared" ca="1" si="30"/>
        <v>已终止</v>
      </c>
      <c r="I241" s="143">
        <v>2.0000000000000001E-4</v>
      </c>
      <c r="J241" s="143">
        <v>2.9999999999999997E-4</v>
      </c>
      <c r="K241" s="139">
        <f t="shared" si="31"/>
        <v>180</v>
      </c>
      <c r="L241" s="144">
        <f t="shared" si="32"/>
        <v>49063676.712328769</v>
      </c>
      <c r="M241" s="144">
        <f t="shared" si="36"/>
        <v>4722.71</v>
      </c>
      <c r="N241" s="144">
        <f t="shared" si="37"/>
        <v>7084.06</v>
      </c>
      <c r="O241" s="145">
        <f t="shared" si="33"/>
        <v>49051869.942328766</v>
      </c>
      <c r="P241" s="84" t="s">
        <v>62</v>
      </c>
      <c r="Q241" s="84" t="s">
        <v>63</v>
      </c>
      <c r="R241" s="84" t="s">
        <v>64</v>
      </c>
      <c r="S241" s="84">
        <v>5</v>
      </c>
    </row>
    <row r="242" spans="1:19" s="84" customFormat="1">
      <c r="A242" s="156"/>
      <c r="B242" s="156">
        <f>追加!A2</f>
        <v>241</v>
      </c>
      <c r="C242" s="157">
        <f>追加!B2</f>
        <v>899750000</v>
      </c>
      <c r="D242" s="158">
        <f>追加!E2</f>
        <v>4.7E-2</v>
      </c>
      <c r="E242" s="158">
        <f t="shared" si="29"/>
        <v>4.65E-2</v>
      </c>
      <c r="F242" s="159">
        <f>追加!C2</f>
        <v>42332</v>
      </c>
      <c r="G242" s="159">
        <f>追加!D2</f>
        <v>42424</v>
      </c>
      <c r="H242" s="156" t="str">
        <f t="shared" ca="1" si="30"/>
        <v>已终止</v>
      </c>
      <c r="I242" s="160">
        <v>2.0000000000000001E-4</v>
      </c>
      <c r="J242" s="160">
        <v>2.9999999999999997E-4</v>
      </c>
      <c r="K242" s="156">
        <f t="shared" si="31"/>
        <v>92</v>
      </c>
      <c r="L242" s="161">
        <f t="shared" si="32"/>
        <v>910408956.16438353</v>
      </c>
      <c r="M242" s="161">
        <f t="shared" si="36"/>
        <v>45357.26</v>
      </c>
      <c r="N242" s="161">
        <f t="shared" si="37"/>
        <v>68035.89</v>
      </c>
      <c r="O242" s="162">
        <f t="shared" si="33"/>
        <v>910295563.01438355</v>
      </c>
      <c r="P242" s="163" t="s">
        <v>56</v>
      </c>
      <c r="Q242" s="163" t="s">
        <v>57</v>
      </c>
      <c r="R242" s="163" t="s">
        <v>58</v>
      </c>
      <c r="S242" s="84">
        <f>追加!F2</f>
        <v>2</v>
      </c>
    </row>
    <row r="243" spans="1:19" s="84" customFormat="1">
      <c r="A243" s="139"/>
      <c r="B243" s="139">
        <f>追加!A3</f>
        <v>242</v>
      </c>
      <c r="C243" s="140">
        <f>追加!B3</f>
        <v>600000000</v>
      </c>
      <c r="D243" s="141">
        <f>追加!E3</f>
        <v>4.8000000000000001E-2</v>
      </c>
      <c r="E243" s="141">
        <f t="shared" si="29"/>
        <v>4.7500000000000001E-2</v>
      </c>
      <c r="F243" s="142">
        <f>追加!C3</f>
        <v>42334</v>
      </c>
      <c r="G243" s="142">
        <f>追加!D3</f>
        <v>42698</v>
      </c>
      <c r="H243" s="139" t="str">
        <f t="shared" ca="1" si="30"/>
        <v>已终止</v>
      </c>
      <c r="I243" s="143">
        <v>2.0000000000000001E-4</v>
      </c>
      <c r="J243" s="143">
        <v>2.9999999999999997E-4</v>
      </c>
      <c r="K243" s="139">
        <f t="shared" si="31"/>
        <v>364</v>
      </c>
      <c r="L243" s="144">
        <f t="shared" si="32"/>
        <v>628721095.8904109</v>
      </c>
      <c r="M243" s="144">
        <f t="shared" si="36"/>
        <v>119671.23</v>
      </c>
      <c r="N243" s="144">
        <f t="shared" si="37"/>
        <v>179506.85</v>
      </c>
      <c r="O243" s="145">
        <f t="shared" si="33"/>
        <v>628421917.81041086</v>
      </c>
      <c r="P243" s="84" t="s">
        <v>56</v>
      </c>
      <c r="Q243" s="84" t="s">
        <v>57</v>
      </c>
      <c r="R243" s="84" t="s">
        <v>58</v>
      </c>
      <c r="S243" s="84">
        <f>追加!F3</f>
        <v>2</v>
      </c>
    </row>
    <row r="244" spans="1:19" s="84" customFormat="1">
      <c r="A244" s="59"/>
      <c r="B244" s="59">
        <f>追加!A4</f>
        <v>243</v>
      </c>
      <c r="C244" s="60">
        <f>追加!B4</f>
        <v>289859000</v>
      </c>
      <c r="D244" s="61">
        <f>追加!E4</f>
        <v>4.5999999999999999E-2</v>
      </c>
      <c r="E244" s="61">
        <f t="shared" si="29"/>
        <v>4.5499999999999999E-2</v>
      </c>
      <c r="F244" s="62">
        <f>追加!C4</f>
        <v>42334</v>
      </c>
      <c r="G244" s="62">
        <f>追加!D4</f>
        <v>42374</v>
      </c>
      <c r="H244" s="59" t="str">
        <f t="shared" ca="1" si="30"/>
        <v>已终止</v>
      </c>
      <c r="I244" s="63">
        <v>2.0000000000000001E-4</v>
      </c>
      <c r="J244" s="63">
        <v>2.9999999999999997E-4</v>
      </c>
      <c r="K244" s="59">
        <f t="shared" si="31"/>
        <v>40</v>
      </c>
      <c r="L244" s="58">
        <f t="shared" si="32"/>
        <v>291320207.01369864</v>
      </c>
      <c r="M244" s="58">
        <f t="shared" si="36"/>
        <v>6353.07</v>
      </c>
      <c r="N244" s="58">
        <f t="shared" si="37"/>
        <v>9529.61</v>
      </c>
      <c r="O244" s="64">
        <f t="shared" si="33"/>
        <v>291304324.33369863</v>
      </c>
      <c r="P244" s="57" t="s">
        <v>25</v>
      </c>
      <c r="Q244" s="57" t="s">
        <v>26</v>
      </c>
      <c r="R244" s="57" t="s">
        <v>61</v>
      </c>
      <c r="S244" s="84">
        <f>追加!F4</f>
        <v>3</v>
      </c>
    </row>
    <row r="245" spans="1:19" s="84" customFormat="1">
      <c r="A245" s="59"/>
      <c r="B245" s="59">
        <f>追加!A5</f>
        <v>244</v>
      </c>
      <c r="C245" s="60">
        <f>追加!B5</f>
        <v>165222000</v>
      </c>
      <c r="D245" s="61">
        <f>追加!E5</f>
        <v>4.5999999999999999E-2</v>
      </c>
      <c r="E245" s="61">
        <f t="shared" si="29"/>
        <v>4.5499999999999999E-2</v>
      </c>
      <c r="F245" s="62">
        <f>追加!C5</f>
        <v>42334</v>
      </c>
      <c r="G245" s="62">
        <f>追加!D5</f>
        <v>42374</v>
      </c>
      <c r="H245" s="59" t="str">
        <f t="shared" ca="1" si="30"/>
        <v>已终止</v>
      </c>
      <c r="I245" s="63">
        <v>2.0000000000000001E-4</v>
      </c>
      <c r="J245" s="63">
        <v>2.9999999999999997E-4</v>
      </c>
      <c r="K245" s="59">
        <f t="shared" si="31"/>
        <v>40</v>
      </c>
      <c r="L245" s="58">
        <f t="shared" si="32"/>
        <v>166054899.94520548</v>
      </c>
      <c r="M245" s="58">
        <f t="shared" si="36"/>
        <v>3621.3</v>
      </c>
      <c r="N245" s="58">
        <f t="shared" si="37"/>
        <v>5431.96</v>
      </c>
      <c r="O245" s="64">
        <f t="shared" si="33"/>
        <v>166045846.68520546</v>
      </c>
      <c r="P245" s="57" t="s">
        <v>25</v>
      </c>
      <c r="Q245" s="57" t="s">
        <v>26</v>
      </c>
      <c r="R245" s="57" t="s">
        <v>27</v>
      </c>
      <c r="S245" s="84">
        <f>追加!F5</f>
        <v>3</v>
      </c>
    </row>
    <row r="246" spans="1:19" s="84" customFormat="1">
      <c r="A246" s="156"/>
      <c r="B246" s="156">
        <f>追加!A6</f>
        <v>245</v>
      </c>
      <c r="C246" s="157">
        <f>追加!B6</f>
        <v>65708000</v>
      </c>
      <c r="D246" s="158">
        <f>追加!E6</f>
        <v>4.8500000000000001E-2</v>
      </c>
      <c r="E246" s="158">
        <f t="shared" si="29"/>
        <v>4.8000000000000001E-2</v>
      </c>
      <c r="F246" s="159">
        <f>追加!C6</f>
        <v>42335</v>
      </c>
      <c r="G246" s="159">
        <f>追加!D6</f>
        <v>42431</v>
      </c>
      <c r="H246" s="156" t="str">
        <f t="shared" ca="1" si="30"/>
        <v>已终止</v>
      </c>
      <c r="I246" s="160">
        <v>2.0000000000000001E-4</v>
      </c>
      <c r="J246" s="160">
        <v>2.9999999999999997E-4</v>
      </c>
      <c r="K246" s="156">
        <f t="shared" si="31"/>
        <v>96</v>
      </c>
      <c r="L246" s="161">
        <f t="shared" si="32"/>
        <v>66546182.049315065</v>
      </c>
      <c r="M246" s="161">
        <f t="shared" si="36"/>
        <v>3456.42</v>
      </c>
      <c r="N246" s="161">
        <f t="shared" si="37"/>
        <v>5184.63</v>
      </c>
      <c r="O246" s="162">
        <f t="shared" si="33"/>
        <v>66537540.999315061</v>
      </c>
      <c r="P246" s="163" t="s">
        <v>62</v>
      </c>
      <c r="Q246" s="163" t="s">
        <v>63</v>
      </c>
      <c r="R246" s="163" t="s">
        <v>64</v>
      </c>
      <c r="S246" s="84">
        <f>追加!F6</f>
        <v>5</v>
      </c>
    </row>
    <row r="247" spans="1:19" s="84" customFormat="1">
      <c r="A247" s="139"/>
      <c r="B247" s="139">
        <f>追加!A7</f>
        <v>246</v>
      </c>
      <c r="C247" s="140">
        <f>追加!B7</f>
        <v>28991000</v>
      </c>
      <c r="D247" s="141">
        <f>追加!E7</f>
        <v>4.9500000000000002E-2</v>
      </c>
      <c r="E247" s="141">
        <f t="shared" si="29"/>
        <v>4.9000000000000002E-2</v>
      </c>
      <c r="F247" s="142">
        <f>追加!C7</f>
        <v>42335</v>
      </c>
      <c r="G247" s="142">
        <f>追加!D7</f>
        <v>42515</v>
      </c>
      <c r="H247" s="139" t="str">
        <f t="shared" ca="1" si="30"/>
        <v>已终止</v>
      </c>
      <c r="I247" s="143">
        <v>2.0000000000000001E-4</v>
      </c>
      <c r="J247" s="143">
        <v>2.9999999999999997E-4</v>
      </c>
      <c r="K247" s="139">
        <f t="shared" si="31"/>
        <v>180</v>
      </c>
      <c r="L247" s="144">
        <f t="shared" si="32"/>
        <v>29698698.10958904</v>
      </c>
      <c r="M247" s="144">
        <f t="shared" si="36"/>
        <v>2859.39</v>
      </c>
      <c r="N247" s="144">
        <f t="shared" si="37"/>
        <v>4289.08</v>
      </c>
      <c r="O247" s="145">
        <f t="shared" si="33"/>
        <v>29691549.639589041</v>
      </c>
      <c r="P247" s="84" t="s">
        <v>62</v>
      </c>
      <c r="Q247" s="84" t="s">
        <v>63</v>
      </c>
      <c r="R247" s="84" t="s">
        <v>64</v>
      </c>
      <c r="S247" s="84">
        <f>追加!F7</f>
        <v>5</v>
      </c>
    </row>
    <row r="248" spans="1:19" s="84" customFormat="1">
      <c r="A248" s="139"/>
      <c r="B248" s="139">
        <f>追加!A8</f>
        <v>247</v>
      </c>
      <c r="C248" s="140">
        <f>追加!B8</f>
        <v>60000000</v>
      </c>
      <c r="D248" s="141">
        <f>追加!E8</f>
        <v>4.8000000000000001E-2</v>
      </c>
      <c r="E248" s="141">
        <f t="shared" si="29"/>
        <v>4.7500000000000001E-2</v>
      </c>
      <c r="F248" s="142">
        <f>追加!C8</f>
        <v>42339</v>
      </c>
      <c r="G248" s="142">
        <f>追加!D8</f>
        <v>42705</v>
      </c>
      <c r="H248" s="139" t="str">
        <f t="shared" ca="1" si="30"/>
        <v>已终止</v>
      </c>
      <c r="I248" s="143">
        <v>2.0000000000000001E-4</v>
      </c>
      <c r="J248" s="143">
        <v>2.9999999999999997E-4</v>
      </c>
      <c r="K248" s="139">
        <f t="shared" si="31"/>
        <v>366</v>
      </c>
      <c r="L248" s="144">
        <f t="shared" si="32"/>
        <v>62887890.410958901</v>
      </c>
      <c r="M248" s="144">
        <f t="shared" si="36"/>
        <v>12032.88</v>
      </c>
      <c r="N248" s="144">
        <f t="shared" si="37"/>
        <v>18049.32</v>
      </c>
      <c r="O248" s="145">
        <f t="shared" si="33"/>
        <v>62857808.210958898</v>
      </c>
      <c r="P248" s="84" t="s">
        <v>56</v>
      </c>
      <c r="Q248" s="84" t="s">
        <v>57</v>
      </c>
      <c r="R248" s="84" t="s">
        <v>58</v>
      </c>
      <c r="S248" s="84">
        <f>追加!F8</f>
        <v>2</v>
      </c>
    </row>
    <row r="249" spans="1:19" s="84" customFormat="1">
      <c r="A249" s="59"/>
      <c r="B249" s="59">
        <f>追加!A9</f>
        <v>248</v>
      </c>
      <c r="C249" s="60">
        <f>追加!B9</f>
        <v>220000000</v>
      </c>
      <c r="D249" s="61">
        <f>追加!E9</f>
        <v>4.5999999999999999E-2</v>
      </c>
      <c r="E249" s="61">
        <f t="shared" si="29"/>
        <v>4.5499999999999999E-2</v>
      </c>
      <c r="F249" s="62">
        <f>追加!C9</f>
        <v>42341</v>
      </c>
      <c r="G249" s="62">
        <f>追加!D9</f>
        <v>42375</v>
      </c>
      <c r="H249" s="59" t="str">
        <f t="shared" ca="1" si="30"/>
        <v>已终止</v>
      </c>
      <c r="I249" s="63">
        <v>2.0000000000000001E-4</v>
      </c>
      <c r="J249" s="63">
        <v>2.9999999999999997E-4</v>
      </c>
      <c r="K249" s="59">
        <f t="shared" si="31"/>
        <v>34</v>
      </c>
      <c r="L249" s="58">
        <f t="shared" si="32"/>
        <v>220942684.93150684</v>
      </c>
      <c r="M249" s="58">
        <f t="shared" si="36"/>
        <v>4098.63</v>
      </c>
      <c r="N249" s="58">
        <f t="shared" si="37"/>
        <v>6147.95</v>
      </c>
      <c r="O249" s="64">
        <f t="shared" si="33"/>
        <v>220932438.35150686</v>
      </c>
      <c r="P249" s="57" t="s">
        <v>23</v>
      </c>
      <c r="Q249" s="57" t="s">
        <v>24</v>
      </c>
      <c r="R249" s="57" t="s">
        <v>29</v>
      </c>
      <c r="S249" s="84">
        <f>追加!F9</f>
        <v>2</v>
      </c>
    </row>
    <row r="250" spans="1:19" s="84" customFormat="1">
      <c r="A250" s="59"/>
      <c r="B250" s="59">
        <f>追加!A10</f>
        <v>249</v>
      </c>
      <c r="C250" s="60">
        <f>追加!B10</f>
        <v>138193000</v>
      </c>
      <c r="D250" s="61">
        <f>追加!E10</f>
        <v>4.5999999999999999E-2</v>
      </c>
      <c r="E250" s="61">
        <f t="shared" si="29"/>
        <v>4.5499999999999999E-2</v>
      </c>
      <c r="F250" s="62">
        <f>追加!C10</f>
        <v>42341</v>
      </c>
      <c r="G250" s="62">
        <f>追加!D10</f>
        <v>42381</v>
      </c>
      <c r="H250" s="59" t="str">
        <f t="shared" ca="1" si="30"/>
        <v>已终止</v>
      </c>
      <c r="I250" s="63">
        <v>2.0000000000000001E-4</v>
      </c>
      <c r="J250" s="63">
        <v>2.9999999999999997E-4</v>
      </c>
      <c r="K250" s="59">
        <f t="shared" si="31"/>
        <v>40</v>
      </c>
      <c r="L250" s="58">
        <f t="shared" si="32"/>
        <v>138889644.16438356</v>
      </c>
      <c r="M250" s="58">
        <f t="shared" si="36"/>
        <v>3028.89</v>
      </c>
      <c r="N250" s="58">
        <f t="shared" si="37"/>
        <v>4543.33</v>
      </c>
      <c r="O250" s="64">
        <f t="shared" si="33"/>
        <v>138882071.94438356</v>
      </c>
      <c r="P250" s="57" t="s">
        <v>59</v>
      </c>
      <c r="Q250" s="57" t="s">
        <v>60</v>
      </c>
      <c r="R250" s="57" t="s">
        <v>61</v>
      </c>
      <c r="S250" s="84">
        <f>追加!F10</f>
        <v>3</v>
      </c>
    </row>
    <row r="251" spans="1:19" s="84" customFormat="1">
      <c r="A251" s="59"/>
      <c r="B251" s="59">
        <f>追加!A11</f>
        <v>250</v>
      </c>
      <c r="C251" s="60">
        <f>追加!B11</f>
        <v>119109000</v>
      </c>
      <c r="D251" s="61">
        <f>追加!E11</f>
        <v>4.5999999999999999E-2</v>
      </c>
      <c r="E251" s="61">
        <f t="shared" si="29"/>
        <v>4.5499999999999999E-2</v>
      </c>
      <c r="F251" s="62">
        <f>追加!C11</f>
        <v>42341</v>
      </c>
      <c r="G251" s="62">
        <f>追加!D11</f>
        <v>42381</v>
      </c>
      <c r="H251" s="59" t="str">
        <f t="shared" ca="1" si="30"/>
        <v>已终止</v>
      </c>
      <c r="I251" s="63">
        <v>2.0000000000000001E-4</v>
      </c>
      <c r="J251" s="63">
        <v>2.9999999999999997E-4</v>
      </c>
      <c r="K251" s="59">
        <f t="shared" si="31"/>
        <v>40</v>
      </c>
      <c r="L251" s="58">
        <f t="shared" si="32"/>
        <v>119709439.89041096</v>
      </c>
      <c r="M251" s="58">
        <f t="shared" si="36"/>
        <v>2610.61</v>
      </c>
      <c r="N251" s="58">
        <f t="shared" si="37"/>
        <v>3915.91</v>
      </c>
      <c r="O251" s="64">
        <f t="shared" si="33"/>
        <v>119702913.37041096</v>
      </c>
      <c r="P251" s="57" t="s">
        <v>59</v>
      </c>
      <c r="Q251" s="57" t="s">
        <v>60</v>
      </c>
      <c r="R251" s="57" t="s">
        <v>61</v>
      </c>
      <c r="S251" s="84">
        <f>追加!F11</f>
        <v>3</v>
      </c>
    </row>
    <row r="252" spans="1:19" s="84" customFormat="1">
      <c r="A252" s="139"/>
      <c r="B252" s="139">
        <f>追加!A12</f>
        <v>251</v>
      </c>
      <c r="C252" s="140">
        <f>追加!B12</f>
        <v>1000000000</v>
      </c>
      <c r="D252" s="141">
        <f>追加!E12</f>
        <v>4.8000000000000001E-2</v>
      </c>
      <c r="E252" s="141">
        <f t="shared" si="29"/>
        <v>4.7500000000000001E-2</v>
      </c>
      <c r="F252" s="142">
        <f>追加!C12</f>
        <v>42342</v>
      </c>
      <c r="G252" s="142">
        <f>追加!D12</f>
        <v>42705</v>
      </c>
      <c r="H252" s="139" t="str">
        <f t="shared" ca="1" si="30"/>
        <v>已终止</v>
      </c>
      <c r="I252" s="143">
        <v>2.0000000000000001E-4</v>
      </c>
      <c r="J252" s="143">
        <v>2.9999999999999997E-4</v>
      </c>
      <c r="K252" s="139">
        <f t="shared" si="31"/>
        <v>363</v>
      </c>
      <c r="L252" s="144">
        <f t="shared" si="32"/>
        <v>1047736986.3013699</v>
      </c>
      <c r="M252" s="144">
        <f t="shared" si="36"/>
        <v>198904.11</v>
      </c>
      <c r="N252" s="144">
        <f t="shared" si="37"/>
        <v>298356.15999999997</v>
      </c>
      <c r="O252" s="145">
        <f t="shared" si="33"/>
        <v>1047239726.0313699</v>
      </c>
      <c r="P252" s="84" t="s">
        <v>56</v>
      </c>
      <c r="Q252" s="84" t="s">
        <v>57</v>
      </c>
      <c r="R252" s="84" t="s">
        <v>58</v>
      </c>
      <c r="S252" s="84">
        <f>追加!F12</f>
        <v>2</v>
      </c>
    </row>
    <row r="253" spans="1:19" s="84" customFormat="1">
      <c r="A253" s="139"/>
      <c r="B253" s="139">
        <f>追加!A13</f>
        <v>252</v>
      </c>
      <c r="C253" s="140">
        <f>追加!B13</f>
        <v>200000000</v>
      </c>
      <c r="D253" s="141">
        <f>追加!E13</f>
        <v>4.8000000000000001E-2</v>
      </c>
      <c r="E253" s="141">
        <f t="shared" si="29"/>
        <v>4.7500000000000001E-2</v>
      </c>
      <c r="F253" s="142">
        <f>追加!C13</f>
        <v>42342</v>
      </c>
      <c r="G253" s="142">
        <f>追加!D13</f>
        <v>42522</v>
      </c>
      <c r="H253" s="139" t="str">
        <f t="shared" ca="1" si="30"/>
        <v>已终止</v>
      </c>
      <c r="I253" s="143">
        <v>2.0000000000000001E-4</v>
      </c>
      <c r="J253" s="143">
        <v>2.9999999999999997E-4</v>
      </c>
      <c r="K253" s="139">
        <f t="shared" si="31"/>
        <v>180</v>
      </c>
      <c r="L253" s="144">
        <f t="shared" si="32"/>
        <v>204734246.57534248</v>
      </c>
      <c r="M253" s="144">
        <f t="shared" si="36"/>
        <v>19726.03</v>
      </c>
      <c r="N253" s="144">
        <f t="shared" si="37"/>
        <v>29589.040000000001</v>
      </c>
      <c r="O253" s="145">
        <f t="shared" si="33"/>
        <v>204684931.50534248</v>
      </c>
      <c r="P253" s="84" t="s">
        <v>56</v>
      </c>
      <c r="Q253" s="84" t="s">
        <v>57</v>
      </c>
      <c r="R253" s="84" t="s">
        <v>58</v>
      </c>
      <c r="S253" s="84">
        <f>追加!F13</f>
        <v>2</v>
      </c>
    </row>
    <row r="254" spans="1:19" s="84" customFormat="1">
      <c r="A254" s="139"/>
      <c r="B254" s="139">
        <f>追加!A14</f>
        <v>253</v>
      </c>
      <c r="C254" s="140">
        <f>追加!B14</f>
        <v>300000000</v>
      </c>
      <c r="D254" s="141">
        <f>追加!E14</f>
        <v>4.8000000000000001E-2</v>
      </c>
      <c r="E254" s="141">
        <f t="shared" si="29"/>
        <v>4.7500000000000001E-2</v>
      </c>
      <c r="F254" s="142">
        <f>追加!C14</f>
        <v>42342</v>
      </c>
      <c r="G254" s="142">
        <f>追加!D14</f>
        <v>42706</v>
      </c>
      <c r="H254" s="139" t="str">
        <f t="shared" ca="1" si="30"/>
        <v>已终止</v>
      </c>
      <c r="I254" s="143">
        <v>2.0000000000000001E-4</v>
      </c>
      <c r="J254" s="143">
        <v>2.9999999999999997E-4</v>
      </c>
      <c r="K254" s="139">
        <f t="shared" si="31"/>
        <v>364</v>
      </c>
      <c r="L254" s="144">
        <f t="shared" si="32"/>
        <v>314360547.94520545</v>
      </c>
      <c r="M254" s="144">
        <f t="shared" si="36"/>
        <v>59835.62</v>
      </c>
      <c r="N254" s="144">
        <f t="shared" si="37"/>
        <v>89753.42</v>
      </c>
      <c r="O254" s="145">
        <f t="shared" si="33"/>
        <v>314210958.90520543</v>
      </c>
      <c r="P254" s="84" t="s">
        <v>56</v>
      </c>
      <c r="Q254" s="84" t="s">
        <v>57</v>
      </c>
      <c r="R254" s="84" t="s">
        <v>58</v>
      </c>
      <c r="S254" s="84">
        <f>追加!F14</f>
        <v>2</v>
      </c>
    </row>
    <row r="255" spans="1:19" s="84" customFormat="1">
      <c r="A255" s="139"/>
      <c r="B255" s="139">
        <f>追加!A15</f>
        <v>254</v>
      </c>
      <c r="C255" s="140">
        <f>追加!B15</f>
        <v>500000000</v>
      </c>
      <c r="D255" s="141">
        <f>追加!E15</f>
        <v>4.8000000000000001E-2</v>
      </c>
      <c r="E255" s="141">
        <f t="shared" si="29"/>
        <v>4.7500000000000001E-2</v>
      </c>
      <c r="F255" s="142">
        <f>追加!C15</f>
        <v>42342</v>
      </c>
      <c r="G255" s="142">
        <f>追加!D15</f>
        <v>42706</v>
      </c>
      <c r="H255" s="139" t="str">
        <f t="shared" ca="1" si="30"/>
        <v>已终止</v>
      </c>
      <c r="I255" s="143">
        <v>2.0000000000000001E-4</v>
      </c>
      <c r="J255" s="143">
        <v>2.9999999999999997E-4</v>
      </c>
      <c r="K255" s="139">
        <f t="shared" si="31"/>
        <v>364</v>
      </c>
      <c r="L255" s="144">
        <f t="shared" si="32"/>
        <v>523934246.57534248</v>
      </c>
      <c r="M255" s="144">
        <f t="shared" si="36"/>
        <v>99726.03</v>
      </c>
      <c r="N255" s="144">
        <f t="shared" si="37"/>
        <v>149589.04</v>
      </c>
      <c r="O255" s="145">
        <f t="shared" si="33"/>
        <v>523684931.50534248</v>
      </c>
      <c r="P255" s="84" t="s">
        <v>56</v>
      </c>
      <c r="Q255" s="84" t="s">
        <v>57</v>
      </c>
      <c r="R255" s="84" t="s">
        <v>58</v>
      </c>
      <c r="S255" s="84">
        <f>追加!F15</f>
        <v>2</v>
      </c>
    </row>
    <row r="256" spans="1:19" s="84" customFormat="1">
      <c r="A256" s="139"/>
      <c r="B256" s="139">
        <f>追加!A16</f>
        <v>255</v>
      </c>
      <c r="C256" s="140">
        <f>追加!B16</f>
        <v>78755000</v>
      </c>
      <c r="D256" s="141">
        <f>追加!E16</f>
        <v>4.8000000000000001E-2</v>
      </c>
      <c r="E256" s="141">
        <f t="shared" si="29"/>
        <v>4.7500000000000001E-2</v>
      </c>
      <c r="F256" s="142">
        <f>追加!C16</f>
        <v>42342</v>
      </c>
      <c r="G256" s="142">
        <f>追加!D16</f>
        <v>42438</v>
      </c>
      <c r="H256" s="139" t="str">
        <f t="shared" ca="1" si="30"/>
        <v>已终止</v>
      </c>
      <c r="I256" s="143">
        <v>2.0000000000000001E-4</v>
      </c>
      <c r="J256" s="143">
        <v>2.9999999999999997E-4</v>
      </c>
      <c r="K256" s="139">
        <f t="shared" si="31"/>
        <v>96</v>
      </c>
      <c r="L256" s="144">
        <f t="shared" si="32"/>
        <v>79749254.904109582</v>
      </c>
      <c r="M256" s="144">
        <f t="shared" si="36"/>
        <v>4142.7299999999996</v>
      </c>
      <c r="N256" s="144">
        <f t="shared" si="37"/>
        <v>6214.09</v>
      </c>
      <c r="O256" s="145">
        <f t="shared" si="33"/>
        <v>79738898.084109575</v>
      </c>
      <c r="P256" s="84" t="s">
        <v>62</v>
      </c>
      <c r="Q256" s="84" t="s">
        <v>63</v>
      </c>
      <c r="R256" s="84" t="s">
        <v>64</v>
      </c>
      <c r="S256" s="84">
        <f>追加!F16</f>
        <v>5</v>
      </c>
    </row>
    <row r="257" spans="1:19" s="84" customFormat="1">
      <c r="A257" s="139"/>
      <c r="B257" s="139">
        <f>追加!A17</f>
        <v>256</v>
      </c>
      <c r="C257" s="140">
        <f>追加!B17</f>
        <v>28424000</v>
      </c>
      <c r="D257" s="141">
        <f>追加!E17</f>
        <v>4.9000000000000002E-2</v>
      </c>
      <c r="E257" s="141">
        <f t="shared" si="29"/>
        <v>4.8500000000000001E-2</v>
      </c>
      <c r="F257" s="142">
        <f>追加!C17</f>
        <v>42342</v>
      </c>
      <c r="G257" s="142">
        <f>追加!D17</f>
        <v>42522</v>
      </c>
      <c r="H257" s="139" t="str">
        <f t="shared" ca="1" si="30"/>
        <v>已终止</v>
      </c>
      <c r="I257" s="143">
        <v>2.0000000000000001E-4</v>
      </c>
      <c r="J257" s="143">
        <v>2.9999999999999997E-4</v>
      </c>
      <c r="K257" s="139">
        <f t="shared" si="31"/>
        <v>180</v>
      </c>
      <c r="L257" s="144">
        <f t="shared" si="32"/>
        <v>29110848.438356165</v>
      </c>
      <c r="M257" s="144">
        <f t="shared" si="36"/>
        <v>2803.46</v>
      </c>
      <c r="N257" s="144">
        <f t="shared" si="37"/>
        <v>4205.1899999999996</v>
      </c>
      <c r="O257" s="145">
        <f t="shared" si="33"/>
        <v>29103839.788356163</v>
      </c>
      <c r="P257" s="84" t="s">
        <v>62</v>
      </c>
      <c r="Q257" s="84" t="s">
        <v>63</v>
      </c>
      <c r="R257" s="84" t="s">
        <v>64</v>
      </c>
      <c r="S257" s="84">
        <f>追加!F17</f>
        <v>5</v>
      </c>
    </row>
    <row r="258" spans="1:19" s="84" customFormat="1">
      <c r="A258" s="139"/>
      <c r="B258" s="139">
        <f>追加!A18</f>
        <v>257</v>
      </c>
      <c r="C258" s="140">
        <f>追加!B18</f>
        <v>100000000</v>
      </c>
      <c r="D258" s="141">
        <f>追加!E18</f>
        <v>4.8000000000000001E-2</v>
      </c>
      <c r="E258" s="141">
        <f t="shared" ref="E258:E308" si="38">D258-I258-J258</f>
        <v>4.7500000000000001E-2</v>
      </c>
      <c r="F258" s="142">
        <f>追加!C18</f>
        <v>42345</v>
      </c>
      <c r="G258" s="142">
        <f>追加!D18</f>
        <v>42711</v>
      </c>
      <c r="H258" s="139" t="str">
        <f t="shared" ref="H258:H308" ca="1" si="39">IF(TODAY()&gt;G258,"已终止","存续中")</f>
        <v>已终止</v>
      </c>
      <c r="I258" s="143">
        <v>2.0000000000000001E-4</v>
      </c>
      <c r="J258" s="143">
        <v>2.9999999999999997E-4</v>
      </c>
      <c r="K258" s="139">
        <f t="shared" ref="K258:K308" si="40">G258-F258</f>
        <v>366</v>
      </c>
      <c r="L258" s="144">
        <f t="shared" ref="L258:L308" si="41">C258+C258*D258*K258/365</f>
        <v>104813150.6849315</v>
      </c>
      <c r="M258" s="144">
        <f t="shared" si="36"/>
        <v>20054.79</v>
      </c>
      <c r="N258" s="144">
        <f t="shared" si="37"/>
        <v>30082.19</v>
      </c>
      <c r="O258" s="145">
        <f t="shared" ref="O258:O308" si="42">L258-M258-N258</f>
        <v>104763013.7049315</v>
      </c>
      <c r="P258" s="84" t="s">
        <v>56</v>
      </c>
      <c r="Q258" s="84" t="s">
        <v>57</v>
      </c>
      <c r="R258" s="84" t="s">
        <v>58</v>
      </c>
      <c r="S258" s="84">
        <f>追加!F18</f>
        <v>2</v>
      </c>
    </row>
    <row r="259" spans="1:19" s="84" customFormat="1">
      <c r="A259" s="59"/>
      <c r="B259" s="59">
        <f>追加!A19</f>
        <v>258</v>
      </c>
      <c r="C259" s="60">
        <f>追加!B19</f>
        <v>40000000</v>
      </c>
      <c r="D259" s="61">
        <f>追加!E19</f>
        <v>4.4999999999999998E-2</v>
      </c>
      <c r="E259" s="61">
        <f t="shared" si="38"/>
        <v>4.4499999999999998E-2</v>
      </c>
      <c r="F259" s="62">
        <f>追加!C19</f>
        <v>42346</v>
      </c>
      <c r="G259" s="62">
        <f>追加!D19</f>
        <v>42374</v>
      </c>
      <c r="H259" s="59" t="str">
        <f t="shared" ca="1" si="39"/>
        <v>已终止</v>
      </c>
      <c r="I259" s="63">
        <v>2.0000000000000001E-4</v>
      </c>
      <c r="J259" s="63">
        <v>2.9999999999999997E-4</v>
      </c>
      <c r="K259" s="59">
        <f t="shared" si="40"/>
        <v>28</v>
      </c>
      <c r="L259" s="58">
        <f t="shared" si="41"/>
        <v>40138082.19178082</v>
      </c>
      <c r="M259" s="58">
        <f t="shared" ref="M259:M281" si="43">ROUND(C259*I259*K259/365,2)</f>
        <v>613.70000000000005</v>
      </c>
      <c r="N259" s="58">
        <f t="shared" ref="N259:N281" si="44">ROUND(C259*J259*K259/365,2)</f>
        <v>920.55</v>
      </c>
      <c r="O259" s="64">
        <f t="shared" si="42"/>
        <v>40136547.94178082</v>
      </c>
      <c r="P259" s="57" t="s">
        <v>23</v>
      </c>
      <c r="Q259" s="57" t="s">
        <v>24</v>
      </c>
      <c r="R259" s="57" t="s">
        <v>29</v>
      </c>
      <c r="S259" s="84">
        <f>追加!F19</f>
        <v>2</v>
      </c>
    </row>
    <row r="260" spans="1:19" s="84" customFormat="1">
      <c r="A260" s="139"/>
      <c r="B260" s="139">
        <f>追加!A20</f>
        <v>259</v>
      </c>
      <c r="C260" s="140">
        <f>追加!B20</f>
        <v>40550000</v>
      </c>
      <c r="D260" s="141">
        <f>追加!E20</f>
        <v>4.8000000000000001E-2</v>
      </c>
      <c r="E260" s="141">
        <f t="shared" si="38"/>
        <v>4.7500000000000001E-2</v>
      </c>
      <c r="F260" s="142">
        <f>追加!C20</f>
        <v>42346</v>
      </c>
      <c r="G260" s="142">
        <f>追加!D20</f>
        <v>42711</v>
      </c>
      <c r="H260" s="139" t="str">
        <f t="shared" ca="1" si="39"/>
        <v>已终止</v>
      </c>
      <c r="I260" s="143">
        <v>2.0000000000000001E-4</v>
      </c>
      <c r="J260" s="143">
        <v>2.9999999999999997E-4</v>
      </c>
      <c r="K260" s="139">
        <f t="shared" si="40"/>
        <v>365</v>
      </c>
      <c r="L260" s="144">
        <f t="shared" si="41"/>
        <v>42496400</v>
      </c>
      <c r="M260" s="144">
        <f t="shared" si="43"/>
        <v>8110</v>
      </c>
      <c r="N260" s="144">
        <f t="shared" si="44"/>
        <v>12165</v>
      </c>
      <c r="O260" s="145">
        <f t="shared" si="42"/>
        <v>42476125</v>
      </c>
      <c r="P260" s="84" t="s">
        <v>56</v>
      </c>
      <c r="Q260" s="84" t="s">
        <v>57</v>
      </c>
      <c r="R260" s="84" t="s">
        <v>58</v>
      </c>
      <c r="S260" s="84">
        <f>追加!F20</f>
        <v>2</v>
      </c>
    </row>
    <row r="261" spans="1:19" s="84" customFormat="1">
      <c r="A261" s="139"/>
      <c r="B261" s="139">
        <f>追加!A21</f>
        <v>260</v>
      </c>
      <c r="C261" s="140">
        <f>追加!B21</f>
        <v>1000000000</v>
      </c>
      <c r="D261" s="141">
        <f>追加!E21</f>
        <v>4.8000000000000001E-2</v>
      </c>
      <c r="E261" s="141">
        <f t="shared" si="38"/>
        <v>4.7500000000000001E-2</v>
      </c>
      <c r="F261" s="142">
        <f>追加!C21</f>
        <v>42348</v>
      </c>
      <c r="G261" s="142">
        <f>追加!D21</f>
        <v>42535</v>
      </c>
      <c r="H261" s="139" t="str">
        <f t="shared" ca="1" si="39"/>
        <v>已终止</v>
      </c>
      <c r="I261" s="143">
        <v>2.0000000000000001E-4</v>
      </c>
      <c r="J261" s="143">
        <v>2.9999999999999997E-4</v>
      </c>
      <c r="K261" s="139">
        <f t="shared" si="40"/>
        <v>187</v>
      </c>
      <c r="L261" s="144">
        <f t="shared" si="41"/>
        <v>1024591780.8219178</v>
      </c>
      <c r="M261" s="144">
        <f t="shared" si="43"/>
        <v>102465.75</v>
      </c>
      <c r="N261" s="144">
        <f t="shared" si="44"/>
        <v>153698.63</v>
      </c>
      <c r="O261" s="145">
        <f t="shared" si="42"/>
        <v>1024335616.4419178</v>
      </c>
      <c r="P261" s="84" t="s">
        <v>56</v>
      </c>
      <c r="Q261" s="84" t="s">
        <v>57</v>
      </c>
      <c r="R261" s="84" t="s">
        <v>58</v>
      </c>
      <c r="S261" s="84">
        <f>追加!F21</f>
        <v>2</v>
      </c>
    </row>
    <row r="262" spans="1:19" s="84" customFormat="1">
      <c r="A262" s="139"/>
      <c r="B262" s="139">
        <f>追加!A22</f>
        <v>261</v>
      </c>
      <c r="C262" s="140">
        <f>追加!B22</f>
        <v>900000000</v>
      </c>
      <c r="D262" s="141">
        <f>追加!E22</f>
        <v>4.8000000000000001E-2</v>
      </c>
      <c r="E262" s="141">
        <f t="shared" si="38"/>
        <v>4.7500000000000001E-2</v>
      </c>
      <c r="F262" s="142">
        <f>追加!C22</f>
        <v>42348</v>
      </c>
      <c r="G262" s="142">
        <f>追加!D22</f>
        <v>42536</v>
      </c>
      <c r="H262" s="139" t="str">
        <f t="shared" ca="1" si="39"/>
        <v>已终止</v>
      </c>
      <c r="I262" s="143">
        <v>2.0000000000000001E-4</v>
      </c>
      <c r="J262" s="143">
        <v>2.9999999999999997E-4</v>
      </c>
      <c r="K262" s="139">
        <f t="shared" si="40"/>
        <v>188</v>
      </c>
      <c r="L262" s="144">
        <f t="shared" si="41"/>
        <v>922250958.9041096</v>
      </c>
      <c r="M262" s="144">
        <f t="shared" si="43"/>
        <v>92712.33</v>
      </c>
      <c r="N262" s="144">
        <f t="shared" si="44"/>
        <v>139068.49</v>
      </c>
      <c r="O262" s="145">
        <f t="shared" si="42"/>
        <v>922019178.08410954</v>
      </c>
      <c r="P262" s="84" t="s">
        <v>56</v>
      </c>
      <c r="Q262" s="84" t="s">
        <v>57</v>
      </c>
      <c r="R262" s="84" t="s">
        <v>58</v>
      </c>
      <c r="S262" s="84">
        <f>追加!F22</f>
        <v>2</v>
      </c>
    </row>
    <row r="263" spans="1:19" s="84" customFormat="1">
      <c r="A263" s="59"/>
      <c r="B263" s="59">
        <f>追加!A23</f>
        <v>262</v>
      </c>
      <c r="C263" s="60">
        <f>追加!B23</f>
        <v>257029000</v>
      </c>
      <c r="D263" s="61">
        <f>追加!E23</f>
        <v>4.5999999999999999E-2</v>
      </c>
      <c r="E263" s="61">
        <f t="shared" si="38"/>
        <v>4.5499999999999999E-2</v>
      </c>
      <c r="F263" s="62">
        <f>追加!C23</f>
        <v>42348</v>
      </c>
      <c r="G263" s="62">
        <f>追加!D23</f>
        <v>42388</v>
      </c>
      <c r="H263" s="59" t="str">
        <f t="shared" ca="1" si="39"/>
        <v>已终止</v>
      </c>
      <c r="I263" s="63">
        <v>2.0000000000000001E-4</v>
      </c>
      <c r="J263" s="63">
        <v>2.9999999999999997E-4</v>
      </c>
      <c r="K263" s="59">
        <f t="shared" si="40"/>
        <v>40</v>
      </c>
      <c r="L263" s="58">
        <f t="shared" si="41"/>
        <v>258324707.83561644</v>
      </c>
      <c r="M263" s="58">
        <f t="shared" si="43"/>
        <v>5633.51</v>
      </c>
      <c r="N263" s="58">
        <f t="shared" si="44"/>
        <v>8450.27</v>
      </c>
      <c r="O263" s="64">
        <f t="shared" si="42"/>
        <v>258310624.05561644</v>
      </c>
      <c r="P263" s="57" t="s">
        <v>59</v>
      </c>
      <c r="Q263" s="57" t="s">
        <v>60</v>
      </c>
      <c r="R263" s="57" t="s">
        <v>61</v>
      </c>
      <c r="S263" s="84">
        <f>追加!F23</f>
        <v>3</v>
      </c>
    </row>
    <row r="264" spans="1:19" s="84" customFormat="1">
      <c r="A264" s="59"/>
      <c r="B264" s="59">
        <f>追加!A24</f>
        <v>263</v>
      </c>
      <c r="C264" s="60">
        <f>追加!B24</f>
        <v>129881000</v>
      </c>
      <c r="D264" s="61">
        <f>追加!E24</f>
        <v>4.5999999999999999E-2</v>
      </c>
      <c r="E264" s="61">
        <f t="shared" si="38"/>
        <v>4.5499999999999999E-2</v>
      </c>
      <c r="F264" s="62">
        <f>追加!C24</f>
        <v>42348</v>
      </c>
      <c r="G264" s="62">
        <f>追加!D24</f>
        <v>42388</v>
      </c>
      <c r="H264" s="59" t="str">
        <f t="shared" ca="1" si="39"/>
        <v>已终止</v>
      </c>
      <c r="I264" s="63">
        <v>2.0000000000000001E-4</v>
      </c>
      <c r="J264" s="63">
        <v>2.9999999999999997E-4</v>
      </c>
      <c r="K264" s="59">
        <f t="shared" si="40"/>
        <v>40</v>
      </c>
      <c r="L264" s="58">
        <f t="shared" si="41"/>
        <v>130535742.57534246</v>
      </c>
      <c r="M264" s="58">
        <f t="shared" si="43"/>
        <v>2846.71</v>
      </c>
      <c r="N264" s="58">
        <f t="shared" si="44"/>
        <v>4270.0600000000004</v>
      </c>
      <c r="O264" s="64">
        <f t="shared" si="42"/>
        <v>130528625.80534247</v>
      </c>
      <c r="P264" s="57" t="s">
        <v>59</v>
      </c>
      <c r="Q264" s="57" t="s">
        <v>60</v>
      </c>
      <c r="R264" s="57" t="s">
        <v>61</v>
      </c>
      <c r="S264" s="84">
        <f>追加!F24</f>
        <v>3</v>
      </c>
    </row>
    <row r="265" spans="1:19" s="84" customFormat="1">
      <c r="A265" s="139"/>
      <c r="B265" s="139">
        <f>追加!A25</f>
        <v>264</v>
      </c>
      <c r="C265" s="140">
        <f>追加!B25</f>
        <v>61027000</v>
      </c>
      <c r="D265" s="141">
        <f>追加!E25</f>
        <v>4.8000000000000001E-2</v>
      </c>
      <c r="E265" s="141">
        <f t="shared" si="38"/>
        <v>4.7500000000000001E-2</v>
      </c>
      <c r="F265" s="142">
        <f>追加!C25</f>
        <v>42349</v>
      </c>
      <c r="G265" s="142">
        <f>追加!D25</f>
        <v>42445</v>
      </c>
      <c r="H265" s="139" t="str">
        <f t="shared" ca="1" si="39"/>
        <v>已终止</v>
      </c>
      <c r="I265" s="143">
        <v>2.0000000000000001E-4</v>
      </c>
      <c r="J265" s="143">
        <v>2.9999999999999997E-4</v>
      </c>
      <c r="K265" s="139">
        <f t="shared" si="40"/>
        <v>96</v>
      </c>
      <c r="L265" s="144">
        <f t="shared" si="41"/>
        <v>61797444.975342467</v>
      </c>
      <c r="M265" s="144">
        <f t="shared" si="43"/>
        <v>3210.19</v>
      </c>
      <c r="N265" s="144">
        <f t="shared" si="44"/>
        <v>4815.28</v>
      </c>
      <c r="O265" s="145">
        <f t="shared" si="42"/>
        <v>61789419.505342469</v>
      </c>
      <c r="P265" s="84" t="s">
        <v>62</v>
      </c>
      <c r="Q265" s="84" t="s">
        <v>63</v>
      </c>
      <c r="R265" s="84" t="s">
        <v>64</v>
      </c>
      <c r="S265" s="84">
        <f>追加!F25</f>
        <v>5</v>
      </c>
    </row>
    <row r="266" spans="1:19" s="84" customFormat="1">
      <c r="A266" s="139"/>
      <c r="B266" s="139">
        <f>追加!A26</f>
        <v>265</v>
      </c>
      <c r="C266" s="140">
        <f>追加!B26</f>
        <v>36008000</v>
      </c>
      <c r="D266" s="141">
        <f>追加!E26</f>
        <v>4.9000000000000002E-2</v>
      </c>
      <c r="E266" s="141">
        <f t="shared" si="38"/>
        <v>4.8500000000000001E-2</v>
      </c>
      <c r="F266" s="142">
        <f>追加!C26</f>
        <v>42349</v>
      </c>
      <c r="G266" s="142">
        <f>追加!D26</f>
        <v>42536</v>
      </c>
      <c r="H266" s="139" t="str">
        <f t="shared" ca="1" si="39"/>
        <v>已终止</v>
      </c>
      <c r="I266" s="143">
        <v>2.0000000000000001E-4</v>
      </c>
      <c r="J266" s="143">
        <v>2.9999999999999997E-4</v>
      </c>
      <c r="K266" s="139">
        <f t="shared" si="40"/>
        <v>187</v>
      </c>
      <c r="L266" s="144">
        <f t="shared" si="41"/>
        <v>36911948.778082192</v>
      </c>
      <c r="M266" s="144">
        <f t="shared" si="43"/>
        <v>3689.59</v>
      </c>
      <c r="N266" s="144">
        <f t="shared" si="44"/>
        <v>5534.38</v>
      </c>
      <c r="O266" s="145">
        <f t="shared" si="42"/>
        <v>36902724.808082186</v>
      </c>
      <c r="P266" s="84" t="s">
        <v>62</v>
      </c>
      <c r="Q266" s="84" t="s">
        <v>63</v>
      </c>
      <c r="R266" s="84" t="s">
        <v>64</v>
      </c>
      <c r="S266" s="84">
        <f>追加!F26</f>
        <v>5</v>
      </c>
    </row>
    <row r="267" spans="1:19" s="84" customFormat="1">
      <c r="A267" s="59"/>
      <c r="B267" s="59">
        <f>追加!A27</f>
        <v>266</v>
      </c>
      <c r="C267" s="60">
        <f>追加!B27</f>
        <v>142447000</v>
      </c>
      <c r="D267" s="61">
        <f>追加!E27</f>
        <v>4.4999999999999998E-2</v>
      </c>
      <c r="E267" s="61">
        <f t="shared" si="38"/>
        <v>4.4499999999999998E-2</v>
      </c>
      <c r="F267" s="62">
        <f>追加!C27</f>
        <v>42355</v>
      </c>
      <c r="G267" s="62">
        <f>追加!D27</f>
        <v>42395</v>
      </c>
      <c r="H267" s="59" t="str">
        <f t="shared" ca="1" si="39"/>
        <v>已终止</v>
      </c>
      <c r="I267" s="63">
        <v>2.0000000000000001E-4</v>
      </c>
      <c r="J267" s="63">
        <v>2.9999999999999997E-4</v>
      </c>
      <c r="K267" s="59">
        <f t="shared" si="40"/>
        <v>40</v>
      </c>
      <c r="L267" s="58">
        <f t="shared" si="41"/>
        <v>143149478.3561644</v>
      </c>
      <c r="M267" s="58">
        <f t="shared" si="43"/>
        <v>3122.13</v>
      </c>
      <c r="N267" s="58">
        <f t="shared" si="44"/>
        <v>4683.1899999999996</v>
      </c>
      <c r="O267" s="64">
        <f t="shared" si="42"/>
        <v>143141673.0361644</v>
      </c>
      <c r="P267" s="57" t="str">
        <f>IF(追加!F27=1,$T$221,IF(追加!F27=2,$T$222,IF(追加!F27=3,$T$223,IF(追加!F27,$T$224,IF(追加!F27,$T$225,0)))))</f>
        <v>账号：1109 0209 6910 115</v>
      </c>
      <c r="Q267" s="57" t="str">
        <f>IF(追加!F27=1,$U$221,IF(追加!F27=2,$U$222,IF(追加!F27=3,$U$223,IF(追加!F27=4,$U$224,IF(追加!F27=5,$U$225,0)))))</f>
        <v>户名：招商银行成都农商银行理财产品</v>
      </c>
      <c r="R267" s="57" t="str">
        <f>IF(追加!F27=1,$V$221,IF(追加!F27=2,$V$222,IF(追加!F27=3,$V$223,IF(追加!F27=4,$V$224,IF(追加!F27=5,$V$225,0)))))</f>
        <v>开户行：招商银行北京分行营业部</v>
      </c>
      <c r="S267" s="84">
        <f>追加!F27</f>
        <v>3</v>
      </c>
    </row>
    <row r="268" spans="1:19" s="84" customFormat="1">
      <c r="A268" s="59"/>
      <c r="B268" s="59">
        <f>追加!A28</f>
        <v>267</v>
      </c>
      <c r="C268" s="60">
        <f>追加!B28</f>
        <v>84584000</v>
      </c>
      <c r="D268" s="61">
        <f>追加!E28</f>
        <v>4.4999999999999998E-2</v>
      </c>
      <c r="E268" s="61">
        <f t="shared" si="38"/>
        <v>4.4499999999999998E-2</v>
      </c>
      <c r="F268" s="62">
        <f>追加!C28</f>
        <v>42355</v>
      </c>
      <c r="G268" s="62">
        <f>追加!D28</f>
        <v>42395</v>
      </c>
      <c r="H268" s="59" t="str">
        <f t="shared" ca="1" si="39"/>
        <v>已终止</v>
      </c>
      <c r="I268" s="63">
        <v>2.0000000000000001E-4</v>
      </c>
      <c r="J268" s="63">
        <v>2.9999999999999997E-4</v>
      </c>
      <c r="K268" s="59">
        <f t="shared" si="40"/>
        <v>40</v>
      </c>
      <c r="L268" s="58">
        <f t="shared" si="41"/>
        <v>85001126.575342461</v>
      </c>
      <c r="M268" s="58">
        <f t="shared" si="43"/>
        <v>1853.9</v>
      </c>
      <c r="N268" s="58">
        <f t="shared" si="44"/>
        <v>2780.84</v>
      </c>
      <c r="O268" s="64">
        <f t="shared" si="42"/>
        <v>84996491.835342452</v>
      </c>
      <c r="P268" s="57" t="str">
        <f>IF(追加!F28=1,$T$221,IF(追加!F28=2,$T$222,IF(追加!F28=3,$T$223,IF(追加!F28,$T$224,IF(追加!F28,$T$225,0)))))</f>
        <v>账号：1109 0209 6910 115</v>
      </c>
      <c r="Q268" s="57" t="str">
        <f>IF(追加!F28=1,$U$221,IF(追加!F28=2,$U$222,IF(追加!F28=3,$U$223,IF(追加!F28=4,$U$224,IF(追加!F28=5,$U$225,0)))))</f>
        <v>户名：招商银行成都农商银行理财产品</v>
      </c>
      <c r="R268" s="57" t="str">
        <f>IF(追加!F28=1,$V$221,IF(追加!F28=2,$V$222,IF(追加!F28=3,$V$223,IF(追加!F28=4,$V$224,IF(追加!F28=5,$V$225,0)))))</f>
        <v>开户行：招商银行北京分行营业部</v>
      </c>
      <c r="S268" s="84">
        <f>追加!F28</f>
        <v>3</v>
      </c>
    </row>
    <row r="269" spans="1:19" s="84" customFormat="1">
      <c r="A269" s="139"/>
      <c r="B269" s="139">
        <f>追加!A29</f>
        <v>268</v>
      </c>
      <c r="C269" s="140">
        <f>追加!B29</f>
        <v>93562000</v>
      </c>
      <c r="D269" s="141">
        <f>追加!E29</f>
        <v>4.8000000000000001E-2</v>
      </c>
      <c r="E269" s="141">
        <f t="shared" si="38"/>
        <v>4.7500000000000001E-2</v>
      </c>
      <c r="F269" s="142">
        <f>追加!C29</f>
        <v>42356</v>
      </c>
      <c r="G269" s="142">
        <f>追加!D29</f>
        <v>42445</v>
      </c>
      <c r="H269" s="139" t="str">
        <f t="shared" ca="1" si="39"/>
        <v>已终止</v>
      </c>
      <c r="I269" s="143">
        <v>2.0000000000000001E-4</v>
      </c>
      <c r="J269" s="143">
        <v>2.9999999999999997E-4</v>
      </c>
      <c r="K269" s="139">
        <f t="shared" si="40"/>
        <v>89</v>
      </c>
      <c r="L269" s="144">
        <f t="shared" si="41"/>
        <v>94657059.90136987</v>
      </c>
      <c r="M269" s="144">
        <f t="shared" si="43"/>
        <v>4562.75</v>
      </c>
      <c r="N269" s="144">
        <f t="shared" si="44"/>
        <v>6844.12</v>
      </c>
      <c r="O269" s="145">
        <f t="shared" si="42"/>
        <v>94645653.031369865</v>
      </c>
      <c r="P269" s="84" t="str">
        <f>IF(追加!F29=1,$T$221,IF(追加!F29=2,$T$222,IF(追加!F29=3,$T$223,IF(追加!F29=4,$T$224,IF(追加!F29=5,$T$225,0)))))</f>
        <v>账号：1289 0252 3110 203</v>
      </c>
      <c r="Q269" s="84" t="str">
        <f>IF(追加!F29=1,$U$221,IF(追加!F29=2,$U$222,IF(追加!F29=3,$U$223,IF(追加!F29=4,$U$224,IF(追加!F29=5,$U$225,0)))))</f>
        <v>户名：成都农商银行理财产品专户</v>
      </c>
      <c r="R269" s="84" t="str">
        <f>IF(追加!F29=1,$V$221,IF(追加!F29=2,$V$222,IF(追加!F29=3,$V$223,IF(追加!F29=4,$V$224,IF(追加!F29=5,$V$225,0)))))</f>
        <v>开户行：招商银行成都府青路支行</v>
      </c>
      <c r="S269" s="84">
        <f>追加!F29</f>
        <v>5</v>
      </c>
    </row>
    <row r="270" spans="1:19" s="84" customFormat="1">
      <c r="A270" s="139"/>
      <c r="B270" s="139">
        <f>追加!A30</f>
        <v>269</v>
      </c>
      <c r="C270" s="140">
        <f>追加!B30</f>
        <v>67901000</v>
      </c>
      <c r="D270" s="141">
        <f>追加!E30</f>
        <v>4.9000000000000002E-2</v>
      </c>
      <c r="E270" s="141">
        <f t="shared" si="38"/>
        <v>4.8500000000000001E-2</v>
      </c>
      <c r="F270" s="142">
        <f>追加!C30</f>
        <v>42356</v>
      </c>
      <c r="G270" s="142">
        <f>追加!D30</f>
        <v>42536</v>
      </c>
      <c r="H270" s="139" t="str">
        <f t="shared" ca="1" si="39"/>
        <v>已终止</v>
      </c>
      <c r="I270" s="143">
        <v>2.0000000000000001E-4</v>
      </c>
      <c r="J270" s="143">
        <v>2.9999999999999997E-4</v>
      </c>
      <c r="K270" s="139">
        <f t="shared" si="40"/>
        <v>180</v>
      </c>
      <c r="L270" s="144">
        <f t="shared" si="41"/>
        <v>69541785.80821918</v>
      </c>
      <c r="M270" s="144">
        <f t="shared" si="43"/>
        <v>6697.08</v>
      </c>
      <c r="N270" s="144">
        <f t="shared" si="44"/>
        <v>10045.629999999999</v>
      </c>
      <c r="O270" s="145">
        <f t="shared" si="42"/>
        <v>69525043.098219186</v>
      </c>
      <c r="P270" s="84" t="str">
        <f>IF(追加!F30=1,$T$221,IF(追加!F30=2,$T$222,IF(追加!F30=3,$T$223,IF(追加!F30=4,$T$224,IF(追加!F30=5,$T$225,0)))))</f>
        <v>账号：1289 0252 3110 203</v>
      </c>
      <c r="Q270" s="84" t="str">
        <f>IF(追加!F30=1,$U$221,IF(追加!F30=2,$U$222,IF(追加!F30=3,$U$223,IF(追加!F30=4,$U$224,IF(追加!F30=5,$U$225,0)))))</f>
        <v>户名：成都农商银行理财产品专户</v>
      </c>
      <c r="R270" s="84" t="str">
        <f>IF(追加!F30=1,$V$221,IF(追加!F30=2,$V$222,IF(追加!F30=3,$V$223,IF(追加!F30=4,$V$224,IF(追加!F30=5,$V$225,0)))))</f>
        <v>开户行：招商银行成都府青路支行</v>
      </c>
      <c r="S270" s="84">
        <f>追加!F30</f>
        <v>5</v>
      </c>
    </row>
    <row r="271" spans="1:19" s="84" customFormat="1">
      <c r="A271" s="59"/>
      <c r="B271" s="59">
        <f>追加!A31</f>
        <v>270</v>
      </c>
      <c r="C271" s="60">
        <f>追加!B31</f>
        <v>57000000</v>
      </c>
      <c r="D271" s="61">
        <f>追加!E31</f>
        <v>4.5999999999999999E-2</v>
      </c>
      <c r="E271" s="61">
        <f t="shared" si="38"/>
        <v>4.5499999999999999E-2</v>
      </c>
      <c r="F271" s="62">
        <f>追加!C31</f>
        <v>42361</v>
      </c>
      <c r="G271" s="62">
        <f>追加!D31</f>
        <v>42416</v>
      </c>
      <c r="H271" s="59" t="str">
        <f t="shared" ca="1" si="39"/>
        <v>已终止</v>
      </c>
      <c r="I271" s="63">
        <v>2.0000000000000001E-4</v>
      </c>
      <c r="J271" s="63">
        <v>2.9999999999999997E-4</v>
      </c>
      <c r="K271" s="59">
        <f t="shared" si="40"/>
        <v>55</v>
      </c>
      <c r="L271" s="58">
        <f t="shared" si="41"/>
        <v>57395095.89041096</v>
      </c>
      <c r="M271" s="58">
        <f t="shared" si="43"/>
        <v>1717.81</v>
      </c>
      <c r="N271" s="58">
        <f t="shared" si="44"/>
        <v>2576.71</v>
      </c>
      <c r="O271" s="64">
        <f t="shared" si="42"/>
        <v>57390801.370410956</v>
      </c>
      <c r="P271" s="57" t="str">
        <f>IF(追加!F31=1,$T$221,IF(追加!F31=2,$T$222,IF(追加!F31=3,$T$223,IF(追加!F31=4,$T$224,IF(追加!F31=5,$T$225,0)))))</f>
        <v>账号：4641 8803</v>
      </c>
      <c r="Q271" s="57" t="str">
        <f>IF(追加!F31=1,$U$221,IF(追加!F31=2,$U$222,IF(追加!F31=3,$U$223,IF(追加!F31=4,$U$224,IF(追加!F31=5,$U$225,0)))))</f>
        <v>户名：成都农村商业银行股份有限公司</v>
      </c>
      <c r="R271" s="57" t="str">
        <f>IF(追加!F31=1,$V$221,IF(追加!F31=2,$V$222,IF(追加!F31=3,$V$223,IF(追加!F31=4,$V$224,IF(追加!F31=5,$V$225,0)))))</f>
        <v>开户行：成都农村商业银行股份有限公司</v>
      </c>
      <c r="S271" s="84">
        <f>追加!F31</f>
        <v>2</v>
      </c>
    </row>
    <row r="272" spans="1:19" s="84" customFormat="1">
      <c r="A272" s="147"/>
      <c r="B272" s="147">
        <f>追加!A32</f>
        <v>271</v>
      </c>
      <c r="C272" s="148">
        <f>追加!B32</f>
        <v>195532000</v>
      </c>
      <c r="D272" s="149">
        <f>追加!E32</f>
        <v>4.4999999999999998E-2</v>
      </c>
      <c r="E272" s="149">
        <f t="shared" si="38"/>
        <v>4.4499999999999998E-2</v>
      </c>
      <c r="F272" s="150">
        <f>追加!C32</f>
        <v>42362</v>
      </c>
      <c r="G272" s="150">
        <f>追加!D32</f>
        <v>42398</v>
      </c>
      <c r="H272" s="147" t="str">
        <f t="shared" ca="1" si="39"/>
        <v>已终止</v>
      </c>
      <c r="I272" s="151">
        <v>2.0000000000000001E-4</v>
      </c>
      <c r="J272" s="151">
        <v>2.9999999999999997E-4</v>
      </c>
      <c r="K272" s="147">
        <f t="shared" si="40"/>
        <v>36</v>
      </c>
      <c r="L272" s="152">
        <f t="shared" si="41"/>
        <v>196399840.65753424</v>
      </c>
      <c r="M272" s="152">
        <f t="shared" si="43"/>
        <v>3857.07</v>
      </c>
      <c r="N272" s="152">
        <f t="shared" si="44"/>
        <v>5785.6</v>
      </c>
      <c r="O272" s="153">
        <f t="shared" si="42"/>
        <v>196390197.98753425</v>
      </c>
      <c r="P272" s="154" t="str">
        <f>IF(追加!F32=1,$T$221,IF(追加!F32=2,$T$222,IF(追加!F32=3,$T$223,IF(追加!F32=4,$T$224,IF(追加!F32=5,$T$225,0)))))</f>
        <v>账号：1109 0209 6910 115</v>
      </c>
      <c r="Q272" s="154" t="str">
        <f>IF(追加!F32=1,$U$221,IF(追加!F32=2,$U$222,IF(追加!F32=3,$U$223,IF(追加!F32=4,$U$224,IF(追加!F32=5,$U$225,0)))))</f>
        <v>户名：招商银行成都农商银行理财产品</v>
      </c>
      <c r="R272" s="154" t="str">
        <f>IF(追加!F32=1,$V$221,IF(追加!F32=2,$V$222,IF(追加!F32=3,$V$223,IF(追加!F32=4,$V$224,IF(追加!F32=5,$V$225,0)))))</f>
        <v>开户行：招商银行北京分行营业部</v>
      </c>
      <c r="S272" s="84">
        <f>追加!F32</f>
        <v>3</v>
      </c>
    </row>
    <row r="273" spans="1:18" s="84" customFormat="1">
      <c r="A273" s="147"/>
      <c r="B273" s="147">
        <f>追加!A33</f>
        <v>272</v>
      </c>
      <c r="C273" s="148">
        <f>追加!B33</f>
        <v>121176000</v>
      </c>
      <c r="D273" s="149">
        <f>追加!E33</f>
        <v>4.4999999999999998E-2</v>
      </c>
      <c r="E273" s="149">
        <f t="shared" si="38"/>
        <v>4.4499999999999998E-2</v>
      </c>
      <c r="F273" s="150">
        <f>追加!C33</f>
        <v>42362</v>
      </c>
      <c r="G273" s="150">
        <f>追加!D33</f>
        <v>42398</v>
      </c>
      <c r="H273" s="147" t="str">
        <f t="shared" ca="1" si="39"/>
        <v>已终止</v>
      </c>
      <c r="I273" s="151">
        <v>2.0000000000000001E-4</v>
      </c>
      <c r="J273" s="151">
        <v>2.9999999999999997E-4</v>
      </c>
      <c r="K273" s="147">
        <f t="shared" si="40"/>
        <v>36</v>
      </c>
      <c r="L273" s="152">
        <f t="shared" si="41"/>
        <v>121713822.24657534</v>
      </c>
      <c r="M273" s="152">
        <f t="shared" si="43"/>
        <v>2390.3200000000002</v>
      </c>
      <c r="N273" s="152">
        <f t="shared" si="44"/>
        <v>3585.48</v>
      </c>
      <c r="O273" s="153">
        <f t="shared" si="42"/>
        <v>121707846.44657534</v>
      </c>
      <c r="P273" s="154" t="str">
        <f>IF(追加!F33=1,$T$221,IF(追加!F33=2,$T$222,IF(追加!F33=3,$T$223,IF(追加!F33=4,$T$224,IF(追加!F33=5,$T$225,0)))))</f>
        <v>账号：1109 0209 6910 115</v>
      </c>
      <c r="Q273" s="154" t="str">
        <f>IF(追加!F33=1,$U$221,IF(追加!F33=2,$U$222,IF(追加!F33=3,$U$223,IF(追加!F33=4,$U$224,IF(追加!F33=5,$U$225,0)))))</f>
        <v>户名：招商银行成都农商银行理财产品</v>
      </c>
      <c r="R273" s="154" t="str">
        <f>IF(追加!F33=1,$V$221,IF(追加!F33=2,$V$222,IF(追加!F33=3,$V$223,IF(追加!F33=4,$V$224,IF(追加!F33=5,$V$225,0)))))</f>
        <v>开户行：招商银行北京分行营业部</v>
      </c>
    </row>
    <row r="274" spans="1:18" s="84" customFormat="1">
      <c r="A274" s="59"/>
      <c r="B274" s="59">
        <f>追加!A34</f>
        <v>273</v>
      </c>
      <c r="C274" s="60">
        <f>追加!B34</f>
        <v>30000000</v>
      </c>
      <c r="D274" s="61">
        <f>追加!E34</f>
        <v>4.5999999999999999E-2</v>
      </c>
      <c r="E274" s="61">
        <f t="shared" si="38"/>
        <v>4.5499999999999999E-2</v>
      </c>
      <c r="F274" s="62">
        <f>追加!C34</f>
        <v>42363</v>
      </c>
      <c r="G274" s="62">
        <f>追加!D34</f>
        <v>42416</v>
      </c>
      <c r="H274" s="59" t="str">
        <f t="shared" ca="1" si="39"/>
        <v>已终止</v>
      </c>
      <c r="I274" s="63">
        <v>2.0000000000000001E-4</v>
      </c>
      <c r="J274" s="63">
        <v>2.9999999999999997E-4</v>
      </c>
      <c r="K274" s="59">
        <f t="shared" si="40"/>
        <v>53</v>
      </c>
      <c r="L274" s="58">
        <f t="shared" si="41"/>
        <v>30200383.561643835</v>
      </c>
      <c r="M274" s="58">
        <f t="shared" si="43"/>
        <v>871.23</v>
      </c>
      <c r="N274" s="58">
        <f t="shared" si="44"/>
        <v>1306.8499999999999</v>
      </c>
      <c r="O274" s="64">
        <f t="shared" si="42"/>
        <v>30198205.481643833</v>
      </c>
      <c r="P274" s="57" t="str">
        <f>IF(追加!F34=1,$T$221,IF(追加!F34=2,$T$222,IF(追加!F34=3,$T$223,IF(追加!F34=4,$T$224,IF(追加!F34=5,$T$225,0)))))</f>
        <v>账号：4641 8803</v>
      </c>
      <c r="Q274" s="57" t="str">
        <f>IF(追加!F34=1,$U$221,IF(追加!F34=2,$U$222,IF(追加!F34=3,$U$223,IF(追加!F34=4,$U$224,IF(追加!F34=5,$U$225,0)))))</f>
        <v>户名：成都农村商业银行股份有限公司</v>
      </c>
      <c r="R274" s="57" t="str">
        <f>IF(追加!F34=1,$V$221,IF(追加!F34=2,$V$222,IF(追加!F34=3,$V$223,IF(追加!F34=4,$V$224,IF(追加!F34=5,$V$225,0)))))</f>
        <v>开户行：成都农村商业银行股份有限公司</v>
      </c>
    </row>
    <row r="275" spans="1:18" s="84" customFormat="1">
      <c r="A275" s="139"/>
      <c r="B275" s="139">
        <f>追加!A35</f>
        <v>274</v>
      </c>
      <c r="C275" s="140">
        <f>追加!B35</f>
        <v>121828000</v>
      </c>
      <c r="D275" s="141">
        <f>追加!E35</f>
        <v>4.7500000000000001E-2</v>
      </c>
      <c r="E275" s="141">
        <f t="shared" si="38"/>
        <v>4.7E-2</v>
      </c>
      <c r="F275" s="142">
        <f>追加!C35</f>
        <v>42363</v>
      </c>
      <c r="G275" s="142">
        <f>追加!D35</f>
        <v>42453</v>
      </c>
      <c r="H275" s="139" t="str">
        <f t="shared" ca="1" si="39"/>
        <v>已终止</v>
      </c>
      <c r="I275" s="143">
        <v>2.0000000000000001E-4</v>
      </c>
      <c r="J275" s="143">
        <v>2.9999999999999997E-4</v>
      </c>
      <c r="K275" s="139">
        <f t="shared" si="40"/>
        <v>90</v>
      </c>
      <c r="L275" s="144">
        <f t="shared" si="41"/>
        <v>123254889.5890411</v>
      </c>
      <c r="M275" s="144">
        <f t="shared" si="43"/>
        <v>6007.96</v>
      </c>
      <c r="N275" s="144">
        <f t="shared" si="44"/>
        <v>9011.93</v>
      </c>
      <c r="O275" s="145">
        <f t="shared" si="42"/>
        <v>123239869.6990411</v>
      </c>
      <c r="P275" s="84" t="str">
        <f>IF(追加!F35=1,$T$221,IF(追加!F35=2,$T$222,IF(追加!F35=3,$T$223,IF(追加!F35=4,$T$224,IF(追加!F35=5,$T$225,0)))))</f>
        <v>账号：1289 0252 3110 203</v>
      </c>
      <c r="Q275" s="84" t="str">
        <f>IF(追加!F35=1,$U$221,IF(追加!F35=2,$U$222,IF(追加!F35=3,$U$223,IF(追加!F35=4,$U$224,IF(追加!F35=5,$U$225,0)))))</f>
        <v>户名：成都农商银行理财产品专户</v>
      </c>
      <c r="R275" s="84" t="str">
        <f>IF(追加!F35=1,$V$221,IF(追加!F35=2,$V$222,IF(追加!F35=3,$V$223,IF(追加!F35=4,$V$224,IF(追加!F35=5,$V$225,0)))))</f>
        <v>开户行：招商银行成都府青路支行</v>
      </c>
    </row>
    <row r="276" spans="1:18" s="84" customFormat="1">
      <c r="A276" s="139"/>
      <c r="B276" s="139">
        <f>追加!A36</f>
        <v>275</v>
      </c>
      <c r="C276" s="140">
        <f>追加!B36</f>
        <v>46675000</v>
      </c>
      <c r="D276" s="141">
        <f>追加!E36</f>
        <v>4.9000000000000002E-2</v>
      </c>
      <c r="E276" s="141">
        <f t="shared" si="38"/>
        <v>4.8500000000000001E-2</v>
      </c>
      <c r="F276" s="142">
        <f>追加!C36</f>
        <v>42363</v>
      </c>
      <c r="G276" s="142">
        <f>追加!D36</f>
        <v>42544</v>
      </c>
      <c r="H276" s="139" t="str">
        <f t="shared" ca="1" si="39"/>
        <v>已终止</v>
      </c>
      <c r="I276" s="143">
        <v>2.0000000000000001E-4</v>
      </c>
      <c r="J276" s="143">
        <v>2.9999999999999997E-4</v>
      </c>
      <c r="K276" s="139">
        <f t="shared" si="40"/>
        <v>181</v>
      </c>
      <c r="L276" s="144">
        <f t="shared" si="41"/>
        <v>47809138.561643839</v>
      </c>
      <c r="M276" s="144">
        <f t="shared" si="43"/>
        <v>4629.1400000000003</v>
      </c>
      <c r="N276" s="144">
        <f t="shared" si="44"/>
        <v>6943.71</v>
      </c>
      <c r="O276" s="145">
        <f t="shared" si="42"/>
        <v>47797565.711643837</v>
      </c>
      <c r="P276" s="84" t="str">
        <f>IF(追加!F36=1,$T$221,IF(追加!F36=2,$T$222,IF(追加!F36=3,$T$223,IF(追加!F36=4,$T$224,IF(追加!F36=5,$T$225,0)))))</f>
        <v>账号：1289 0252 3110 203</v>
      </c>
      <c r="Q276" s="84" t="str">
        <f>IF(追加!F36=1,$U$221,IF(追加!F36=2,$U$222,IF(追加!F36=3,$U$223,IF(追加!F36=4,$U$224,IF(追加!F36=5,$U$225,0)))))</f>
        <v>户名：成都农商银行理财产品专户</v>
      </c>
      <c r="R276" s="84" t="str">
        <f>IF(追加!F36=1,$V$221,IF(追加!F36=2,$V$222,IF(追加!F36=3,$V$223,IF(追加!F36=4,$V$224,IF(追加!F36=5,$V$225,0)))))</f>
        <v>开户行：招商银行成都府青路支行</v>
      </c>
    </row>
    <row r="277" spans="1:18" s="84" customFormat="1">
      <c r="A277" s="139"/>
      <c r="B277" s="139">
        <f>追加!A37</f>
        <v>276</v>
      </c>
      <c r="C277" s="140">
        <f>追加!B37</f>
        <v>19340000</v>
      </c>
      <c r="D277" s="141">
        <f>追加!E37</f>
        <v>4.8499999999999995E-2</v>
      </c>
      <c r="E277" s="141">
        <f t="shared" si="38"/>
        <v>4.7999999999999994E-2</v>
      </c>
      <c r="F277" s="142">
        <f>追加!C37</f>
        <v>42363</v>
      </c>
      <c r="G277" s="142">
        <f>追加!D37</f>
        <v>42543</v>
      </c>
      <c r="H277" s="139" t="str">
        <f t="shared" ca="1" si="39"/>
        <v>已终止</v>
      </c>
      <c r="I277" s="143">
        <v>2.0000000000000001E-4</v>
      </c>
      <c r="J277" s="143">
        <v>2.9999999999999997E-4</v>
      </c>
      <c r="K277" s="139">
        <f t="shared" si="40"/>
        <v>180</v>
      </c>
      <c r="L277" s="144">
        <f t="shared" si="41"/>
        <v>19802570.410958905</v>
      </c>
      <c r="M277" s="144">
        <f t="shared" si="43"/>
        <v>1907.51</v>
      </c>
      <c r="N277" s="144">
        <f t="shared" si="44"/>
        <v>2861.26</v>
      </c>
      <c r="O277" s="145">
        <f t="shared" si="42"/>
        <v>19797801.640958901</v>
      </c>
      <c r="P277" s="84" t="str">
        <f>IF(追加!F37=1,$T$221,IF(追加!F37=2,$T$222,IF(追加!F37=3,$T$223,IF(追加!F37=4,$T$224,IF(追加!F37=5,$T$225,0)))))</f>
        <v>账号：4641 8803</v>
      </c>
      <c r="Q277" s="84" t="str">
        <f>IF(追加!F37=1,$U$221,IF(追加!F37=2,$U$222,IF(追加!F37=3,$U$223,IF(追加!F37=4,$U$224,IF(追加!F37=5,$U$225,0)))))</f>
        <v>户名：成都农村商业银行股份有限公司</v>
      </c>
      <c r="R277" s="84" t="str">
        <f>IF(追加!F37=1,$V$221,IF(追加!F37=2,$V$222,IF(追加!F37=3,$V$223,IF(追加!F37=4,$V$224,IF(追加!F37=5,$V$225,0)))))</f>
        <v>开户行：成都农村商业银行股份有限公司</v>
      </c>
    </row>
    <row r="278" spans="1:18" s="84" customFormat="1">
      <c r="A278" s="59"/>
      <c r="B278" s="59">
        <f>追加!A38</f>
        <v>277</v>
      </c>
      <c r="C278" s="60">
        <f>追加!B38</f>
        <v>65959000</v>
      </c>
      <c r="D278" s="61">
        <f>追加!E38</f>
        <v>4.4999999999999998E-2</v>
      </c>
      <c r="E278" s="61">
        <f t="shared" si="38"/>
        <v>4.4499999999999998E-2</v>
      </c>
      <c r="F278" s="62">
        <f>追加!C38</f>
        <v>42373</v>
      </c>
      <c r="G278" s="62">
        <f>追加!D38</f>
        <v>42418</v>
      </c>
      <c r="H278" s="59" t="str">
        <f t="shared" ca="1" si="39"/>
        <v>已终止</v>
      </c>
      <c r="I278" s="63">
        <v>2.0000000000000001E-4</v>
      </c>
      <c r="J278" s="63">
        <v>2.9999999999999997E-4</v>
      </c>
      <c r="K278" s="59">
        <f t="shared" si="40"/>
        <v>45</v>
      </c>
      <c r="L278" s="58">
        <f t="shared" si="41"/>
        <v>66324936.91780822</v>
      </c>
      <c r="M278" s="58">
        <f t="shared" si="43"/>
        <v>1626.39</v>
      </c>
      <c r="N278" s="58">
        <f t="shared" si="44"/>
        <v>2439.58</v>
      </c>
      <c r="O278" s="64">
        <f t="shared" si="42"/>
        <v>66320870.947808221</v>
      </c>
      <c r="P278" s="57" t="str">
        <f>IF(追加!F38=1,$T$221,IF(追加!F38=2,$T$222,IF(追加!F38=3,$T$223,IF(追加!F38=4,$T$224,IF(追加!F38=5,$T$225,0)))))</f>
        <v>账号：1109 0209 6910 115</v>
      </c>
      <c r="Q278" s="57" t="str">
        <f>IF(追加!F38=1,$U$221,IF(追加!F38=2,$U$222,IF(追加!F38=3,$U$223,IF(追加!F38=4,$U$224,IF(追加!F38=5,$U$225,0)))))</f>
        <v>户名：招商银行成都农商银行理财产品</v>
      </c>
      <c r="R278" s="57" t="str">
        <f>IF(追加!F38=1,$V$221,IF(追加!F38=2,$V$222,IF(追加!F38=3,$V$223,IF(追加!F38=4,$V$224,IF(追加!F38=5,$V$225,0)))))</f>
        <v>开户行：招商银行北京分行营业部</v>
      </c>
    </row>
    <row r="279" spans="1:18" s="84" customFormat="1">
      <c r="A279" s="59"/>
      <c r="B279" s="59">
        <f>追加!A39</f>
        <v>278</v>
      </c>
      <c r="C279" s="60">
        <f>追加!B39</f>
        <v>95004000</v>
      </c>
      <c r="D279" s="61">
        <f>追加!E39</f>
        <v>4.4999999999999998E-2</v>
      </c>
      <c r="E279" s="61">
        <f t="shared" si="38"/>
        <v>4.4499999999999998E-2</v>
      </c>
      <c r="F279" s="62">
        <f>追加!C39</f>
        <v>42373</v>
      </c>
      <c r="G279" s="62">
        <f>追加!D39</f>
        <v>42418</v>
      </c>
      <c r="H279" s="59" t="str">
        <f t="shared" ca="1" si="39"/>
        <v>已终止</v>
      </c>
      <c r="I279" s="63">
        <v>2.0000000000000001E-4</v>
      </c>
      <c r="J279" s="63">
        <v>2.9999999999999997E-4</v>
      </c>
      <c r="K279" s="59">
        <f t="shared" si="40"/>
        <v>45</v>
      </c>
      <c r="L279" s="58">
        <f t="shared" si="41"/>
        <v>95531076.986301363</v>
      </c>
      <c r="M279" s="58">
        <f t="shared" si="43"/>
        <v>2342.56</v>
      </c>
      <c r="N279" s="58">
        <f t="shared" si="44"/>
        <v>3513.85</v>
      </c>
      <c r="O279" s="64">
        <f t="shared" si="42"/>
        <v>95525220.576301366</v>
      </c>
      <c r="P279" s="57" t="str">
        <f>IF(追加!F39=1,$T$221,IF(追加!F39=2,$T$222,IF(追加!F39=3,$T$223,IF(追加!F39=4,$T$224,IF(追加!F39=5,$T$225,0)))))</f>
        <v>账号：1109 0209 6910 115</v>
      </c>
      <c r="Q279" s="57" t="str">
        <f>IF(追加!F39=1,$U$221,IF(追加!F39=2,$U$222,IF(追加!F39=3,$U$223,IF(追加!F39=4,$U$224,IF(追加!F39=5,$U$225,0)))))</f>
        <v>户名：招商银行成都农商银行理财产品</v>
      </c>
      <c r="R279" s="57" t="str">
        <f>IF(追加!F39=1,$V$221,IF(追加!F39=2,$V$222,IF(追加!F39=3,$V$223,IF(追加!F39=4,$V$224,IF(追加!F39=5,$V$225,0)))))</f>
        <v>开户行：招商银行北京分行营业部</v>
      </c>
    </row>
    <row r="280" spans="1:18" s="84" customFormat="1">
      <c r="A280" s="139"/>
      <c r="B280" s="139">
        <f>追加!A40</f>
        <v>279</v>
      </c>
      <c r="C280" s="140">
        <f>追加!B40</f>
        <v>82312000</v>
      </c>
      <c r="D280" s="141">
        <f>追加!E40</f>
        <v>4.7E-2</v>
      </c>
      <c r="E280" s="141">
        <f t="shared" si="38"/>
        <v>4.65E-2</v>
      </c>
      <c r="F280" s="142">
        <f>追加!C40</f>
        <v>42374</v>
      </c>
      <c r="G280" s="142">
        <f>追加!D40</f>
        <v>42467</v>
      </c>
      <c r="H280" s="139" t="str">
        <f t="shared" ca="1" si="39"/>
        <v>已终止</v>
      </c>
      <c r="I280" s="143">
        <v>2.0000000000000001E-4</v>
      </c>
      <c r="J280" s="143">
        <v>2.9999999999999997E-4</v>
      </c>
      <c r="K280" s="139">
        <f t="shared" si="40"/>
        <v>93</v>
      </c>
      <c r="L280" s="144">
        <f t="shared" si="41"/>
        <v>83297714.389041096</v>
      </c>
      <c r="M280" s="144">
        <f t="shared" si="43"/>
        <v>4194.53</v>
      </c>
      <c r="N280" s="144">
        <f t="shared" si="44"/>
        <v>6291.79</v>
      </c>
      <c r="O280" s="145">
        <f t="shared" si="42"/>
        <v>83287228.069041088</v>
      </c>
      <c r="P280" s="84" t="str">
        <f>IF(追加!F40=1,$T$221,IF(追加!F40=2,$T$222,IF(追加!F40=3,$T$223,IF(追加!F40=4,$T$224,IF(追加!F40=5,$T$225,0)))))</f>
        <v>账号：1289 0252 3110 203</v>
      </c>
      <c r="Q280" s="84" t="str">
        <f>IF(追加!F40=1,$U$221,IF(追加!F40=2,$U$222,IF(追加!F40=3,$U$223,IF(追加!F40=4,$U$224,IF(追加!F40=5,$U$225,0)))))</f>
        <v>户名：成都农商银行理财产品专户</v>
      </c>
      <c r="R280" s="84" t="str">
        <f>IF(追加!F40=1,$V$221,IF(追加!F40=2,$V$222,IF(追加!F40=3,$V$223,IF(追加!F40=4,$V$224,IF(追加!F40=5,$V$225,0)))))</f>
        <v>开户行：招商银行成都府青路支行</v>
      </c>
    </row>
    <row r="281" spans="1:18" s="84" customFormat="1">
      <c r="A281" s="139"/>
      <c r="B281" s="139">
        <f>追加!A41</f>
        <v>280</v>
      </c>
      <c r="C281" s="140">
        <f>追加!B41</f>
        <v>88025000</v>
      </c>
      <c r="D281" s="141">
        <f>追加!E41</f>
        <v>4.8499999999999995E-2</v>
      </c>
      <c r="E281" s="141">
        <f t="shared" si="38"/>
        <v>4.7999999999999994E-2</v>
      </c>
      <c r="F281" s="142">
        <f>追加!C41</f>
        <v>42374</v>
      </c>
      <c r="G281" s="142">
        <f>追加!D41</f>
        <v>42557</v>
      </c>
      <c r="H281" s="139" t="str">
        <f t="shared" ca="1" si="39"/>
        <v>已终止</v>
      </c>
      <c r="I281" s="143">
        <v>2.0000000000000001E-4</v>
      </c>
      <c r="J281" s="143">
        <v>2.9999999999999997E-4</v>
      </c>
      <c r="K281" s="139">
        <f t="shared" si="40"/>
        <v>183</v>
      </c>
      <c r="L281" s="144">
        <f t="shared" si="41"/>
        <v>90165454.486301363</v>
      </c>
      <c r="M281" s="144">
        <f t="shared" si="43"/>
        <v>8826.6200000000008</v>
      </c>
      <c r="N281" s="144">
        <f t="shared" si="44"/>
        <v>13239.92</v>
      </c>
      <c r="O281" s="145">
        <f t="shared" si="42"/>
        <v>90143387.946301356</v>
      </c>
      <c r="P281" s="84" t="str">
        <f>IF(追加!F41=1,$T$221,IF(追加!F41=2,$T$222,IF(追加!F41=3,$T$223,IF(追加!F41=4,$T$224,IF(追加!F41=5,$T$225,0)))))</f>
        <v>账号：1289 0252 3110 203</v>
      </c>
      <c r="Q281" s="84" t="str">
        <f>IF(追加!F41=1,$U$221,IF(追加!F41=2,$U$222,IF(追加!F41=3,$U$223,IF(追加!F41=4,$U$224,IF(追加!F41=5,$U$225,0)))))</f>
        <v>户名：成都农商银行理财产品专户</v>
      </c>
      <c r="R281" s="84" t="str">
        <f>IF(追加!F41=1,$V$221,IF(追加!F41=2,$V$222,IF(追加!F41=3,$V$223,IF(追加!F41=4,$V$224,IF(追加!F41=5,$V$225,0)))))</f>
        <v>开户行：招商银行成都府青路支行</v>
      </c>
    </row>
    <row r="282" spans="1:18">
      <c r="A282" s="47"/>
      <c r="B282" s="167">
        <v>281</v>
      </c>
      <c r="C282" s="168">
        <v>169899000</v>
      </c>
      <c r="D282" s="169">
        <v>4.4999999999999998E-2</v>
      </c>
      <c r="E282" s="169">
        <v>4.4499999999999998E-2</v>
      </c>
      <c r="F282" s="170">
        <v>42377</v>
      </c>
      <c r="G282" s="170">
        <v>42423</v>
      </c>
      <c r="H282" s="167" t="s">
        <v>81</v>
      </c>
      <c r="I282" s="171">
        <v>2.0000000000000001E-4</v>
      </c>
      <c r="J282" s="171">
        <v>2.9999999999999997E-4</v>
      </c>
      <c r="K282" s="167">
        <v>46</v>
      </c>
      <c r="L282" s="172">
        <v>170862536.79452056</v>
      </c>
      <c r="M282" s="172">
        <v>4282.3900000000003</v>
      </c>
      <c r="N282" s="172">
        <v>6423.58</v>
      </c>
      <c r="O282" s="173">
        <v>170851830.82452056</v>
      </c>
      <c r="P282" s="88" t="s">
        <v>59</v>
      </c>
      <c r="Q282" s="88" t="s">
        <v>60</v>
      </c>
      <c r="R282" s="88" t="s">
        <v>61</v>
      </c>
    </row>
    <row r="283" spans="1:18">
      <c r="A283" s="47"/>
      <c r="B283" s="167">
        <v>282</v>
      </c>
      <c r="C283" s="168">
        <v>114753000</v>
      </c>
      <c r="D283" s="169">
        <v>4.4999999999999998E-2</v>
      </c>
      <c r="E283" s="169">
        <v>4.4499999999999998E-2</v>
      </c>
      <c r="F283" s="170">
        <v>42377</v>
      </c>
      <c r="G283" s="170">
        <v>42423</v>
      </c>
      <c r="H283" s="167" t="s">
        <v>81</v>
      </c>
      <c r="I283" s="171">
        <v>2.0000000000000001E-4</v>
      </c>
      <c r="J283" s="171">
        <v>2.9999999999999997E-4</v>
      </c>
      <c r="K283" s="167">
        <v>46</v>
      </c>
      <c r="L283" s="172">
        <v>115403790.98630136</v>
      </c>
      <c r="M283" s="172">
        <v>2892.4</v>
      </c>
      <c r="N283" s="172">
        <v>4338.6099999999997</v>
      </c>
      <c r="O283" s="173">
        <v>115396559.97630136</v>
      </c>
      <c r="P283" s="88" t="s">
        <v>59</v>
      </c>
      <c r="Q283" s="88" t="s">
        <v>60</v>
      </c>
      <c r="R283" s="88" t="s">
        <v>61</v>
      </c>
    </row>
    <row r="284" spans="1:18">
      <c r="B284" s="94">
        <v>283</v>
      </c>
      <c r="C284" s="95">
        <v>66540000</v>
      </c>
      <c r="D284" s="96">
        <v>4.7E-2</v>
      </c>
      <c r="E284" s="96">
        <v>4.65E-2</v>
      </c>
      <c r="F284" s="97">
        <v>42380</v>
      </c>
      <c r="G284" s="97">
        <v>42475</v>
      </c>
      <c r="H284" s="94" t="s">
        <v>81</v>
      </c>
      <c r="I284" s="98">
        <v>2.0000000000000001E-4</v>
      </c>
      <c r="J284" s="98">
        <v>2.9999999999999997E-4</v>
      </c>
      <c r="K284" s="94">
        <v>95</v>
      </c>
      <c r="L284" s="99">
        <v>67353975.616438359</v>
      </c>
      <c r="M284" s="100">
        <v>3463.73</v>
      </c>
      <c r="N284" s="100">
        <v>5195.59</v>
      </c>
      <c r="O284" s="101">
        <v>67345316.296438351</v>
      </c>
      <c r="P284" s="86" t="s">
        <v>82</v>
      </c>
      <c r="Q284" s="86" t="s">
        <v>63</v>
      </c>
      <c r="R284" s="86" t="s">
        <v>64</v>
      </c>
    </row>
    <row r="285" spans="1:18">
      <c r="B285" s="94">
        <v>284</v>
      </c>
      <c r="C285" s="95">
        <v>35248000</v>
      </c>
      <c r="D285" s="96">
        <v>4.8000000000000001E-2</v>
      </c>
      <c r="E285" s="96">
        <v>4.7500000000000001E-2</v>
      </c>
      <c r="F285" s="97">
        <v>42380</v>
      </c>
      <c r="G285" s="97">
        <v>42566</v>
      </c>
      <c r="H285" s="94" t="s">
        <v>81</v>
      </c>
      <c r="I285" s="98">
        <v>2.0000000000000001E-4</v>
      </c>
      <c r="J285" s="98">
        <v>2.9999999999999997E-4</v>
      </c>
      <c r="K285" s="94">
        <v>186</v>
      </c>
      <c r="L285" s="99">
        <v>36110175.736986302</v>
      </c>
      <c r="M285" s="100">
        <v>3592.4</v>
      </c>
      <c r="N285" s="100">
        <v>5388.6</v>
      </c>
      <c r="O285" s="101">
        <v>36101194.736986302</v>
      </c>
      <c r="P285" s="86" t="s">
        <v>82</v>
      </c>
      <c r="Q285" s="86" t="s">
        <v>63</v>
      </c>
      <c r="R285" s="86" t="s">
        <v>64</v>
      </c>
    </row>
    <row r="286" spans="1:18">
      <c r="B286" s="94">
        <v>285</v>
      </c>
      <c r="C286" s="95">
        <v>86000000</v>
      </c>
      <c r="D286" s="96">
        <v>4.7500000000000001E-2</v>
      </c>
      <c r="E286" s="96">
        <v>4.7E-2</v>
      </c>
      <c r="F286" s="97">
        <v>42382</v>
      </c>
      <c r="G286" s="97">
        <v>42732</v>
      </c>
      <c r="H286" s="94" t="s">
        <v>81</v>
      </c>
      <c r="I286" s="98">
        <v>2.0000000000000001E-4</v>
      </c>
      <c r="J286" s="98">
        <v>2.9999999999999997E-4</v>
      </c>
      <c r="K286" s="94">
        <v>350</v>
      </c>
      <c r="L286" s="99">
        <v>89917123.287671238</v>
      </c>
      <c r="M286" s="100">
        <v>16493.150000000001</v>
      </c>
      <c r="N286" s="100">
        <v>24739.73</v>
      </c>
      <c r="O286" s="101">
        <v>89875890.407671228</v>
      </c>
      <c r="P286" s="86" t="s">
        <v>56</v>
      </c>
      <c r="Q286" s="86" t="s">
        <v>57</v>
      </c>
      <c r="R286" s="86" t="s">
        <v>58</v>
      </c>
    </row>
    <row r="287" spans="1:18">
      <c r="B287" s="94">
        <v>286</v>
      </c>
      <c r="C287" s="95">
        <v>200000000</v>
      </c>
      <c r="D287" s="96">
        <v>4.5999999999999999E-2</v>
      </c>
      <c r="E287" s="96">
        <v>4.5499999999999999E-2</v>
      </c>
      <c r="F287" s="97">
        <v>42383</v>
      </c>
      <c r="G287" s="97">
        <v>42565</v>
      </c>
      <c r="H287" s="94" t="s">
        <v>81</v>
      </c>
      <c r="I287" s="98">
        <v>2.0000000000000001E-4</v>
      </c>
      <c r="J287" s="98">
        <v>2.9999999999999997E-4</v>
      </c>
      <c r="K287" s="94">
        <v>182</v>
      </c>
      <c r="L287" s="99">
        <v>204587397.26027396</v>
      </c>
      <c r="M287" s="100">
        <v>19945.21</v>
      </c>
      <c r="N287" s="100">
        <v>29917.81</v>
      </c>
      <c r="O287" s="101">
        <v>204537534.24027395</v>
      </c>
      <c r="P287" s="86" t="s">
        <v>56</v>
      </c>
      <c r="Q287" s="86" t="s">
        <v>57</v>
      </c>
      <c r="R287" s="86" t="s">
        <v>58</v>
      </c>
    </row>
    <row r="288" spans="1:18">
      <c r="B288" s="94">
        <v>287</v>
      </c>
      <c r="C288" s="95">
        <v>108125000</v>
      </c>
      <c r="D288" s="96">
        <v>4.4500000000000005E-2</v>
      </c>
      <c r="E288" s="96">
        <v>4.4000000000000004E-2</v>
      </c>
      <c r="F288" s="97">
        <v>42383</v>
      </c>
      <c r="G288" s="97">
        <v>42429</v>
      </c>
      <c r="H288" s="94" t="s">
        <v>81</v>
      </c>
      <c r="I288" s="98">
        <v>2.0000000000000001E-4</v>
      </c>
      <c r="J288" s="98">
        <v>2.9999999999999997E-4</v>
      </c>
      <c r="K288" s="94">
        <v>46</v>
      </c>
      <c r="L288" s="99">
        <v>108731388.69863014</v>
      </c>
      <c r="M288" s="100">
        <v>2725.34</v>
      </c>
      <c r="N288" s="100">
        <v>4088.01</v>
      </c>
      <c r="O288" s="101">
        <v>108724575.34863013</v>
      </c>
      <c r="P288" s="86" t="s">
        <v>59</v>
      </c>
      <c r="Q288" s="86" t="s">
        <v>60</v>
      </c>
      <c r="R288" s="86" t="s">
        <v>61</v>
      </c>
    </row>
    <row r="289" spans="1:18">
      <c r="B289" s="94">
        <v>288</v>
      </c>
      <c r="C289" s="95">
        <v>127275000</v>
      </c>
      <c r="D289" s="96">
        <v>4.4500000000000005E-2</v>
      </c>
      <c r="E289" s="96">
        <v>4.4000000000000004E-2</v>
      </c>
      <c r="F289" s="97">
        <v>42383</v>
      </c>
      <c r="G289" s="97">
        <v>42429</v>
      </c>
      <c r="H289" s="94" t="s">
        <v>81</v>
      </c>
      <c r="I289" s="98">
        <v>2.0000000000000001E-4</v>
      </c>
      <c r="J289" s="98">
        <v>2.9999999999999997E-4</v>
      </c>
      <c r="K289" s="94">
        <v>46</v>
      </c>
      <c r="L289" s="99">
        <v>127988786.09589042</v>
      </c>
      <c r="M289" s="100">
        <v>3208.03</v>
      </c>
      <c r="N289" s="100">
        <v>4812.04</v>
      </c>
      <c r="O289" s="101">
        <v>127980766.02589041</v>
      </c>
      <c r="P289" s="86" t="s">
        <v>59</v>
      </c>
      <c r="Q289" s="86" t="s">
        <v>60</v>
      </c>
      <c r="R289" s="86" t="s">
        <v>61</v>
      </c>
    </row>
    <row r="290" spans="1:18">
      <c r="B290" s="94">
        <v>289</v>
      </c>
      <c r="C290" s="95">
        <v>300000000</v>
      </c>
      <c r="D290" s="96">
        <v>4.5999999999999999E-2</v>
      </c>
      <c r="E290" s="96">
        <v>4.5499999999999999E-2</v>
      </c>
      <c r="F290" s="97">
        <v>42384</v>
      </c>
      <c r="G290" s="97">
        <v>42566</v>
      </c>
      <c r="H290" s="94" t="s">
        <v>81</v>
      </c>
      <c r="I290" s="98">
        <v>2.0000000000000001E-4</v>
      </c>
      <c r="J290" s="98">
        <v>2.9999999999999997E-4</v>
      </c>
      <c r="K290" s="94">
        <v>182</v>
      </c>
      <c r="L290" s="99">
        <v>306881095.89041096</v>
      </c>
      <c r="M290" s="100">
        <v>29917.81</v>
      </c>
      <c r="N290" s="100">
        <v>44876.71</v>
      </c>
      <c r="O290" s="101">
        <v>306806301.37041098</v>
      </c>
      <c r="P290" s="86" t="s">
        <v>56</v>
      </c>
      <c r="Q290" s="86" t="s">
        <v>57</v>
      </c>
      <c r="R290" s="86" t="s">
        <v>58</v>
      </c>
    </row>
    <row r="291" spans="1:18">
      <c r="B291" s="94">
        <v>290</v>
      </c>
      <c r="C291" s="95">
        <v>90498000</v>
      </c>
      <c r="D291" s="96">
        <v>4.6500000000000007E-2</v>
      </c>
      <c r="E291" s="96">
        <v>4.6000000000000006E-2</v>
      </c>
      <c r="F291" s="97">
        <v>42384</v>
      </c>
      <c r="G291" s="97">
        <v>42479</v>
      </c>
      <c r="H291" s="94" t="s">
        <v>81</v>
      </c>
      <c r="I291" s="98">
        <v>2.0000000000000001E-4</v>
      </c>
      <c r="J291" s="98">
        <v>2.9999999999999997E-4</v>
      </c>
      <c r="K291" s="94">
        <v>95</v>
      </c>
      <c r="L291" s="99">
        <v>91593273.739726022</v>
      </c>
      <c r="M291" s="100">
        <v>4710.8500000000004</v>
      </c>
      <c r="N291" s="100">
        <v>7066.28</v>
      </c>
      <c r="O291" s="101">
        <v>91581496.609726027</v>
      </c>
      <c r="P291" s="86" t="s">
        <v>82</v>
      </c>
      <c r="Q291" s="86" t="s">
        <v>63</v>
      </c>
      <c r="R291" s="86" t="s">
        <v>64</v>
      </c>
    </row>
    <row r="292" spans="1:18">
      <c r="B292" s="94">
        <v>291</v>
      </c>
      <c r="C292" s="95">
        <v>45370000</v>
      </c>
      <c r="D292" s="96">
        <v>4.7500000000000001E-2</v>
      </c>
      <c r="E292" s="96">
        <v>4.7E-2</v>
      </c>
      <c r="F292" s="97">
        <v>42384</v>
      </c>
      <c r="G292" s="97">
        <v>42570</v>
      </c>
      <c r="H292" s="94" t="s">
        <v>81</v>
      </c>
      <c r="I292" s="98">
        <v>2.0000000000000001E-4</v>
      </c>
      <c r="J292" s="98">
        <v>2.9999999999999997E-4</v>
      </c>
      <c r="K292" s="94">
        <v>186</v>
      </c>
      <c r="L292" s="99">
        <v>46468202.602739729</v>
      </c>
      <c r="M292" s="100">
        <v>4624.01</v>
      </c>
      <c r="N292" s="100">
        <v>6936.02</v>
      </c>
      <c r="O292" s="101">
        <v>46456642.572739728</v>
      </c>
      <c r="P292" s="86" t="s">
        <v>82</v>
      </c>
      <c r="Q292" s="86" t="s">
        <v>63</v>
      </c>
      <c r="R292" s="86" t="s">
        <v>64</v>
      </c>
    </row>
    <row r="293" spans="1:18" s="84" customFormat="1">
      <c r="A293" s="139"/>
      <c r="B293" s="139">
        <v>292</v>
      </c>
      <c r="C293" s="140">
        <v>100000000</v>
      </c>
      <c r="D293" s="141">
        <v>4.4999999999999998E-2</v>
      </c>
      <c r="E293" s="141">
        <f t="shared" si="38"/>
        <v>4.4499999999999998E-2</v>
      </c>
      <c r="F293" s="142">
        <v>42389</v>
      </c>
      <c r="G293" s="142">
        <v>42451</v>
      </c>
      <c r="H293" s="139" t="str">
        <f t="shared" ca="1" si="39"/>
        <v>已终止</v>
      </c>
      <c r="I293" s="143">
        <v>2.0000000000000001E-4</v>
      </c>
      <c r="J293" s="143">
        <v>2.9999999999999997E-4</v>
      </c>
      <c r="K293" s="139">
        <f t="shared" si="40"/>
        <v>62</v>
      </c>
      <c r="L293" s="144">
        <f t="shared" si="41"/>
        <v>100764383.56164384</v>
      </c>
      <c r="M293" s="144">
        <f t="shared" ref="M293:M308" si="45">ROUND(C293*I293*K293/365,2)</f>
        <v>3397.26</v>
      </c>
      <c r="N293" s="144">
        <f t="shared" ref="N293:N308" si="46">ROUND(C293*J293*K293/365,2)</f>
        <v>5095.8900000000003</v>
      </c>
      <c r="O293" s="145">
        <f t="shared" si="42"/>
        <v>100755890.41164383</v>
      </c>
    </row>
    <row r="294" spans="1:18" s="84" customFormat="1">
      <c r="A294" s="139"/>
      <c r="B294" s="139">
        <v>293</v>
      </c>
      <c r="C294" s="140">
        <v>80000000</v>
      </c>
      <c r="D294" s="141">
        <v>4.4499999999999998E-2</v>
      </c>
      <c r="E294" s="141">
        <f t="shared" si="38"/>
        <v>4.3999999999999997E-2</v>
      </c>
      <c r="F294" s="142">
        <v>42389</v>
      </c>
      <c r="G294" s="142">
        <v>42437</v>
      </c>
      <c r="H294" s="139" t="str">
        <f t="shared" ca="1" si="39"/>
        <v>已终止</v>
      </c>
      <c r="I294" s="143">
        <v>2.0000000000000001E-4</v>
      </c>
      <c r="J294" s="143">
        <v>2.9999999999999997E-4</v>
      </c>
      <c r="K294" s="139">
        <f t="shared" si="40"/>
        <v>48</v>
      </c>
      <c r="L294" s="144">
        <f t="shared" si="41"/>
        <v>80468164.383561641</v>
      </c>
      <c r="M294" s="144">
        <f t="shared" si="45"/>
        <v>2104.11</v>
      </c>
      <c r="N294" s="144">
        <f t="shared" si="46"/>
        <v>3156.16</v>
      </c>
      <c r="O294" s="145">
        <f t="shared" si="42"/>
        <v>80462904.113561645</v>
      </c>
    </row>
    <row r="295" spans="1:18" s="84" customFormat="1">
      <c r="A295" s="139"/>
      <c r="B295" s="139">
        <v>294</v>
      </c>
      <c r="C295" s="140">
        <v>20000000</v>
      </c>
      <c r="D295" s="141">
        <v>5.7500000000000002E-2</v>
      </c>
      <c r="E295" s="141">
        <f t="shared" si="38"/>
        <v>5.7000000000000002E-2</v>
      </c>
      <c r="F295" s="142">
        <v>42389</v>
      </c>
      <c r="G295" s="142">
        <v>42577</v>
      </c>
      <c r="H295" s="139" t="str">
        <f t="shared" ca="1" si="39"/>
        <v>已终止</v>
      </c>
      <c r="I295" s="143">
        <v>2.0000000000000001E-4</v>
      </c>
      <c r="J295" s="143">
        <v>2.9999999999999997E-4</v>
      </c>
      <c r="K295" s="139">
        <f t="shared" si="40"/>
        <v>188</v>
      </c>
      <c r="L295" s="144">
        <f t="shared" si="41"/>
        <v>20592328.767123289</v>
      </c>
      <c r="M295" s="144">
        <f t="shared" si="45"/>
        <v>2060.27</v>
      </c>
      <c r="N295" s="144">
        <f t="shared" si="46"/>
        <v>3090.41</v>
      </c>
      <c r="O295" s="145">
        <f t="shared" si="42"/>
        <v>20587178.08712329</v>
      </c>
    </row>
    <row r="296" spans="1:18" s="84" customFormat="1">
      <c r="A296" s="139"/>
      <c r="B296" s="139">
        <v>296</v>
      </c>
      <c r="C296" s="140">
        <v>200000000</v>
      </c>
      <c r="D296" s="141">
        <v>4.5999999999999999E-2</v>
      </c>
      <c r="E296" s="141">
        <f t="shared" si="38"/>
        <v>4.5499999999999999E-2</v>
      </c>
      <c r="F296" s="142">
        <v>42390</v>
      </c>
      <c r="G296" s="142">
        <v>42572</v>
      </c>
      <c r="H296" s="139" t="str">
        <f t="shared" ca="1" si="39"/>
        <v>已终止</v>
      </c>
      <c r="I296" s="143">
        <v>2.0000000000000001E-4</v>
      </c>
      <c r="J296" s="143">
        <v>2.9999999999999997E-4</v>
      </c>
      <c r="K296" s="139">
        <f t="shared" si="40"/>
        <v>182</v>
      </c>
      <c r="L296" s="144">
        <f t="shared" si="41"/>
        <v>204587397.26027396</v>
      </c>
      <c r="M296" s="144">
        <f t="shared" si="45"/>
        <v>19945.21</v>
      </c>
      <c r="N296" s="144">
        <f t="shared" si="46"/>
        <v>29917.81</v>
      </c>
      <c r="O296" s="145">
        <f t="shared" si="42"/>
        <v>204537534.24027395</v>
      </c>
    </row>
    <row r="297" spans="1:18" s="84" customFormat="1">
      <c r="A297" s="156"/>
      <c r="B297" s="156">
        <v>297</v>
      </c>
      <c r="C297" s="157">
        <v>172086000</v>
      </c>
      <c r="D297" s="158">
        <v>4.4499999999999998E-2</v>
      </c>
      <c r="E297" s="158">
        <f t="shared" si="38"/>
        <v>4.3999999999999997E-2</v>
      </c>
      <c r="F297" s="159">
        <v>42390</v>
      </c>
      <c r="G297" s="159">
        <v>42430</v>
      </c>
      <c r="H297" s="156" t="str">
        <f t="shared" ca="1" si="39"/>
        <v>已终止</v>
      </c>
      <c r="I297" s="160">
        <v>2.0000000000000001E-4</v>
      </c>
      <c r="J297" s="160">
        <v>2.9999999999999997E-4</v>
      </c>
      <c r="K297" s="156">
        <f t="shared" si="40"/>
        <v>40</v>
      </c>
      <c r="L297" s="161">
        <f t="shared" si="41"/>
        <v>172925213.9178082</v>
      </c>
      <c r="M297" s="161">
        <f t="shared" si="45"/>
        <v>3771.75</v>
      </c>
      <c r="N297" s="161">
        <f t="shared" si="46"/>
        <v>5657.62</v>
      </c>
      <c r="O297" s="162">
        <f t="shared" si="42"/>
        <v>172915784.5478082</v>
      </c>
      <c r="P297" s="163"/>
      <c r="Q297" s="163"/>
      <c r="R297" s="163"/>
    </row>
    <row r="298" spans="1:18" s="84" customFormat="1">
      <c r="A298" s="156"/>
      <c r="B298" s="156">
        <v>298</v>
      </c>
      <c r="C298" s="157">
        <v>109235000</v>
      </c>
      <c r="D298" s="158">
        <v>4.4499999999999998E-2</v>
      </c>
      <c r="E298" s="158">
        <f t="shared" si="38"/>
        <v>4.3999999999999997E-2</v>
      </c>
      <c r="F298" s="159">
        <v>42390</v>
      </c>
      <c r="G298" s="159">
        <v>42430</v>
      </c>
      <c r="H298" s="156" t="str">
        <f t="shared" ca="1" si="39"/>
        <v>已终止</v>
      </c>
      <c r="I298" s="160">
        <v>2.0000000000000001E-4</v>
      </c>
      <c r="J298" s="160">
        <v>2.9999999999999997E-4</v>
      </c>
      <c r="K298" s="156">
        <f t="shared" si="40"/>
        <v>40</v>
      </c>
      <c r="L298" s="161">
        <f t="shared" si="41"/>
        <v>109767707.67123288</v>
      </c>
      <c r="M298" s="161">
        <f t="shared" si="45"/>
        <v>2394.19</v>
      </c>
      <c r="N298" s="161">
        <f t="shared" si="46"/>
        <v>3591.29</v>
      </c>
      <c r="O298" s="162">
        <f t="shared" si="42"/>
        <v>109761722.19123287</v>
      </c>
      <c r="P298" s="163"/>
      <c r="Q298" s="163"/>
      <c r="R298" s="163"/>
    </row>
    <row r="299" spans="1:18" s="84" customFormat="1">
      <c r="A299" s="139"/>
      <c r="B299" s="139">
        <v>299</v>
      </c>
      <c r="C299" s="140">
        <v>800000000</v>
      </c>
      <c r="D299" s="141">
        <v>4.5999999999999999E-2</v>
      </c>
      <c r="E299" s="141">
        <f t="shared" si="38"/>
        <v>4.5499999999999999E-2</v>
      </c>
      <c r="F299" s="142">
        <v>42391</v>
      </c>
      <c r="G299" s="142">
        <v>42572</v>
      </c>
      <c r="H299" s="139" t="str">
        <f t="shared" ca="1" si="39"/>
        <v>已终止</v>
      </c>
      <c r="I299" s="143">
        <v>2.0000000000000001E-4</v>
      </c>
      <c r="J299" s="143">
        <v>2.9999999999999997E-4</v>
      </c>
      <c r="K299" s="139">
        <f t="shared" si="40"/>
        <v>181</v>
      </c>
      <c r="L299" s="144">
        <f t="shared" si="41"/>
        <v>818248767.12328768</v>
      </c>
      <c r="M299" s="144">
        <f t="shared" si="45"/>
        <v>79342.47</v>
      </c>
      <c r="N299" s="144">
        <f t="shared" si="46"/>
        <v>119013.7</v>
      </c>
      <c r="O299" s="145">
        <f t="shared" si="42"/>
        <v>818050410.9532876</v>
      </c>
    </row>
    <row r="300" spans="1:18" s="84" customFormat="1">
      <c r="A300" s="139"/>
      <c r="B300" s="139">
        <v>300</v>
      </c>
      <c r="C300" s="140">
        <v>158419000</v>
      </c>
      <c r="D300" s="141">
        <v>4.65E-2</v>
      </c>
      <c r="E300" s="141">
        <f t="shared" si="38"/>
        <v>4.5999999999999999E-2</v>
      </c>
      <c r="F300" s="142">
        <v>42391</v>
      </c>
      <c r="G300" s="142">
        <v>42480</v>
      </c>
      <c r="H300" s="139" t="str">
        <f t="shared" ca="1" si="39"/>
        <v>已终止</v>
      </c>
      <c r="I300" s="143">
        <v>2.0000000000000001E-4</v>
      </c>
      <c r="J300" s="143">
        <v>2.9999999999999997E-4</v>
      </c>
      <c r="K300" s="139">
        <f t="shared" si="40"/>
        <v>89</v>
      </c>
      <c r="L300" s="144">
        <f t="shared" si="41"/>
        <v>160215211.04520547</v>
      </c>
      <c r="M300" s="144">
        <f t="shared" si="45"/>
        <v>7725.64</v>
      </c>
      <c r="N300" s="144">
        <f t="shared" si="46"/>
        <v>11588.46</v>
      </c>
      <c r="O300" s="145">
        <f t="shared" si="42"/>
        <v>160195896.94520548</v>
      </c>
    </row>
    <row r="301" spans="1:18" s="84" customFormat="1">
      <c r="A301" s="139"/>
      <c r="B301" s="139">
        <v>301</v>
      </c>
      <c r="C301" s="140">
        <v>79717000</v>
      </c>
      <c r="D301" s="141">
        <v>4.7500000000000001E-2</v>
      </c>
      <c r="E301" s="141">
        <f t="shared" si="38"/>
        <v>4.7E-2</v>
      </c>
      <c r="F301" s="142">
        <v>42391</v>
      </c>
      <c r="G301" s="142">
        <v>42571</v>
      </c>
      <c r="H301" s="139" t="str">
        <f t="shared" ca="1" si="39"/>
        <v>已终止</v>
      </c>
      <c r="I301" s="143">
        <v>2.0000000000000001E-4</v>
      </c>
      <c r="J301" s="143">
        <v>2.9999999999999997E-4</v>
      </c>
      <c r="K301" s="139">
        <f t="shared" si="40"/>
        <v>180</v>
      </c>
      <c r="L301" s="144">
        <f t="shared" si="41"/>
        <v>81584343.424657539</v>
      </c>
      <c r="M301" s="144">
        <f t="shared" si="45"/>
        <v>7862.5</v>
      </c>
      <c r="N301" s="144">
        <f t="shared" si="46"/>
        <v>11793.75</v>
      </c>
      <c r="O301" s="145">
        <f t="shared" si="42"/>
        <v>81564687.174657539</v>
      </c>
    </row>
    <row r="302" spans="1:18" s="84" customFormat="1">
      <c r="A302" s="139"/>
      <c r="B302" s="139">
        <v>302</v>
      </c>
      <c r="C302" s="140">
        <v>200000000</v>
      </c>
      <c r="D302" s="141">
        <v>4.65E-2</v>
      </c>
      <c r="E302" s="141">
        <f t="shared" si="38"/>
        <v>4.5999999999999999E-2</v>
      </c>
      <c r="F302" s="142">
        <v>42386</v>
      </c>
      <c r="G302" s="142">
        <v>42670</v>
      </c>
      <c r="H302" s="139" t="str">
        <f t="shared" ca="1" si="39"/>
        <v>已终止</v>
      </c>
      <c r="I302" s="143">
        <v>2.0000000000000001E-4</v>
      </c>
      <c r="J302" s="143">
        <v>2.9999999999999997E-4</v>
      </c>
      <c r="K302" s="139">
        <f t="shared" si="40"/>
        <v>284</v>
      </c>
      <c r="L302" s="144">
        <f t="shared" si="41"/>
        <v>207236164.38356164</v>
      </c>
      <c r="M302" s="144">
        <f t="shared" si="45"/>
        <v>31123.29</v>
      </c>
      <c r="N302" s="144">
        <f t="shared" si="46"/>
        <v>46684.93</v>
      </c>
      <c r="O302" s="145">
        <f t="shared" si="42"/>
        <v>207158356.16356164</v>
      </c>
    </row>
    <row r="303" spans="1:18" s="84" customFormat="1">
      <c r="A303" s="139"/>
      <c r="B303" s="139">
        <v>303</v>
      </c>
      <c r="C303" s="140">
        <v>100000000</v>
      </c>
      <c r="D303" s="141">
        <v>4.5999999999999999E-2</v>
      </c>
      <c r="E303" s="141">
        <f t="shared" si="38"/>
        <v>4.5499999999999999E-2</v>
      </c>
      <c r="F303" s="142">
        <v>42396</v>
      </c>
      <c r="G303" s="142">
        <v>42578</v>
      </c>
      <c r="H303" s="139" t="str">
        <f t="shared" ca="1" si="39"/>
        <v>已终止</v>
      </c>
      <c r="I303" s="143">
        <v>2.0000000000000001E-4</v>
      </c>
      <c r="J303" s="143">
        <v>2.9999999999999997E-4</v>
      </c>
      <c r="K303" s="139">
        <f t="shared" si="40"/>
        <v>182</v>
      </c>
      <c r="L303" s="144">
        <f t="shared" si="41"/>
        <v>102293698.63013698</v>
      </c>
      <c r="M303" s="144">
        <f t="shared" si="45"/>
        <v>9972.6</v>
      </c>
      <c r="N303" s="144">
        <f t="shared" si="46"/>
        <v>14958.9</v>
      </c>
      <c r="O303" s="145">
        <f t="shared" si="42"/>
        <v>102268767.13013698</v>
      </c>
    </row>
    <row r="304" spans="1:18">
      <c r="B304" s="6">
        <v>304</v>
      </c>
      <c r="C304" s="7">
        <v>87911000</v>
      </c>
      <c r="D304" s="8">
        <v>4.4499999999999998E-2</v>
      </c>
      <c r="E304" s="141">
        <f t="shared" si="38"/>
        <v>4.3999999999999997E-2</v>
      </c>
      <c r="F304" s="142">
        <v>42396</v>
      </c>
      <c r="G304" s="142">
        <v>42436</v>
      </c>
      <c r="H304" s="139" t="str">
        <f t="shared" ca="1" si="39"/>
        <v>已终止</v>
      </c>
      <c r="I304" s="143">
        <v>2.0000000000000001E-4</v>
      </c>
      <c r="J304" s="143">
        <v>2.9999999999999997E-4</v>
      </c>
      <c r="K304" s="139">
        <f t="shared" si="40"/>
        <v>40</v>
      </c>
      <c r="L304" s="144">
        <f t="shared" si="41"/>
        <v>88339716.657534242</v>
      </c>
      <c r="M304" s="144">
        <f t="shared" si="45"/>
        <v>1926.82</v>
      </c>
      <c r="N304" s="144">
        <f t="shared" si="46"/>
        <v>2890.22</v>
      </c>
      <c r="O304" s="145">
        <f t="shared" si="42"/>
        <v>88334899.61753425</v>
      </c>
    </row>
    <row r="305" spans="2:15">
      <c r="B305" s="6">
        <v>305</v>
      </c>
      <c r="C305" s="7">
        <v>38156000</v>
      </c>
      <c r="D305" s="8">
        <v>4.4499999999999998E-2</v>
      </c>
      <c r="E305" s="141">
        <f t="shared" si="38"/>
        <v>4.3999999999999997E-2</v>
      </c>
      <c r="F305" s="9">
        <v>42396</v>
      </c>
      <c r="G305" s="9">
        <v>42436</v>
      </c>
      <c r="H305" s="6" t="str">
        <f t="shared" ca="1" si="39"/>
        <v>已终止</v>
      </c>
      <c r="I305" s="143">
        <v>2.0000000000000001E-4</v>
      </c>
      <c r="J305" s="143">
        <v>2.9999999999999997E-4</v>
      </c>
      <c r="K305" s="6">
        <f t="shared" si="40"/>
        <v>40</v>
      </c>
      <c r="L305" s="99">
        <f t="shared" si="41"/>
        <v>38342075.83561644</v>
      </c>
      <c r="M305" s="144">
        <f t="shared" si="45"/>
        <v>836.3</v>
      </c>
      <c r="N305" s="144">
        <f t="shared" si="46"/>
        <v>1254.44</v>
      </c>
      <c r="O305" s="145">
        <f t="shared" si="42"/>
        <v>38339985.095616445</v>
      </c>
    </row>
    <row r="306" spans="2:15">
      <c r="B306" s="6">
        <v>306</v>
      </c>
      <c r="C306" s="7">
        <v>35443000</v>
      </c>
      <c r="D306" s="8">
        <v>4.65E-2</v>
      </c>
      <c r="E306" s="141">
        <f t="shared" si="38"/>
        <v>4.5999999999999999E-2</v>
      </c>
      <c r="F306" s="9">
        <v>42396</v>
      </c>
      <c r="G306" s="9">
        <v>42485</v>
      </c>
      <c r="H306" s="6" t="str">
        <f t="shared" ca="1" si="39"/>
        <v>已终止</v>
      </c>
      <c r="I306" s="143">
        <v>2.0000000000000001E-4</v>
      </c>
      <c r="J306" s="143">
        <v>2.9999999999999997E-4</v>
      </c>
      <c r="K306" s="6">
        <f t="shared" si="40"/>
        <v>89</v>
      </c>
      <c r="L306" s="99">
        <f t="shared" si="41"/>
        <v>35844865.357534245</v>
      </c>
      <c r="M306" s="144">
        <f t="shared" si="45"/>
        <v>1728.45</v>
      </c>
      <c r="N306" s="144">
        <f t="shared" si="46"/>
        <v>2592.6799999999998</v>
      </c>
      <c r="O306" s="145">
        <f t="shared" si="42"/>
        <v>35840544.227534242</v>
      </c>
    </row>
    <row r="307" spans="2:15">
      <c r="B307" s="6">
        <v>307</v>
      </c>
      <c r="C307" s="7">
        <v>30000000</v>
      </c>
      <c r="D307" s="8">
        <v>4.4999999999999998E-2</v>
      </c>
      <c r="E307" s="141">
        <f t="shared" si="38"/>
        <v>4.4499999999999998E-2</v>
      </c>
      <c r="F307" s="9">
        <v>42396</v>
      </c>
      <c r="G307" s="9">
        <v>42458</v>
      </c>
      <c r="H307" s="6" t="str">
        <f t="shared" ca="1" si="39"/>
        <v>已终止</v>
      </c>
      <c r="I307" s="143">
        <v>2.0000000000000001E-4</v>
      </c>
      <c r="J307" s="143">
        <v>2.9999999999999997E-4</v>
      </c>
      <c r="K307" s="6">
        <f t="shared" si="40"/>
        <v>62</v>
      </c>
      <c r="L307" s="99">
        <f t="shared" si="41"/>
        <v>30229315.06849315</v>
      </c>
      <c r="M307" s="144">
        <f t="shared" si="45"/>
        <v>1019.18</v>
      </c>
      <c r="N307" s="144">
        <f t="shared" si="46"/>
        <v>1528.77</v>
      </c>
      <c r="O307" s="145">
        <f t="shared" si="42"/>
        <v>30226767.118493151</v>
      </c>
    </row>
    <row r="308" spans="2:15">
      <c r="B308" s="6">
        <v>308</v>
      </c>
      <c r="C308" s="7">
        <v>600000000</v>
      </c>
      <c r="D308" s="8">
        <v>4.65E-2</v>
      </c>
      <c r="E308" s="141">
        <f t="shared" si="38"/>
        <v>4.5999999999999999E-2</v>
      </c>
      <c r="F308" s="9">
        <v>42397</v>
      </c>
      <c r="G308" s="9">
        <v>42670</v>
      </c>
      <c r="H308" s="6" t="str">
        <f t="shared" ca="1" si="39"/>
        <v>已终止</v>
      </c>
      <c r="I308" s="143">
        <v>2.0000000000000001E-4</v>
      </c>
      <c r="J308" s="143">
        <v>2.9999999999999997E-4</v>
      </c>
      <c r="K308" s="6">
        <f t="shared" si="40"/>
        <v>273</v>
      </c>
      <c r="L308" s="99">
        <f t="shared" si="41"/>
        <v>620867671.23287666</v>
      </c>
      <c r="M308" s="144">
        <f t="shared" si="45"/>
        <v>89753.42</v>
      </c>
      <c r="N308" s="144">
        <f t="shared" si="46"/>
        <v>134630.14000000001</v>
      </c>
      <c r="O308" s="145">
        <f t="shared" si="42"/>
        <v>620643287.67287672</v>
      </c>
    </row>
    <row r="309" spans="2:15">
      <c r="E309" s="96"/>
      <c r="I309" s="98"/>
      <c r="J309" s="98"/>
      <c r="L309" s="99"/>
      <c r="M309" s="100"/>
      <c r="N309" s="100"/>
      <c r="O309" s="101"/>
    </row>
    <row r="321" spans="5:15">
      <c r="E321" s="96"/>
      <c r="I321" s="98"/>
      <c r="J321" s="98"/>
      <c r="L321" s="99"/>
      <c r="M321" s="100"/>
      <c r="N321" s="100"/>
      <c r="O321" s="101"/>
    </row>
    <row r="322" spans="5:15">
      <c r="E322" s="96"/>
      <c r="I322" s="98"/>
      <c r="J322" s="98"/>
      <c r="L322" s="99"/>
      <c r="M322" s="100"/>
      <c r="N322" s="100"/>
      <c r="O322" s="101"/>
    </row>
    <row r="323" spans="5:15">
      <c r="E323" s="96"/>
      <c r="I323" s="98"/>
      <c r="J323" s="98"/>
      <c r="L323" s="99"/>
      <c r="M323" s="100"/>
      <c r="N323" s="100"/>
      <c r="O323" s="101"/>
    </row>
    <row r="324" spans="5:15">
      <c r="E324" s="96"/>
      <c r="I324" s="98"/>
      <c r="J324" s="98"/>
      <c r="L324" s="99"/>
      <c r="M324" s="100"/>
      <c r="N324" s="100"/>
      <c r="O324" s="101"/>
    </row>
    <row r="325" spans="5:15">
      <c r="E325" s="96"/>
      <c r="I325" s="98"/>
      <c r="J325" s="98"/>
      <c r="L325" s="99"/>
      <c r="M325" s="100"/>
      <c r="N325" s="100"/>
      <c r="O325" s="101"/>
    </row>
    <row r="326" spans="5:15">
      <c r="E326" s="96"/>
      <c r="I326" s="98"/>
      <c r="J326" s="98"/>
      <c r="L326" s="99"/>
      <c r="M326" s="100"/>
      <c r="N326" s="100"/>
      <c r="O326" s="101"/>
    </row>
    <row r="327" spans="5:15">
      <c r="E327" s="96"/>
      <c r="I327" s="98"/>
      <c r="J327" s="98"/>
      <c r="L327" s="99"/>
      <c r="M327" s="100"/>
      <c r="N327" s="100"/>
      <c r="O327" s="101"/>
    </row>
    <row r="328" spans="5:15">
      <c r="E328" s="96"/>
      <c r="I328" s="98"/>
      <c r="J328" s="98"/>
      <c r="L328" s="99"/>
      <c r="M328" s="100"/>
      <c r="N328" s="100"/>
      <c r="O328" s="101"/>
    </row>
    <row r="329" spans="5:15">
      <c r="E329" s="96"/>
      <c r="I329" s="98"/>
      <c r="J329" s="98"/>
      <c r="L329" s="99"/>
      <c r="M329" s="100"/>
      <c r="N329" s="100"/>
      <c r="O329" s="101"/>
    </row>
    <row r="330" spans="5:15">
      <c r="E330" s="96"/>
      <c r="I330" s="98"/>
      <c r="J330" s="98"/>
      <c r="L330" s="99"/>
      <c r="M330" s="100"/>
      <c r="N330" s="100"/>
      <c r="O330" s="101"/>
    </row>
    <row r="331" spans="5:15">
      <c r="E331" s="96"/>
      <c r="I331" s="98"/>
      <c r="J331" s="98"/>
      <c r="L331" s="99"/>
      <c r="M331" s="100"/>
      <c r="N331" s="100"/>
      <c r="O331" s="101"/>
    </row>
    <row r="332" spans="5:15">
      <c r="E332" s="96"/>
      <c r="I332" s="98"/>
      <c r="J332" s="98"/>
      <c r="L332" s="99"/>
      <c r="M332" s="100"/>
      <c r="N332" s="100"/>
      <c r="O332" s="101"/>
    </row>
    <row r="333" spans="5:15">
      <c r="E333" s="96"/>
      <c r="I333" s="98"/>
      <c r="J333" s="98"/>
      <c r="L333" s="99"/>
      <c r="M333" s="100"/>
      <c r="N333" s="100"/>
      <c r="O333" s="101"/>
    </row>
    <row r="334" spans="5:15">
      <c r="E334" s="96"/>
      <c r="I334" s="98"/>
      <c r="J334" s="98"/>
      <c r="L334" s="99"/>
      <c r="M334" s="100"/>
      <c r="N334" s="100"/>
      <c r="O334" s="101"/>
    </row>
    <row r="335" spans="5:15">
      <c r="E335" s="96"/>
      <c r="I335" s="98"/>
      <c r="J335" s="98"/>
      <c r="L335" s="99"/>
      <c r="M335" s="100"/>
      <c r="N335" s="100"/>
      <c r="O335" s="101"/>
    </row>
    <row r="336" spans="5:15">
      <c r="E336" s="96"/>
      <c r="I336" s="98"/>
      <c r="J336" s="98"/>
      <c r="L336" s="99"/>
      <c r="M336" s="100"/>
      <c r="N336" s="100"/>
      <c r="O336" s="101"/>
    </row>
    <row r="337" spans="5:15">
      <c r="E337" s="96"/>
      <c r="I337" s="98"/>
      <c r="J337" s="98"/>
      <c r="L337" s="99"/>
      <c r="M337" s="100"/>
      <c r="N337" s="100"/>
      <c r="O337" s="101"/>
    </row>
    <row r="338" spans="5:15">
      <c r="E338" s="96"/>
      <c r="I338" s="98"/>
      <c r="J338" s="98"/>
      <c r="L338" s="99"/>
      <c r="M338" s="100"/>
      <c r="N338" s="100"/>
      <c r="O338" s="101"/>
    </row>
    <row r="339" spans="5:15">
      <c r="E339" s="96"/>
      <c r="I339" s="98"/>
      <c r="J339" s="98"/>
      <c r="L339" s="99"/>
      <c r="M339" s="100"/>
      <c r="N339" s="100"/>
      <c r="O339" s="101"/>
    </row>
    <row r="340" spans="5:15">
      <c r="E340" s="96"/>
      <c r="I340" s="98"/>
      <c r="J340" s="98"/>
      <c r="L340" s="99"/>
      <c r="M340" s="100"/>
      <c r="N340" s="100"/>
      <c r="O340" s="101"/>
    </row>
    <row r="341" spans="5:15">
      <c r="E341" s="96"/>
      <c r="I341" s="98"/>
      <c r="J341" s="98"/>
      <c r="L341" s="99"/>
      <c r="M341" s="100"/>
      <c r="N341" s="100"/>
      <c r="O341" s="101"/>
    </row>
    <row r="342" spans="5:15">
      <c r="E342" s="96"/>
      <c r="I342" s="98"/>
      <c r="J342" s="98"/>
      <c r="L342" s="99"/>
      <c r="M342" s="100"/>
      <c r="N342" s="100"/>
      <c r="O342" s="101"/>
    </row>
    <row r="343" spans="5:15">
      <c r="E343" s="96"/>
      <c r="I343" s="98"/>
      <c r="J343" s="98"/>
      <c r="L343" s="99"/>
      <c r="M343" s="100"/>
      <c r="N343" s="100"/>
      <c r="O343" s="101"/>
    </row>
    <row r="344" spans="5:15">
      <c r="E344" s="96"/>
      <c r="I344" s="98"/>
      <c r="J344" s="98"/>
      <c r="L344" s="99"/>
      <c r="M344" s="100"/>
      <c r="N344" s="100"/>
      <c r="O344" s="101"/>
    </row>
    <row r="345" spans="5:15">
      <c r="E345" s="96"/>
      <c r="I345" s="98"/>
      <c r="J345" s="98"/>
      <c r="L345" s="99"/>
      <c r="M345" s="100"/>
      <c r="N345" s="100"/>
      <c r="O345" s="101"/>
    </row>
    <row r="346" spans="5:15">
      <c r="E346" s="96"/>
      <c r="I346" s="98"/>
      <c r="J346" s="98"/>
      <c r="L346" s="99"/>
      <c r="M346" s="100"/>
      <c r="N346" s="100"/>
      <c r="O346" s="101"/>
    </row>
    <row r="347" spans="5:15">
      <c r="E347" s="96"/>
      <c r="I347" s="98"/>
      <c r="J347" s="98"/>
      <c r="L347" s="99"/>
      <c r="M347" s="100"/>
      <c r="N347" s="100"/>
      <c r="O347" s="101"/>
    </row>
    <row r="348" spans="5:15">
      <c r="E348" s="96"/>
      <c r="I348" s="98"/>
      <c r="J348" s="98"/>
      <c r="L348" s="99"/>
      <c r="M348" s="100"/>
      <c r="N348" s="100"/>
      <c r="O348" s="101"/>
    </row>
    <row r="349" spans="5:15">
      <c r="E349" s="96"/>
      <c r="I349" s="98"/>
      <c r="J349" s="98"/>
      <c r="L349" s="99"/>
      <c r="M349" s="100"/>
      <c r="N349" s="100"/>
      <c r="O349" s="101"/>
    </row>
    <row r="350" spans="5:15">
      <c r="E350" s="96"/>
      <c r="I350" s="98"/>
      <c r="J350" s="98"/>
      <c r="L350" s="99"/>
      <c r="M350" s="100"/>
      <c r="N350" s="100"/>
      <c r="O350" s="101"/>
    </row>
    <row r="351" spans="5:15">
      <c r="E351" s="96"/>
      <c r="I351" s="98"/>
      <c r="J351" s="98"/>
      <c r="L351" s="99"/>
      <c r="M351" s="100"/>
      <c r="N351" s="100"/>
      <c r="O351" s="101"/>
    </row>
    <row r="352" spans="5:15">
      <c r="E352" s="96"/>
      <c r="I352" s="98"/>
      <c r="J352" s="98"/>
      <c r="L352" s="99"/>
      <c r="M352" s="100"/>
      <c r="N352" s="100"/>
      <c r="O352" s="101"/>
    </row>
    <row r="353" spans="5:15">
      <c r="E353" s="96"/>
      <c r="I353" s="98"/>
      <c r="J353" s="98"/>
      <c r="L353" s="99"/>
      <c r="M353" s="100"/>
      <c r="N353" s="100"/>
      <c r="O353" s="101"/>
    </row>
    <row r="354" spans="5:15">
      <c r="E354" s="96"/>
      <c r="I354" s="98"/>
      <c r="J354" s="98"/>
      <c r="L354" s="99"/>
      <c r="M354" s="100"/>
      <c r="N354" s="100"/>
      <c r="O354" s="101"/>
    </row>
    <row r="355" spans="5:15">
      <c r="E355" s="96"/>
      <c r="I355" s="98"/>
      <c r="J355" s="98"/>
      <c r="L355" s="99"/>
      <c r="M355" s="100"/>
      <c r="N355" s="100"/>
      <c r="O355" s="101"/>
    </row>
    <row r="356" spans="5:15">
      <c r="E356" s="96"/>
      <c r="I356" s="98"/>
      <c r="J356" s="98"/>
      <c r="L356" s="99"/>
      <c r="M356" s="100"/>
      <c r="N356" s="100"/>
      <c r="O356" s="101"/>
    </row>
    <row r="357" spans="5:15">
      <c r="E357" s="96"/>
      <c r="I357" s="98"/>
      <c r="J357" s="98"/>
      <c r="L357" s="99"/>
      <c r="M357" s="100"/>
      <c r="N357" s="100"/>
      <c r="O357" s="101"/>
    </row>
    <row r="358" spans="5:15">
      <c r="E358" s="96"/>
      <c r="I358" s="98"/>
      <c r="J358" s="98"/>
      <c r="L358" s="99"/>
      <c r="M358" s="100"/>
      <c r="N358" s="100"/>
      <c r="O358" s="101"/>
    </row>
    <row r="359" spans="5:15">
      <c r="E359" s="96"/>
      <c r="I359" s="98"/>
      <c r="J359" s="98"/>
      <c r="L359" s="99"/>
      <c r="M359" s="100"/>
      <c r="N359" s="100"/>
      <c r="O359" s="101"/>
    </row>
    <row r="360" spans="5:15">
      <c r="E360" s="96"/>
      <c r="I360" s="98"/>
      <c r="J360" s="98"/>
      <c r="L360" s="99"/>
      <c r="M360" s="100"/>
      <c r="N360" s="100"/>
      <c r="O360" s="101"/>
    </row>
    <row r="361" spans="5:15">
      <c r="E361" s="96"/>
      <c r="I361" s="98"/>
      <c r="J361" s="98"/>
      <c r="L361" s="99"/>
      <c r="M361" s="100"/>
      <c r="N361" s="100"/>
      <c r="O361" s="101"/>
    </row>
    <row r="362" spans="5:15">
      <c r="E362" s="96"/>
      <c r="I362" s="98"/>
      <c r="J362" s="98"/>
      <c r="L362" s="99"/>
      <c r="M362" s="100"/>
      <c r="N362" s="100"/>
      <c r="O362" s="101"/>
    </row>
    <row r="363" spans="5:15">
      <c r="E363" s="96"/>
      <c r="I363" s="98"/>
      <c r="J363" s="98"/>
      <c r="L363" s="99"/>
      <c r="M363" s="100"/>
      <c r="N363" s="100"/>
      <c r="O363" s="101"/>
    </row>
    <row r="364" spans="5:15">
      <c r="E364" s="96"/>
      <c r="I364" s="98"/>
      <c r="J364" s="98"/>
      <c r="L364" s="99"/>
      <c r="M364" s="100"/>
      <c r="N364" s="100"/>
      <c r="O364" s="101"/>
    </row>
    <row r="365" spans="5:15">
      <c r="E365" s="96"/>
      <c r="I365" s="98"/>
      <c r="J365" s="98"/>
      <c r="L365" s="99"/>
      <c r="M365" s="100"/>
      <c r="N365" s="100"/>
      <c r="O365" s="101"/>
    </row>
    <row r="366" spans="5:15">
      <c r="E366" s="96"/>
      <c r="I366" s="98"/>
      <c r="J366" s="98"/>
      <c r="L366" s="99"/>
      <c r="M366" s="100"/>
      <c r="N366" s="100"/>
      <c r="O366" s="101"/>
    </row>
    <row r="367" spans="5:15">
      <c r="E367" s="96"/>
      <c r="I367" s="98"/>
      <c r="J367" s="98"/>
      <c r="L367" s="99"/>
      <c r="M367" s="100"/>
      <c r="N367" s="100"/>
      <c r="O367" s="101"/>
    </row>
    <row r="368" spans="5:15">
      <c r="E368" s="96"/>
      <c r="I368" s="98"/>
      <c r="J368" s="98"/>
      <c r="L368" s="99"/>
      <c r="M368" s="100"/>
      <c r="N368" s="100"/>
      <c r="O368" s="101"/>
    </row>
    <row r="369" spans="5:15">
      <c r="E369" s="96"/>
      <c r="I369" s="98"/>
      <c r="J369" s="98"/>
      <c r="L369" s="99"/>
      <c r="M369" s="100"/>
      <c r="N369" s="100"/>
      <c r="O369" s="101"/>
    </row>
    <row r="370" spans="5:15">
      <c r="E370" s="96"/>
      <c r="I370" s="98"/>
      <c r="J370" s="98"/>
      <c r="L370" s="99"/>
      <c r="M370" s="100"/>
      <c r="N370" s="100"/>
      <c r="O370" s="101"/>
    </row>
    <row r="371" spans="5:15">
      <c r="E371" s="96"/>
      <c r="I371" s="98"/>
      <c r="J371" s="98"/>
      <c r="L371" s="99"/>
      <c r="M371" s="100"/>
      <c r="N371" s="100"/>
      <c r="O371" s="101"/>
    </row>
    <row r="372" spans="5:15">
      <c r="E372" s="96"/>
      <c r="I372" s="98"/>
      <c r="J372" s="98"/>
      <c r="L372" s="99"/>
      <c r="M372" s="100"/>
      <c r="N372" s="100"/>
      <c r="O372" s="101"/>
    </row>
    <row r="373" spans="5:15">
      <c r="E373" s="96"/>
      <c r="I373" s="98"/>
      <c r="J373" s="98"/>
      <c r="L373" s="99"/>
      <c r="M373" s="100"/>
      <c r="N373" s="100"/>
      <c r="O373" s="101"/>
    </row>
    <row r="374" spans="5:15">
      <c r="E374" s="96"/>
      <c r="I374" s="98"/>
      <c r="J374" s="98"/>
      <c r="L374" s="99"/>
      <c r="M374" s="100"/>
      <c r="N374" s="100"/>
      <c r="O374" s="101"/>
    </row>
    <row r="375" spans="5:15">
      <c r="E375" s="96"/>
      <c r="I375" s="98"/>
      <c r="J375" s="98"/>
      <c r="L375" s="99"/>
      <c r="M375" s="100"/>
      <c r="N375" s="100"/>
      <c r="O375" s="101"/>
    </row>
    <row r="376" spans="5:15">
      <c r="E376" s="96"/>
      <c r="I376" s="98"/>
      <c r="J376" s="98"/>
      <c r="L376" s="99"/>
      <c r="M376" s="100"/>
      <c r="N376" s="100"/>
      <c r="O376" s="101"/>
    </row>
    <row r="377" spans="5:15">
      <c r="E377" s="96"/>
      <c r="I377" s="98"/>
      <c r="J377" s="98"/>
      <c r="L377" s="99"/>
      <c r="M377" s="100"/>
      <c r="N377" s="100"/>
      <c r="O377" s="101"/>
    </row>
    <row r="378" spans="5:15">
      <c r="E378" s="96"/>
      <c r="I378" s="98"/>
      <c r="J378" s="98"/>
      <c r="L378" s="99"/>
      <c r="M378" s="100"/>
      <c r="N378" s="100"/>
      <c r="O378" s="101"/>
    </row>
    <row r="379" spans="5:15">
      <c r="E379" s="96"/>
      <c r="I379" s="98"/>
      <c r="J379" s="98"/>
      <c r="L379" s="99"/>
      <c r="M379" s="100"/>
      <c r="N379" s="100"/>
      <c r="O379" s="101"/>
    </row>
    <row r="380" spans="5:15">
      <c r="E380" s="96"/>
      <c r="I380" s="98"/>
      <c r="J380" s="98"/>
      <c r="L380" s="99"/>
      <c r="M380" s="100"/>
      <c r="N380" s="100"/>
      <c r="O380" s="101"/>
    </row>
    <row r="381" spans="5:15">
      <c r="E381" s="96"/>
      <c r="I381" s="98"/>
      <c r="J381" s="98"/>
      <c r="L381" s="99"/>
      <c r="M381" s="100"/>
      <c r="N381" s="100"/>
      <c r="O381" s="101"/>
    </row>
    <row r="382" spans="5:15">
      <c r="E382" s="96"/>
      <c r="I382" s="98"/>
      <c r="J382" s="98"/>
      <c r="L382" s="99"/>
      <c r="M382" s="100"/>
      <c r="N382" s="100"/>
      <c r="O382" s="101"/>
    </row>
    <row r="383" spans="5:15">
      <c r="E383" s="96"/>
      <c r="I383" s="98"/>
      <c r="J383" s="98"/>
      <c r="L383" s="99"/>
      <c r="M383" s="100"/>
      <c r="N383" s="100"/>
      <c r="O383" s="101"/>
    </row>
    <row r="384" spans="5:15">
      <c r="E384" s="96"/>
      <c r="I384" s="98"/>
      <c r="J384" s="98"/>
      <c r="L384" s="99"/>
      <c r="M384" s="100"/>
      <c r="N384" s="100"/>
      <c r="O384" s="101"/>
    </row>
    <row r="385" spans="5:15">
      <c r="E385" s="96"/>
      <c r="I385" s="98"/>
      <c r="J385" s="98"/>
      <c r="L385" s="99"/>
      <c r="M385" s="100"/>
      <c r="N385" s="100"/>
      <c r="O385" s="101"/>
    </row>
    <row r="386" spans="5:15">
      <c r="E386" s="96"/>
      <c r="I386" s="98"/>
      <c r="J386" s="98"/>
      <c r="L386" s="99"/>
      <c r="M386" s="100"/>
      <c r="N386" s="100"/>
      <c r="O386" s="101"/>
    </row>
    <row r="387" spans="5:15">
      <c r="E387" s="96"/>
      <c r="I387" s="98"/>
      <c r="J387" s="98"/>
      <c r="L387" s="99"/>
      <c r="M387" s="100"/>
      <c r="N387" s="100"/>
      <c r="O387" s="101"/>
    </row>
    <row r="388" spans="5:15">
      <c r="E388" s="96"/>
      <c r="I388" s="98"/>
      <c r="J388" s="98"/>
      <c r="L388" s="99"/>
      <c r="M388" s="100"/>
      <c r="N388" s="100"/>
      <c r="O388" s="101"/>
    </row>
    <row r="389" spans="5:15">
      <c r="E389" s="96"/>
      <c r="I389" s="98"/>
      <c r="J389" s="98"/>
      <c r="L389" s="99"/>
      <c r="M389" s="100"/>
      <c r="N389" s="100"/>
      <c r="O389" s="101"/>
    </row>
    <row r="390" spans="5:15">
      <c r="E390" s="96"/>
      <c r="I390" s="98"/>
      <c r="J390" s="98"/>
      <c r="L390" s="99"/>
      <c r="M390" s="100"/>
      <c r="N390" s="100"/>
      <c r="O390" s="101"/>
    </row>
    <row r="391" spans="5:15">
      <c r="E391" s="96"/>
      <c r="I391" s="98"/>
      <c r="J391" s="98"/>
      <c r="L391" s="99"/>
      <c r="M391" s="100"/>
      <c r="N391" s="100"/>
      <c r="O391" s="101"/>
    </row>
    <row r="392" spans="5:15">
      <c r="E392" s="96"/>
      <c r="I392" s="98"/>
      <c r="J392" s="98"/>
      <c r="L392" s="99"/>
      <c r="M392" s="100"/>
      <c r="N392" s="100"/>
      <c r="O392" s="101"/>
    </row>
    <row r="393" spans="5:15">
      <c r="E393" s="96"/>
      <c r="I393" s="98"/>
      <c r="J393" s="98"/>
      <c r="L393" s="99"/>
      <c r="M393" s="100"/>
      <c r="N393" s="100"/>
      <c r="O393" s="101"/>
    </row>
    <row r="394" spans="5:15">
      <c r="E394" s="96"/>
      <c r="I394" s="98"/>
      <c r="J394" s="98"/>
      <c r="L394" s="99"/>
      <c r="M394" s="100"/>
      <c r="N394" s="100"/>
      <c r="O394" s="101"/>
    </row>
    <row r="395" spans="5:15">
      <c r="E395" s="96"/>
      <c r="I395" s="98"/>
      <c r="J395" s="98"/>
      <c r="L395" s="99"/>
      <c r="M395" s="100"/>
      <c r="N395" s="100"/>
      <c r="O395" s="101"/>
    </row>
    <row r="396" spans="5:15">
      <c r="E396" s="96"/>
      <c r="I396" s="98"/>
      <c r="J396" s="98"/>
      <c r="L396" s="99"/>
      <c r="M396" s="100"/>
      <c r="N396" s="100"/>
      <c r="O396" s="101"/>
    </row>
    <row r="397" spans="5:15">
      <c r="E397" s="96"/>
      <c r="I397" s="98"/>
      <c r="J397" s="98"/>
      <c r="L397" s="99"/>
      <c r="M397" s="100"/>
      <c r="N397" s="100"/>
      <c r="O397" s="101"/>
    </row>
    <row r="398" spans="5:15">
      <c r="E398" s="96"/>
      <c r="I398" s="98"/>
      <c r="J398" s="98"/>
      <c r="L398" s="99"/>
      <c r="M398" s="100"/>
      <c r="N398" s="100"/>
      <c r="O398" s="101"/>
    </row>
    <row r="399" spans="5:15">
      <c r="E399" s="96"/>
      <c r="I399" s="98"/>
      <c r="J399" s="98"/>
      <c r="L399" s="99"/>
      <c r="M399" s="100"/>
      <c r="N399" s="100"/>
      <c r="O399" s="101"/>
    </row>
    <row r="400" spans="5:15">
      <c r="E400" s="96"/>
      <c r="I400" s="98"/>
      <c r="J400" s="98"/>
      <c r="L400" s="99"/>
      <c r="M400" s="100"/>
      <c r="N400" s="100"/>
      <c r="O400" s="101"/>
    </row>
    <row r="401" spans="5:15">
      <c r="E401" s="96"/>
      <c r="I401" s="98"/>
      <c r="J401" s="98"/>
      <c r="L401" s="99"/>
      <c r="M401" s="100"/>
      <c r="N401" s="100"/>
      <c r="O401" s="101"/>
    </row>
    <row r="402" spans="5:15">
      <c r="E402" s="96"/>
      <c r="I402" s="98"/>
      <c r="J402" s="98"/>
      <c r="L402" s="99"/>
      <c r="M402" s="100"/>
      <c r="N402" s="100"/>
      <c r="O402" s="101"/>
    </row>
    <row r="403" spans="5:15">
      <c r="E403" s="96"/>
      <c r="I403" s="98"/>
      <c r="J403" s="98"/>
      <c r="L403" s="99"/>
      <c r="M403" s="100"/>
      <c r="N403" s="100"/>
      <c r="O403" s="101"/>
    </row>
    <row r="404" spans="5:15">
      <c r="E404" s="96"/>
      <c r="I404" s="98"/>
      <c r="J404" s="98"/>
      <c r="L404" s="99"/>
      <c r="M404" s="100"/>
      <c r="N404" s="100"/>
      <c r="O404" s="101"/>
    </row>
    <row r="405" spans="5:15">
      <c r="E405" s="96"/>
      <c r="I405" s="98"/>
      <c r="J405" s="98"/>
      <c r="L405" s="99"/>
      <c r="M405" s="100"/>
      <c r="N405" s="100"/>
      <c r="O405" s="101"/>
    </row>
    <row r="406" spans="5:15">
      <c r="E406" s="96"/>
      <c r="I406" s="98"/>
      <c r="J406" s="98"/>
      <c r="L406" s="99"/>
      <c r="M406" s="100"/>
      <c r="N406" s="100"/>
      <c r="O406" s="101"/>
    </row>
    <row r="407" spans="5:15">
      <c r="E407" s="96"/>
      <c r="I407" s="98"/>
      <c r="J407" s="98"/>
      <c r="L407" s="99"/>
      <c r="M407" s="100"/>
      <c r="N407" s="100"/>
      <c r="O407" s="101"/>
    </row>
    <row r="408" spans="5:15">
      <c r="E408" s="96"/>
      <c r="I408" s="98"/>
      <c r="J408" s="98"/>
      <c r="L408" s="99"/>
      <c r="M408" s="100"/>
      <c r="N408" s="100"/>
      <c r="O408" s="101"/>
    </row>
    <row r="409" spans="5:15">
      <c r="E409" s="96"/>
      <c r="I409" s="98"/>
      <c r="J409" s="98"/>
      <c r="L409" s="99"/>
      <c r="M409" s="100"/>
      <c r="N409" s="100"/>
      <c r="O409" s="101"/>
    </row>
    <row r="410" spans="5:15">
      <c r="E410" s="96"/>
      <c r="I410" s="98"/>
      <c r="J410" s="98"/>
      <c r="L410" s="99"/>
      <c r="M410" s="100"/>
      <c r="N410" s="100"/>
      <c r="O410" s="101"/>
    </row>
    <row r="411" spans="5:15">
      <c r="E411" s="96"/>
      <c r="I411" s="98"/>
      <c r="J411" s="98"/>
      <c r="L411" s="99"/>
      <c r="M411" s="100"/>
      <c r="N411" s="100"/>
      <c r="O411" s="101"/>
    </row>
    <row r="412" spans="5:15">
      <c r="E412" s="96"/>
      <c r="I412" s="98"/>
      <c r="J412" s="98"/>
      <c r="L412" s="99"/>
      <c r="M412" s="100"/>
      <c r="N412" s="100"/>
      <c r="O412" s="101"/>
    </row>
    <row r="413" spans="5:15">
      <c r="E413" s="96"/>
      <c r="I413" s="98"/>
      <c r="J413" s="98"/>
      <c r="L413" s="99"/>
      <c r="M413" s="100"/>
      <c r="N413" s="100"/>
      <c r="O413" s="101"/>
    </row>
    <row r="414" spans="5:15">
      <c r="E414" s="96"/>
      <c r="I414" s="98"/>
      <c r="J414" s="98"/>
      <c r="L414" s="99"/>
      <c r="M414" s="100"/>
      <c r="N414" s="100"/>
      <c r="O414" s="101"/>
    </row>
    <row r="415" spans="5:15">
      <c r="E415" s="96"/>
      <c r="I415" s="98"/>
      <c r="J415" s="98"/>
      <c r="L415" s="99"/>
      <c r="M415" s="100"/>
      <c r="N415" s="100"/>
      <c r="O415" s="101"/>
    </row>
    <row r="416" spans="5:15">
      <c r="E416" s="96"/>
      <c r="I416" s="98"/>
      <c r="J416" s="98"/>
      <c r="L416" s="99"/>
      <c r="M416" s="100"/>
      <c r="N416" s="100"/>
      <c r="O416" s="101"/>
    </row>
    <row r="417" spans="5:15">
      <c r="E417" s="96"/>
      <c r="I417" s="98"/>
      <c r="J417" s="98"/>
      <c r="L417" s="99"/>
      <c r="M417" s="100"/>
      <c r="N417" s="100"/>
      <c r="O417" s="101"/>
    </row>
    <row r="418" spans="5:15">
      <c r="E418" s="96"/>
      <c r="I418" s="98"/>
      <c r="J418" s="98"/>
      <c r="L418" s="99"/>
      <c r="M418" s="100"/>
      <c r="N418" s="100"/>
      <c r="O418" s="101"/>
    </row>
    <row r="419" spans="5:15">
      <c r="E419" s="96"/>
      <c r="I419" s="98"/>
      <c r="J419" s="98"/>
      <c r="L419" s="99"/>
      <c r="M419" s="100"/>
      <c r="N419" s="100"/>
      <c r="O419" s="101"/>
    </row>
    <row r="420" spans="5:15">
      <c r="E420" s="96"/>
      <c r="I420" s="98"/>
      <c r="J420" s="98"/>
      <c r="L420" s="99"/>
      <c r="M420" s="100"/>
      <c r="N420" s="100"/>
      <c r="O420" s="101"/>
    </row>
    <row r="421" spans="5:15">
      <c r="E421" s="96"/>
      <c r="I421" s="98"/>
      <c r="J421" s="98"/>
      <c r="L421" s="99"/>
      <c r="M421" s="100"/>
      <c r="N421" s="100"/>
      <c r="O421" s="101"/>
    </row>
    <row r="422" spans="5:15">
      <c r="E422" s="96"/>
      <c r="I422" s="98"/>
      <c r="J422" s="98"/>
      <c r="L422" s="99"/>
      <c r="M422" s="100"/>
      <c r="N422" s="100"/>
      <c r="O422" s="101"/>
    </row>
    <row r="423" spans="5:15">
      <c r="E423" s="96"/>
      <c r="I423" s="98"/>
      <c r="J423" s="98"/>
      <c r="L423" s="99"/>
      <c r="M423" s="100"/>
      <c r="N423" s="100"/>
      <c r="O423" s="101"/>
    </row>
    <row r="424" spans="5:15">
      <c r="E424" s="96"/>
      <c r="I424" s="98"/>
      <c r="J424" s="98"/>
      <c r="L424" s="99"/>
      <c r="M424" s="100"/>
      <c r="N424" s="100"/>
      <c r="O424" s="101"/>
    </row>
    <row r="425" spans="5:15">
      <c r="E425" s="96"/>
      <c r="I425" s="98"/>
      <c r="J425" s="98"/>
      <c r="L425" s="99"/>
      <c r="M425" s="100"/>
      <c r="N425" s="100"/>
      <c r="O425" s="101"/>
    </row>
    <row r="426" spans="5:15">
      <c r="E426" s="96"/>
      <c r="I426" s="98"/>
      <c r="J426" s="98"/>
      <c r="L426" s="99"/>
      <c r="M426" s="100"/>
      <c r="N426" s="100"/>
      <c r="O426" s="101"/>
    </row>
    <row r="427" spans="5:15">
      <c r="E427" s="96"/>
      <c r="I427" s="98"/>
      <c r="J427" s="98"/>
      <c r="L427" s="99"/>
      <c r="M427" s="100"/>
      <c r="N427" s="100"/>
      <c r="O427" s="101"/>
    </row>
    <row r="428" spans="5:15">
      <c r="E428" s="96"/>
      <c r="I428" s="98"/>
      <c r="J428" s="98"/>
      <c r="L428" s="99"/>
      <c r="M428" s="100"/>
      <c r="N428" s="100"/>
      <c r="O428" s="101"/>
    </row>
    <row r="429" spans="5:15">
      <c r="E429" s="96"/>
      <c r="I429" s="98"/>
      <c r="J429" s="98"/>
      <c r="L429" s="99"/>
      <c r="M429" s="100"/>
      <c r="N429" s="100"/>
      <c r="O429" s="101"/>
    </row>
    <row r="430" spans="5:15">
      <c r="E430" s="96"/>
      <c r="I430" s="98"/>
      <c r="J430" s="98"/>
      <c r="L430" s="99"/>
      <c r="M430" s="100"/>
      <c r="N430" s="100"/>
      <c r="O430" s="101"/>
    </row>
    <row r="431" spans="5:15">
      <c r="E431" s="96"/>
      <c r="I431" s="98"/>
      <c r="J431" s="98"/>
      <c r="L431" s="99"/>
      <c r="M431" s="100"/>
      <c r="N431" s="100"/>
      <c r="O431" s="101"/>
    </row>
    <row r="432" spans="5:15">
      <c r="E432" s="96"/>
      <c r="I432" s="98"/>
      <c r="J432" s="98"/>
      <c r="L432" s="99"/>
      <c r="M432" s="100"/>
      <c r="N432" s="100"/>
      <c r="O432" s="101"/>
    </row>
    <row r="433" spans="5:15">
      <c r="E433" s="96"/>
      <c r="I433" s="98"/>
      <c r="J433" s="98"/>
      <c r="L433" s="99"/>
      <c r="M433" s="100"/>
      <c r="N433" s="100"/>
      <c r="O433" s="101"/>
    </row>
    <row r="434" spans="5:15">
      <c r="E434" s="96"/>
      <c r="I434" s="98"/>
      <c r="J434" s="98"/>
      <c r="L434" s="99"/>
      <c r="M434" s="100"/>
      <c r="N434" s="100"/>
      <c r="O434" s="101"/>
    </row>
    <row r="435" spans="5:15">
      <c r="E435" s="96"/>
      <c r="I435" s="98"/>
      <c r="J435" s="98"/>
      <c r="L435" s="99"/>
      <c r="M435" s="100"/>
      <c r="N435" s="100"/>
      <c r="O435" s="101"/>
    </row>
    <row r="436" spans="5:15">
      <c r="E436" s="96"/>
      <c r="I436" s="98"/>
      <c r="J436" s="98"/>
      <c r="L436" s="99"/>
      <c r="M436" s="100"/>
      <c r="N436" s="100"/>
      <c r="O436" s="101"/>
    </row>
    <row r="437" spans="5:15">
      <c r="E437" s="96"/>
      <c r="I437" s="98"/>
      <c r="J437" s="98"/>
      <c r="L437" s="99"/>
      <c r="M437" s="100"/>
      <c r="N437" s="100"/>
      <c r="O437" s="101"/>
    </row>
    <row r="438" spans="5:15">
      <c r="E438" s="96"/>
      <c r="I438" s="98"/>
      <c r="J438" s="98"/>
      <c r="L438" s="99"/>
      <c r="M438" s="100"/>
      <c r="N438" s="100"/>
      <c r="O438" s="101"/>
    </row>
    <row r="439" spans="5:15">
      <c r="E439" s="96"/>
      <c r="I439" s="98"/>
      <c r="J439" s="98"/>
      <c r="L439" s="99"/>
      <c r="M439" s="100"/>
      <c r="N439" s="100"/>
      <c r="O439" s="101"/>
    </row>
    <row r="440" spans="5:15">
      <c r="E440" s="96"/>
      <c r="I440" s="98"/>
      <c r="J440" s="98"/>
      <c r="L440" s="99"/>
      <c r="M440" s="100"/>
      <c r="N440" s="100"/>
      <c r="O440" s="101"/>
    </row>
    <row r="441" spans="5:15">
      <c r="E441" s="96"/>
      <c r="I441" s="98"/>
      <c r="J441" s="98"/>
      <c r="L441" s="99"/>
      <c r="M441" s="100"/>
      <c r="N441" s="100"/>
      <c r="O441" s="101"/>
    </row>
    <row r="442" spans="5:15">
      <c r="E442" s="96"/>
      <c r="I442" s="98"/>
      <c r="J442" s="98"/>
      <c r="L442" s="99"/>
      <c r="M442" s="100"/>
      <c r="N442" s="100"/>
      <c r="O442" s="101"/>
    </row>
    <row r="443" spans="5:15">
      <c r="E443" s="96"/>
      <c r="I443" s="98"/>
      <c r="J443" s="98"/>
      <c r="L443" s="99"/>
      <c r="M443" s="100"/>
      <c r="N443" s="100"/>
      <c r="O443" s="101"/>
    </row>
    <row r="444" spans="5:15">
      <c r="E444" s="96"/>
      <c r="I444" s="98"/>
      <c r="J444" s="98"/>
      <c r="L444" s="99"/>
      <c r="M444" s="100"/>
      <c r="N444" s="100"/>
      <c r="O444" s="101"/>
    </row>
    <row r="445" spans="5:15">
      <c r="E445" s="96"/>
      <c r="I445" s="98"/>
      <c r="J445" s="98"/>
      <c r="L445" s="99"/>
      <c r="M445" s="100"/>
      <c r="N445" s="100"/>
      <c r="O445" s="101"/>
    </row>
    <row r="446" spans="5:15">
      <c r="E446" s="96"/>
      <c r="I446" s="98"/>
      <c r="J446" s="98"/>
      <c r="L446" s="99"/>
      <c r="M446" s="100"/>
      <c r="N446" s="100"/>
      <c r="O446" s="101"/>
    </row>
    <row r="447" spans="5:15">
      <c r="E447" s="96"/>
      <c r="I447" s="98"/>
      <c r="J447" s="98"/>
      <c r="L447" s="99"/>
      <c r="M447" s="100"/>
      <c r="N447" s="100"/>
      <c r="O447" s="101"/>
    </row>
    <row r="448" spans="5:15">
      <c r="E448" s="96"/>
      <c r="I448" s="98"/>
      <c r="J448" s="98"/>
      <c r="L448" s="99"/>
      <c r="M448" s="100"/>
      <c r="N448" s="100"/>
      <c r="O448" s="101"/>
    </row>
    <row r="449" spans="5:15">
      <c r="E449" s="96"/>
      <c r="I449" s="98"/>
      <c r="J449" s="98"/>
      <c r="L449" s="99"/>
      <c r="M449" s="100"/>
      <c r="N449" s="100"/>
      <c r="O449" s="101"/>
    </row>
    <row r="450" spans="5:15">
      <c r="E450" s="96"/>
      <c r="I450" s="98"/>
      <c r="J450" s="98"/>
      <c r="L450" s="99"/>
      <c r="M450" s="100"/>
      <c r="N450" s="100"/>
      <c r="O450" s="101"/>
    </row>
    <row r="451" spans="5:15">
      <c r="E451" s="96"/>
      <c r="I451" s="98"/>
      <c r="J451" s="98"/>
      <c r="L451" s="99"/>
      <c r="M451" s="100"/>
      <c r="N451" s="100"/>
      <c r="O451" s="101"/>
    </row>
    <row r="452" spans="5:15">
      <c r="E452" s="96"/>
      <c r="I452" s="98"/>
      <c r="J452" s="98"/>
      <c r="L452" s="99"/>
      <c r="M452" s="100"/>
      <c r="N452" s="100"/>
      <c r="O452" s="101"/>
    </row>
    <row r="453" spans="5:15">
      <c r="E453" s="96"/>
      <c r="I453" s="98"/>
      <c r="J453" s="98"/>
      <c r="L453" s="99"/>
      <c r="M453" s="100"/>
      <c r="N453" s="100"/>
      <c r="O453" s="101"/>
    </row>
    <row r="454" spans="5:15">
      <c r="E454" s="96"/>
      <c r="I454" s="98"/>
      <c r="J454" s="98"/>
      <c r="L454" s="99"/>
      <c r="M454" s="100"/>
      <c r="N454" s="100"/>
      <c r="O454" s="101"/>
    </row>
    <row r="455" spans="5:15">
      <c r="E455" s="96"/>
      <c r="I455" s="98"/>
      <c r="J455" s="98"/>
      <c r="L455" s="99"/>
      <c r="M455" s="100"/>
      <c r="N455" s="100"/>
      <c r="O455" s="101"/>
    </row>
    <row r="456" spans="5:15">
      <c r="E456" s="96"/>
      <c r="I456" s="98"/>
      <c r="J456" s="98"/>
      <c r="L456" s="99"/>
      <c r="M456" s="100"/>
      <c r="N456" s="100"/>
      <c r="O456" s="101"/>
    </row>
    <row r="457" spans="5:15">
      <c r="E457" s="96"/>
      <c r="I457" s="98"/>
      <c r="J457" s="98"/>
      <c r="L457" s="99"/>
      <c r="M457" s="100"/>
      <c r="N457" s="100"/>
      <c r="O457" s="101"/>
    </row>
    <row r="458" spans="5:15">
      <c r="E458" s="96"/>
      <c r="I458" s="98"/>
      <c r="J458" s="98"/>
      <c r="L458" s="99"/>
      <c r="M458" s="100"/>
      <c r="N458" s="100"/>
      <c r="O458" s="101"/>
    </row>
    <row r="459" spans="5:15">
      <c r="E459" s="96"/>
      <c r="I459" s="98"/>
      <c r="J459" s="98"/>
      <c r="L459" s="99"/>
      <c r="M459" s="100"/>
      <c r="N459" s="100"/>
      <c r="O459" s="101"/>
    </row>
    <row r="460" spans="5:15">
      <c r="E460" s="96"/>
      <c r="I460" s="98"/>
      <c r="J460" s="98"/>
      <c r="L460" s="99"/>
      <c r="M460" s="100"/>
      <c r="N460" s="100"/>
      <c r="O460" s="101"/>
    </row>
    <row r="461" spans="5:15">
      <c r="E461" s="96"/>
      <c r="I461" s="98"/>
      <c r="J461" s="98"/>
      <c r="L461" s="99"/>
      <c r="M461" s="100"/>
      <c r="N461" s="100"/>
      <c r="O461" s="101"/>
    </row>
    <row r="462" spans="5:15">
      <c r="E462" s="96"/>
      <c r="I462" s="98"/>
      <c r="J462" s="98"/>
      <c r="L462" s="99"/>
      <c r="M462" s="100"/>
      <c r="N462" s="100"/>
      <c r="O462" s="101"/>
    </row>
    <row r="463" spans="5:15">
      <c r="E463" s="96"/>
      <c r="I463" s="98"/>
      <c r="J463" s="98"/>
      <c r="L463" s="99"/>
      <c r="M463" s="100"/>
      <c r="N463" s="100"/>
      <c r="O463" s="101"/>
    </row>
    <row r="464" spans="5:15">
      <c r="E464" s="96"/>
      <c r="I464" s="98"/>
      <c r="J464" s="98"/>
      <c r="L464" s="99"/>
      <c r="M464" s="100"/>
      <c r="N464" s="100"/>
      <c r="O464" s="101"/>
    </row>
    <row r="465" spans="5:15">
      <c r="E465" s="96"/>
      <c r="I465" s="98"/>
      <c r="J465" s="98"/>
      <c r="L465" s="99"/>
      <c r="M465" s="100"/>
      <c r="N465" s="100"/>
      <c r="O465" s="101"/>
    </row>
    <row r="466" spans="5:15">
      <c r="E466" s="96"/>
      <c r="I466" s="98"/>
      <c r="J466" s="98"/>
      <c r="L466" s="99"/>
      <c r="M466" s="100"/>
      <c r="N466" s="100"/>
      <c r="O466" s="101"/>
    </row>
    <row r="467" spans="5:15">
      <c r="E467" s="96"/>
      <c r="I467" s="98"/>
      <c r="J467" s="98"/>
      <c r="L467" s="99"/>
      <c r="M467" s="100"/>
      <c r="N467" s="100"/>
      <c r="O467" s="101"/>
    </row>
    <row r="468" spans="5:15">
      <c r="E468" s="96"/>
      <c r="I468" s="98"/>
      <c r="J468" s="98"/>
      <c r="L468" s="99"/>
      <c r="M468" s="100"/>
      <c r="N468" s="100"/>
      <c r="O468" s="101"/>
    </row>
    <row r="469" spans="5:15">
      <c r="E469" s="96"/>
      <c r="I469" s="98"/>
      <c r="J469" s="98"/>
      <c r="L469" s="99"/>
      <c r="M469" s="100"/>
      <c r="N469" s="100"/>
      <c r="O469" s="101"/>
    </row>
    <row r="470" spans="5:15">
      <c r="E470" s="96"/>
      <c r="I470" s="98"/>
      <c r="J470" s="98"/>
      <c r="L470" s="99"/>
      <c r="M470" s="100"/>
      <c r="N470" s="100"/>
      <c r="O470" s="101"/>
    </row>
    <row r="471" spans="5:15">
      <c r="E471" s="96"/>
      <c r="I471" s="98"/>
      <c r="J471" s="98"/>
      <c r="L471" s="99"/>
      <c r="M471" s="100"/>
      <c r="N471" s="100"/>
      <c r="O471" s="101"/>
    </row>
    <row r="472" spans="5:15">
      <c r="E472" s="96"/>
      <c r="I472" s="98"/>
      <c r="J472" s="98"/>
      <c r="L472" s="99"/>
      <c r="M472" s="100"/>
      <c r="N472" s="100"/>
      <c r="O472" s="101"/>
    </row>
    <row r="473" spans="5:15">
      <c r="E473" s="96"/>
      <c r="I473" s="98"/>
      <c r="J473" s="98"/>
      <c r="L473" s="99"/>
      <c r="M473" s="100"/>
      <c r="N473" s="100"/>
      <c r="O473" s="101"/>
    </row>
    <row r="474" spans="5:15">
      <c r="E474" s="96"/>
      <c r="I474" s="98"/>
      <c r="J474" s="98"/>
      <c r="L474" s="99"/>
      <c r="M474" s="100"/>
      <c r="N474" s="100"/>
      <c r="O474" s="101"/>
    </row>
    <row r="475" spans="5:15">
      <c r="E475" s="96"/>
      <c r="I475" s="98"/>
      <c r="J475" s="98"/>
      <c r="L475" s="99"/>
      <c r="M475" s="100"/>
      <c r="N475" s="100"/>
      <c r="O475" s="101"/>
    </row>
    <row r="476" spans="5:15">
      <c r="E476" s="96"/>
      <c r="I476" s="98"/>
      <c r="J476" s="98"/>
      <c r="L476" s="99"/>
      <c r="M476" s="100"/>
      <c r="N476" s="100"/>
      <c r="O476" s="101"/>
    </row>
    <row r="477" spans="5:15">
      <c r="E477" s="96"/>
      <c r="I477" s="98"/>
      <c r="J477" s="98"/>
      <c r="L477" s="99"/>
      <c r="M477" s="100"/>
      <c r="N477" s="100"/>
      <c r="O477" s="101"/>
    </row>
    <row r="478" spans="5:15">
      <c r="E478" s="96"/>
      <c r="I478" s="98"/>
      <c r="J478" s="98"/>
      <c r="L478" s="99"/>
      <c r="M478" s="100"/>
      <c r="N478" s="100"/>
      <c r="O478" s="101"/>
    </row>
    <row r="479" spans="5:15">
      <c r="E479" s="96"/>
      <c r="I479" s="98"/>
      <c r="J479" s="98"/>
      <c r="L479" s="99"/>
      <c r="M479" s="100"/>
      <c r="N479" s="100"/>
      <c r="O479" s="101"/>
    </row>
    <row r="480" spans="5:15">
      <c r="E480" s="96"/>
      <c r="I480" s="98"/>
      <c r="J480" s="98"/>
      <c r="L480" s="99"/>
      <c r="M480" s="100"/>
      <c r="N480" s="100"/>
      <c r="O480" s="101"/>
    </row>
    <row r="481" spans="5:15">
      <c r="E481" s="96"/>
      <c r="I481" s="98"/>
      <c r="J481" s="98"/>
      <c r="L481" s="99"/>
      <c r="M481" s="100"/>
      <c r="N481" s="100"/>
      <c r="O481" s="101"/>
    </row>
    <row r="482" spans="5:15">
      <c r="E482" s="96"/>
      <c r="I482" s="98"/>
      <c r="J482" s="98"/>
      <c r="L482" s="99"/>
      <c r="M482" s="100"/>
      <c r="N482" s="100"/>
      <c r="O482" s="101"/>
    </row>
    <row r="483" spans="5:15">
      <c r="E483" s="96"/>
      <c r="I483" s="98"/>
      <c r="J483" s="98"/>
      <c r="L483" s="99"/>
      <c r="M483" s="100"/>
      <c r="N483" s="100"/>
      <c r="O483" s="101"/>
    </row>
    <row r="484" spans="5:15">
      <c r="E484" s="96"/>
      <c r="I484" s="98"/>
      <c r="J484" s="98"/>
      <c r="L484" s="99"/>
      <c r="M484" s="100"/>
      <c r="N484" s="100"/>
      <c r="O484" s="101"/>
    </row>
    <row r="485" spans="5:15">
      <c r="E485" s="96"/>
      <c r="I485" s="98"/>
      <c r="J485" s="98"/>
      <c r="L485" s="99"/>
      <c r="M485" s="100"/>
      <c r="N485" s="100"/>
      <c r="O485" s="101"/>
    </row>
    <row r="486" spans="5:15">
      <c r="E486" s="96"/>
      <c r="I486" s="98"/>
      <c r="J486" s="98"/>
      <c r="L486" s="99"/>
      <c r="M486" s="100"/>
      <c r="N486" s="100"/>
      <c r="O486" s="101"/>
    </row>
    <row r="487" spans="5:15">
      <c r="E487" s="96"/>
      <c r="I487" s="98"/>
      <c r="J487" s="98"/>
      <c r="L487" s="99"/>
      <c r="M487" s="100"/>
      <c r="N487" s="100"/>
      <c r="O487" s="101"/>
    </row>
    <row r="488" spans="5:15">
      <c r="E488" s="96"/>
      <c r="I488" s="98"/>
      <c r="J488" s="98"/>
      <c r="L488" s="99"/>
      <c r="M488" s="100"/>
      <c r="N488" s="100"/>
      <c r="O488" s="101"/>
    </row>
    <row r="489" spans="5:15">
      <c r="E489" s="96"/>
      <c r="I489" s="98"/>
      <c r="J489" s="98"/>
      <c r="L489" s="99"/>
      <c r="M489" s="100"/>
      <c r="N489" s="100"/>
      <c r="O489" s="101"/>
    </row>
    <row r="490" spans="5:15">
      <c r="E490" s="96"/>
      <c r="I490" s="98"/>
      <c r="J490" s="98"/>
      <c r="L490" s="99"/>
      <c r="M490" s="100"/>
      <c r="N490" s="100"/>
      <c r="O490" s="101"/>
    </row>
    <row r="491" spans="5:15">
      <c r="E491" s="96"/>
      <c r="I491" s="98"/>
      <c r="J491" s="98"/>
      <c r="L491" s="99"/>
      <c r="M491" s="100"/>
      <c r="N491" s="100"/>
      <c r="O491" s="101"/>
    </row>
    <row r="492" spans="5:15">
      <c r="E492" s="96"/>
      <c r="I492" s="98"/>
      <c r="J492" s="98"/>
      <c r="L492" s="99"/>
      <c r="M492" s="100"/>
      <c r="N492" s="100"/>
      <c r="O492" s="101"/>
    </row>
    <row r="493" spans="5:15">
      <c r="E493" s="96"/>
      <c r="I493" s="98"/>
      <c r="J493" s="98"/>
      <c r="L493" s="99"/>
      <c r="M493" s="100"/>
      <c r="N493" s="100"/>
      <c r="O493" s="101"/>
    </row>
    <row r="494" spans="5:15">
      <c r="E494" s="96"/>
      <c r="I494" s="98"/>
      <c r="J494" s="98"/>
      <c r="L494" s="99"/>
      <c r="M494" s="100"/>
      <c r="N494" s="100"/>
      <c r="O494" s="101"/>
    </row>
    <row r="495" spans="5:15">
      <c r="E495" s="96"/>
      <c r="I495" s="98"/>
      <c r="J495" s="98"/>
      <c r="L495" s="99"/>
      <c r="M495" s="100"/>
      <c r="N495" s="100"/>
      <c r="O495" s="101"/>
    </row>
    <row r="496" spans="5:15">
      <c r="E496" s="96"/>
      <c r="I496" s="98"/>
      <c r="J496" s="98"/>
      <c r="L496" s="99"/>
      <c r="M496" s="100"/>
      <c r="N496" s="100"/>
      <c r="O496" s="101"/>
    </row>
    <row r="497" spans="5:15">
      <c r="E497" s="96"/>
      <c r="I497" s="98"/>
      <c r="J497" s="98"/>
      <c r="L497" s="99"/>
      <c r="M497" s="100"/>
      <c r="N497" s="100"/>
      <c r="O497" s="101"/>
    </row>
    <row r="498" spans="5:15">
      <c r="E498" s="96"/>
      <c r="I498" s="98"/>
      <c r="J498" s="98"/>
      <c r="L498" s="99"/>
      <c r="M498" s="100"/>
      <c r="N498" s="100"/>
      <c r="O498" s="101"/>
    </row>
    <row r="499" spans="5:15">
      <c r="E499" s="96"/>
      <c r="I499" s="98"/>
      <c r="J499" s="98"/>
      <c r="L499" s="99"/>
      <c r="M499" s="100"/>
      <c r="N499" s="100"/>
      <c r="O499" s="101"/>
    </row>
    <row r="500" spans="5:15">
      <c r="E500" s="96"/>
      <c r="I500" s="98"/>
      <c r="J500" s="98"/>
      <c r="L500" s="99"/>
      <c r="M500" s="100"/>
      <c r="N500" s="100"/>
      <c r="O500" s="101"/>
    </row>
    <row r="501" spans="5:15">
      <c r="E501" s="96"/>
      <c r="I501" s="98"/>
      <c r="J501" s="98"/>
      <c r="L501" s="99"/>
      <c r="M501" s="100"/>
      <c r="N501" s="100"/>
      <c r="O501" s="101"/>
    </row>
    <row r="502" spans="5:15">
      <c r="E502" s="96"/>
      <c r="I502" s="98"/>
      <c r="J502" s="98"/>
      <c r="L502" s="99"/>
      <c r="M502" s="100"/>
      <c r="N502" s="100"/>
      <c r="O502" s="101"/>
    </row>
    <row r="503" spans="5:15">
      <c r="E503" s="96"/>
      <c r="I503" s="98"/>
      <c r="J503" s="98"/>
      <c r="L503" s="99"/>
      <c r="M503" s="100"/>
      <c r="N503" s="100"/>
      <c r="O503" s="101"/>
    </row>
    <row r="504" spans="5:15">
      <c r="E504" s="96"/>
      <c r="I504" s="98"/>
      <c r="J504" s="98"/>
      <c r="L504" s="99"/>
      <c r="M504" s="100"/>
      <c r="N504" s="100"/>
      <c r="O504" s="101"/>
    </row>
    <row r="505" spans="5:15">
      <c r="E505" s="96"/>
      <c r="I505" s="98"/>
      <c r="J505" s="98"/>
      <c r="L505" s="99"/>
      <c r="M505" s="100"/>
      <c r="N505" s="100"/>
      <c r="O505" s="101"/>
    </row>
    <row r="506" spans="5:15">
      <c r="E506" s="96"/>
      <c r="I506" s="98"/>
      <c r="J506" s="98"/>
      <c r="L506" s="99"/>
      <c r="M506" s="100"/>
      <c r="N506" s="100"/>
      <c r="O506" s="101"/>
    </row>
    <row r="507" spans="5:15">
      <c r="E507" s="96"/>
      <c r="I507" s="98"/>
      <c r="J507" s="98"/>
      <c r="L507" s="99"/>
      <c r="M507" s="100"/>
      <c r="N507" s="100"/>
      <c r="O507" s="101"/>
    </row>
    <row r="508" spans="5:15">
      <c r="E508" s="96"/>
      <c r="I508" s="98"/>
      <c r="J508" s="98"/>
      <c r="L508" s="99"/>
      <c r="M508" s="100"/>
      <c r="N508" s="100"/>
      <c r="O508" s="101"/>
    </row>
    <row r="509" spans="5:15">
      <c r="E509" s="96"/>
      <c r="I509" s="98"/>
      <c r="J509" s="98"/>
      <c r="L509" s="99"/>
      <c r="M509" s="100"/>
      <c r="N509" s="100"/>
      <c r="O509" s="101"/>
    </row>
    <row r="510" spans="5:15">
      <c r="E510" s="96"/>
      <c r="I510" s="98"/>
      <c r="J510" s="98"/>
      <c r="L510" s="99"/>
      <c r="M510" s="100"/>
      <c r="N510" s="100"/>
      <c r="O510" s="101"/>
    </row>
    <row r="511" spans="5:15">
      <c r="E511" s="96"/>
      <c r="I511" s="98"/>
      <c r="J511" s="98"/>
      <c r="L511" s="99"/>
      <c r="M511" s="100"/>
      <c r="N511" s="100"/>
      <c r="O511" s="101"/>
    </row>
    <row r="512" spans="5:15">
      <c r="E512" s="96"/>
      <c r="I512" s="98"/>
      <c r="J512" s="98"/>
      <c r="L512" s="99"/>
      <c r="M512" s="100"/>
      <c r="N512" s="100"/>
      <c r="O512" s="101"/>
    </row>
    <row r="513" spans="5:15">
      <c r="E513" s="96"/>
      <c r="I513" s="98"/>
      <c r="J513" s="98"/>
      <c r="L513" s="99"/>
      <c r="M513" s="100"/>
      <c r="N513" s="100"/>
      <c r="O513" s="101"/>
    </row>
    <row r="514" spans="5:15">
      <c r="E514" s="96"/>
      <c r="I514" s="98"/>
      <c r="J514" s="98"/>
      <c r="L514" s="99"/>
      <c r="M514" s="100"/>
      <c r="N514" s="100"/>
      <c r="O514" s="101"/>
    </row>
    <row r="515" spans="5:15">
      <c r="E515" s="96"/>
      <c r="I515" s="98"/>
      <c r="J515" s="98"/>
      <c r="L515" s="99"/>
      <c r="M515" s="100"/>
      <c r="N515" s="100"/>
      <c r="O515" s="101"/>
    </row>
    <row r="516" spans="5:15">
      <c r="E516" s="96"/>
      <c r="I516" s="98"/>
      <c r="J516" s="98"/>
      <c r="L516" s="99"/>
      <c r="M516" s="100"/>
      <c r="N516" s="100"/>
      <c r="O516" s="101"/>
    </row>
    <row r="517" spans="5:15">
      <c r="E517" s="96"/>
      <c r="I517" s="98"/>
      <c r="J517" s="98"/>
      <c r="L517" s="99"/>
      <c r="M517" s="100"/>
      <c r="N517" s="100"/>
      <c r="O517" s="101"/>
    </row>
    <row r="518" spans="5:15">
      <c r="E518" s="96"/>
      <c r="I518" s="98"/>
      <c r="J518" s="98"/>
      <c r="L518" s="99"/>
      <c r="M518" s="100"/>
      <c r="N518" s="100"/>
      <c r="O518" s="101"/>
    </row>
    <row r="519" spans="5:15">
      <c r="E519" s="96"/>
      <c r="I519" s="98"/>
      <c r="J519" s="98"/>
      <c r="L519" s="99"/>
      <c r="M519" s="100"/>
      <c r="N519" s="100"/>
      <c r="O519" s="101"/>
    </row>
    <row r="520" spans="5:15">
      <c r="E520" s="96"/>
      <c r="I520" s="98"/>
      <c r="J520" s="98"/>
      <c r="L520" s="99"/>
      <c r="M520" s="100"/>
      <c r="N520" s="100"/>
      <c r="O520" s="101"/>
    </row>
    <row r="521" spans="5:15">
      <c r="E521" s="96"/>
      <c r="I521" s="98"/>
      <c r="J521" s="98"/>
      <c r="L521" s="99"/>
      <c r="M521" s="100"/>
      <c r="N521" s="100"/>
      <c r="O521" s="101"/>
    </row>
    <row r="522" spans="5:15">
      <c r="E522" s="96"/>
      <c r="I522" s="98"/>
      <c r="J522" s="98"/>
      <c r="L522" s="99"/>
      <c r="M522" s="100"/>
      <c r="N522" s="100"/>
      <c r="O522" s="101"/>
    </row>
    <row r="523" spans="5:15">
      <c r="E523" s="96"/>
      <c r="I523" s="98"/>
      <c r="J523" s="98"/>
      <c r="L523" s="99"/>
      <c r="M523" s="100"/>
      <c r="N523" s="100"/>
      <c r="O523" s="101"/>
    </row>
    <row r="524" spans="5:15">
      <c r="E524" s="96"/>
      <c r="I524" s="98"/>
      <c r="J524" s="98"/>
      <c r="L524" s="99"/>
      <c r="M524" s="100"/>
      <c r="N524" s="100"/>
      <c r="O524" s="101"/>
    </row>
    <row r="525" spans="5:15">
      <c r="E525" s="96"/>
      <c r="I525" s="98"/>
      <c r="J525" s="98"/>
      <c r="L525" s="99"/>
      <c r="M525" s="100"/>
      <c r="N525" s="100"/>
      <c r="O525" s="101"/>
    </row>
    <row r="526" spans="5:15">
      <c r="E526" s="96"/>
      <c r="I526" s="98"/>
      <c r="J526" s="98"/>
      <c r="L526" s="99"/>
      <c r="M526" s="100"/>
      <c r="N526" s="100"/>
      <c r="O526" s="101"/>
    </row>
    <row r="527" spans="5:15">
      <c r="E527" s="96"/>
      <c r="I527" s="98"/>
      <c r="J527" s="98"/>
      <c r="L527" s="99"/>
      <c r="M527" s="100"/>
      <c r="N527" s="100"/>
      <c r="O527" s="101"/>
    </row>
    <row r="528" spans="5:15">
      <c r="E528" s="96"/>
      <c r="I528" s="98"/>
      <c r="J528" s="98"/>
      <c r="L528" s="99"/>
      <c r="M528" s="100"/>
      <c r="N528" s="100"/>
      <c r="O528" s="101"/>
    </row>
    <row r="529" spans="5:15">
      <c r="E529" s="96"/>
      <c r="I529" s="98"/>
      <c r="J529" s="98"/>
      <c r="L529" s="99"/>
      <c r="M529" s="100"/>
      <c r="N529" s="100"/>
      <c r="O529" s="101"/>
    </row>
    <row r="530" spans="5:15">
      <c r="E530" s="96"/>
      <c r="I530" s="98"/>
      <c r="J530" s="98"/>
      <c r="L530" s="99"/>
      <c r="M530" s="100"/>
      <c r="N530" s="100"/>
      <c r="O530" s="101"/>
    </row>
    <row r="531" spans="5:15">
      <c r="E531" s="96"/>
      <c r="I531" s="98"/>
      <c r="J531" s="98"/>
      <c r="L531" s="99"/>
      <c r="M531" s="100"/>
      <c r="N531" s="100"/>
      <c r="O531" s="101"/>
    </row>
    <row r="532" spans="5:15">
      <c r="E532" s="96"/>
      <c r="I532" s="98"/>
      <c r="J532" s="98"/>
      <c r="L532" s="99"/>
      <c r="M532" s="100"/>
      <c r="N532" s="100"/>
      <c r="O532" s="101"/>
    </row>
    <row r="533" spans="5:15">
      <c r="E533" s="96"/>
      <c r="I533" s="98"/>
      <c r="J533" s="98"/>
      <c r="L533" s="99"/>
      <c r="M533" s="100"/>
      <c r="N533" s="100"/>
      <c r="O533" s="101"/>
    </row>
    <row r="534" spans="5:15">
      <c r="E534" s="96"/>
      <c r="I534" s="98"/>
      <c r="J534" s="98"/>
      <c r="L534" s="99"/>
      <c r="M534" s="100"/>
      <c r="N534" s="100"/>
      <c r="O534" s="101"/>
    </row>
    <row r="535" spans="5:15">
      <c r="E535" s="96"/>
      <c r="I535" s="98"/>
      <c r="J535" s="98"/>
      <c r="L535" s="99"/>
      <c r="M535" s="100"/>
      <c r="N535" s="100"/>
      <c r="O535" s="101"/>
    </row>
    <row r="536" spans="5:15">
      <c r="E536" s="96"/>
      <c r="I536" s="98"/>
      <c r="J536" s="98"/>
      <c r="L536" s="99"/>
      <c r="M536" s="100"/>
      <c r="N536" s="100"/>
      <c r="O536" s="101"/>
    </row>
    <row r="537" spans="5:15">
      <c r="E537" s="96"/>
      <c r="I537" s="98"/>
      <c r="J537" s="98"/>
      <c r="L537" s="99"/>
      <c r="M537" s="100"/>
      <c r="N537" s="100"/>
      <c r="O537" s="101"/>
    </row>
    <row r="538" spans="5:15">
      <c r="E538" s="96"/>
      <c r="I538" s="98"/>
      <c r="J538" s="98"/>
      <c r="L538" s="99"/>
      <c r="M538" s="100"/>
      <c r="N538" s="100"/>
      <c r="O538" s="101"/>
    </row>
    <row r="539" spans="5:15">
      <c r="E539" s="96"/>
      <c r="I539" s="98"/>
      <c r="J539" s="98"/>
      <c r="L539" s="99"/>
      <c r="M539" s="100"/>
      <c r="N539" s="100"/>
      <c r="O539" s="101"/>
    </row>
    <row r="540" spans="5:15">
      <c r="E540" s="96"/>
      <c r="I540" s="98"/>
      <c r="J540" s="98"/>
      <c r="L540" s="99"/>
      <c r="M540" s="100"/>
      <c r="N540" s="100"/>
      <c r="O540" s="101"/>
    </row>
    <row r="541" spans="5:15">
      <c r="E541" s="96"/>
      <c r="I541" s="98"/>
      <c r="J541" s="98"/>
      <c r="L541" s="99"/>
      <c r="M541" s="100"/>
      <c r="N541" s="100"/>
      <c r="O541" s="101"/>
    </row>
    <row r="542" spans="5:15">
      <c r="E542" s="96"/>
      <c r="I542" s="98"/>
      <c r="J542" s="98"/>
      <c r="L542" s="99"/>
      <c r="M542" s="100"/>
      <c r="N542" s="100"/>
      <c r="O542" s="101"/>
    </row>
    <row r="543" spans="5:15">
      <c r="E543" s="96"/>
      <c r="I543" s="98"/>
      <c r="J543" s="98"/>
      <c r="L543" s="99"/>
      <c r="M543" s="100"/>
      <c r="N543" s="100"/>
      <c r="O543" s="101"/>
    </row>
    <row r="544" spans="5:15">
      <c r="E544" s="96"/>
      <c r="I544" s="98"/>
      <c r="J544" s="98"/>
      <c r="L544" s="99"/>
      <c r="M544" s="100"/>
      <c r="N544" s="100"/>
      <c r="O544" s="101"/>
    </row>
    <row r="545" spans="5:15">
      <c r="E545" s="96"/>
      <c r="I545" s="98"/>
      <c r="J545" s="98"/>
      <c r="L545" s="99"/>
      <c r="M545" s="100"/>
      <c r="N545" s="100"/>
      <c r="O545" s="101"/>
    </row>
    <row r="546" spans="5:15">
      <c r="E546" s="96"/>
      <c r="I546" s="98"/>
      <c r="J546" s="98"/>
      <c r="L546" s="99"/>
      <c r="M546" s="100"/>
      <c r="N546" s="100"/>
      <c r="O546" s="101"/>
    </row>
    <row r="547" spans="5:15">
      <c r="E547" s="96"/>
      <c r="I547" s="98"/>
      <c r="J547" s="98"/>
      <c r="L547" s="99"/>
      <c r="M547" s="100"/>
      <c r="N547" s="100"/>
      <c r="O547" s="101"/>
    </row>
    <row r="548" spans="5:15">
      <c r="E548" s="96"/>
      <c r="I548" s="98"/>
      <c r="J548" s="98"/>
      <c r="L548" s="99"/>
      <c r="M548" s="100"/>
      <c r="N548" s="100"/>
      <c r="O548" s="101"/>
    </row>
    <row r="549" spans="5:15">
      <c r="E549" s="96"/>
      <c r="I549" s="98"/>
      <c r="J549" s="98"/>
      <c r="L549" s="99"/>
      <c r="M549" s="100"/>
      <c r="N549" s="100"/>
      <c r="O549" s="101"/>
    </row>
    <row r="550" spans="5:15">
      <c r="E550" s="96"/>
      <c r="I550" s="98"/>
      <c r="J550" s="98"/>
      <c r="L550" s="99"/>
      <c r="M550" s="100"/>
      <c r="N550" s="100"/>
      <c r="O550" s="101"/>
    </row>
    <row r="551" spans="5:15">
      <c r="E551" s="96"/>
      <c r="I551" s="98"/>
      <c r="J551" s="98"/>
      <c r="L551" s="99"/>
      <c r="M551" s="100"/>
      <c r="N551" s="100"/>
      <c r="O551" s="101"/>
    </row>
    <row r="552" spans="5:15">
      <c r="E552" s="96"/>
      <c r="I552" s="98"/>
      <c r="J552" s="98"/>
      <c r="L552" s="99"/>
      <c r="M552" s="100"/>
      <c r="N552" s="100"/>
      <c r="O552" s="101"/>
    </row>
    <row r="553" spans="5:15">
      <c r="E553" s="96"/>
      <c r="I553" s="98"/>
      <c r="J553" s="98"/>
      <c r="L553" s="99"/>
      <c r="M553" s="100"/>
      <c r="N553" s="100"/>
      <c r="O553" s="101"/>
    </row>
    <row r="554" spans="5:15">
      <c r="E554" s="96"/>
      <c r="I554" s="98"/>
      <c r="J554" s="98"/>
      <c r="L554" s="99"/>
      <c r="M554" s="100"/>
      <c r="N554" s="100"/>
      <c r="O554" s="101"/>
    </row>
    <row r="555" spans="5:15">
      <c r="E555" s="96"/>
      <c r="I555" s="98"/>
      <c r="J555" s="98"/>
      <c r="L555" s="99"/>
      <c r="M555" s="100"/>
      <c r="N555" s="100"/>
      <c r="O555" s="101"/>
    </row>
    <row r="556" spans="5:15">
      <c r="E556" s="96"/>
      <c r="I556" s="98"/>
      <c r="J556" s="98"/>
      <c r="L556" s="99"/>
      <c r="M556" s="100"/>
      <c r="N556" s="100"/>
      <c r="O556" s="101"/>
    </row>
    <row r="557" spans="5:15">
      <c r="E557" s="96"/>
      <c r="I557" s="98"/>
      <c r="J557" s="98"/>
      <c r="L557" s="99"/>
      <c r="M557" s="100"/>
      <c r="N557" s="100"/>
      <c r="O557" s="101"/>
    </row>
    <row r="558" spans="5:15">
      <c r="E558" s="96"/>
      <c r="I558" s="98"/>
      <c r="J558" s="98"/>
      <c r="L558" s="99"/>
      <c r="M558" s="100"/>
      <c r="N558" s="100"/>
      <c r="O558" s="101"/>
    </row>
    <row r="559" spans="5:15">
      <c r="E559" s="96"/>
      <c r="I559" s="98"/>
      <c r="J559" s="98"/>
      <c r="L559" s="99"/>
      <c r="M559" s="100"/>
      <c r="N559" s="100"/>
      <c r="O559" s="101"/>
    </row>
    <row r="560" spans="5:15">
      <c r="E560" s="96"/>
      <c r="I560" s="98"/>
      <c r="J560" s="98"/>
      <c r="L560" s="99"/>
      <c r="M560" s="100"/>
      <c r="N560" s="100"/>
      <c r="O560" s="101"/>
    </row>
    <row r="561" spans="5:15">
      <c r="E561" s="96"/>
      <c r="I561" s="98"/>
      <c r="J561" s="98"/>
      <c r="L561" s="99"/>
      <c r="M561" s="100"/>
      <c r="N561" s="100"/>
      <c r="O561" s="101"/>
    </row>
    <row r="562" spans="5:15">
      <c r="E562" s="96"/>
      <c r="I562" s="98"/>
      <c r="J562" s="98"/>
      <c r="L562" s="99"/>
      <c r="M562" s="100"/>
      <c r="N562" s="100"/>
      <c r="O562" s="101"/>
    </row>
    <row r="563" spans="5:15">
      <c r="E563" s="96"/>
      <c r="I563" s="98"/>
      <c r="J563" s="98"/>
      <c r="L563" s="99"/>
      <c r="M563" s="100"/>
      <c r="N563" s="100"/>
      <c r="O563" s="101"/>
    </row>
    <row r="564" spans="5:15">
      <c r="E564" s="96"/>
      <c r="I564" s="98"/>
      <c r="J564" s="98"/>
      <c r="L564" s="99"/>
      <c r="M564" s="100"/>
      <c r="N564" s="100"/>
      <c r="O564" s="101"/>
    </row>
    <row r="565" spans="5:15">
      <c r="E565" s="96"/>
      <c r="I565" s="98"/>
      <c r="J565" s="98"/>
      <c r="L565" s="99"/>
      <c r="M565" s="100"/>
      <c r="N565" s="100"/>
      <c r="O565" s="101"/>
    </row>
    <row r="566" spans="5:15">
      <c r="E566" s="96"/>
      <c r="I566" s="98"/>
      <c r="J566" s="98"/>
      <c r="L566" s="99"/>
      <c r="M566" s="100"/>
      <c r="N566" s="100"/>
      <c r="O566" s="101"/>
    </row>
    <row r="567" spans="5:15">
      <c r="E567" s="96"/>
      <c r="I567" s="98"/>
      <c r="J567" s="98"/>
      <c r="L567" s="99"/>
      <c r="M567" s="100"/>
      <c r="N567" s="100"/>
      <c r="O567" s="101"/>
    </row>
    <row r="568" spans="5:15">
      <c r="E568" s="96"/>
      <c r="I568" s="98"/>
      <c r="J568" s="98"/>
      <c r="L568" s="99"/>
      <c r="M568" s="100"/>
      <c r="N568" s="100"/>
      <c r="O568" s="101"/>
    </row>
    <row r="569" spans="5:15">
      <c r="E569" s="96"/>
      <c r="I569" s="98"/>
      <c r="J569" s="98"/>
      <c r="L569" s="99"/>
      <c r="M569" s="100"/>
      <c r="N569" s="100"/>
      <c r="O569" s="101"/>
    </row>
    <row r="570" spans="5:15">
      <c r="E570" s="96"/>
      <c r="I570" s="98"/>
      <c r="J570" s="98"/>
      <c r="L570" s="99"/>
      <c r="M570" s="100"/>
      <c r="N570" s="100"/>
      <c r="O570" s="101"/>
    </row>
    <row r="571" spans="5:15">
      <c r="E571" s="96"/>
      <c r="I571" s="98"/>
      <c r="J571" s="98"/>
      <c r="L571" s="99"/>
      <c r="M571" s="100"/>
      <c r="N571" s="100"/>
      <c r="O571" s="101"/>
    </row>
    <row r="572" spans="5:15">
      <c r="E572" s="96"/>
      <c r="I572" s="98"/>
      <c r="J572" s="98"/>
      <c r="L572" s="99"/>
      <c r="M572" s="100"/>
      <c r="N572" s="100"/>
      <c r="O572" s="101"/>
    </row>
    <row r="573" spans="5:15">
      <c r="E573" s="96"/>
      <c r="I573" s="98"/>
      <c r="J573" s="98"/>
      <c r="L573" s="99"/>
      <c r="M573" s="100"/>
      <c r="N573" s="100"/>
      <c r="O573" s="101"/>
    </row>
    <row r="574" spans="5:15">
      <c r="E574" s="96"/>
      <c r="I574" s="98"/>
      <c r="J574" s="98"/>
      <c r="L574" s="99"/>
      <c r="M574" s="100"/>
      <c r="N574" s="100"/>
      <c r="O574" s="101"/>
    </row>
    <row r="575" spans="5:15">
      <c r="E575" s="96"/>
      <c r="I575" s="98"/>
      <c r="J575" s="98"/>
      <c r="L575" s="99"/>
      <c r="M575" s="100"/>
      <c r="N575" s="100"/>
      <c r="O575" s="101"/>
    </row>
    <row r="576" spans="5:15">
      <c r="E576" s="96"/>
      <c r="I576" s="98"/>
      <c r="J576" s="98"/>
      <c r="L576" s="99"/>
      <c r="M576" s="100"/>
      <c r="N576" s="100"/>
      <c r="O576" s="101"/>
    </row>
    <row r="577" spans="5:15">
      <c r="E577" s="96"/>
      <c r="I577" s="98"/>
      <c r="J577" s="98"/>
      <c r="L577" s="99"/>
      <c r="M577" s="100"/>
      <c r="N577" s="100"/>
      <c r="O577" s="101"/>
    </row>
    <row r="578" spans="5:15">
      <c r="E578" s="96"/>
      <c r="I578" s="98"/>
      <c r="J578" s="98"/>
      <c r="L578" s="99"/>
      <c r="M578" s="100"/>
      <c r="N578" s="100"/>
      <c r="O578" s="101"/>
    </row>
    <row r="579" spans="5:15">
      <c r="E579" s="96"/>
      <c r="I579" s="98"/>
      <c r="J579" s="98"/>
      <c r="L579" s="99"/>
      <c r="M579" s="100"/>
      <c r="N579" s="100"/>
      <c r="O579" s="101"/>
    </row>
    <row r="580" spans="5:15">
      <c r="E580" s="96"/>
      <c r="I580" s="98"/>
      <c r="J580" s="98"/>
      <c r="L580" s="99"/>
      <c r="M580" s="100"/>
      <c r="N580" s="100"/>
      <c r="O580" s="101"/>
    </row>
    <row r="581" spans="5:15">
      <c r="E581" s="96"/>
      <c r="I581" s="98"/>
      <c r="J581" s="98"/>
      <c r="L581" s="99"/>
      <c r="M581" s="100"/>
      <c r="N581" s="100"/>
      <c r="O581" s="101"/>
    </row>
    <row r="582" spans="5:15">
      <c r="E582" s="96"/>
      <c r="I582" s="98"/>
      <c r="J582" s="98"/>
      <c r="L582" s="99"/>
      <c r="M582" s="100"/>
      <c r="N582" s="100"/>
      <c r="O582" s="101"/>
    </row>
    <row r="583" spans="5:15">
      <c r="E583" s="96"/>
      <c r="I583" s="98"/>
      <c r="J583" s="98"/>
      <c r="L583" s="99"/>
      <c r="M583" s="100"/>
      <c r="N583" s="100"/>
      <c r="O583" s="101"/>
    </row>
    <row r="584" spans="5:15">
      <c r="E584" s="96"/>
      <c r="I584" s="98"/>
      <c r="J584" s="98"/>
      <c r="L584" s="99"/>
      <c r="M584" s="100"/>
      <c r="N584" s="100"/>
      <c r="O584" s="101"/>
    </row>
    <row r="585" spans="5:15">
      <c r="E585" s="96"/>
      <c r="I585" s="98"/>
      <c r="J585" s="98"/>
      <c r="L585" s="99"/>
      <c r="M585" s="100"/>
      <c r="N585" s="100"/>
      <c r="O585" s="101"/>
    </row>
    <row r="586" spans="5:15">
      <c r="E586" s="96"/>
      <c r="I586" s="98"/>
      <c r="J586" s="98"/>
      <c r="L586" s="99"/>
      <c r="M586" s="100"/>
      <c r="N586" s="100"/>
      <c r="O586" s="101"/>
    </row>
    <row r="587" spans="5:15">
      <c r="E587" s="96"/>
      <c r="I587" s="98"/>
      <c r="J587" s="98"/>
      <c r="L587" s="99"/>
      <c r="M587" s="100"/>
      <c r="N587" s="100"/>
      <c r="O587" s="101"/>
    </row>
    <row r="588" spans="5:15">
      <c r="E588" s="96"/>
      <c r="I588" s="98"/>
      <c r="J588" s="98"/>
      <c r="L588" s="99"/>
      <c r="M588" s="100"/>
      <c r="N588" s="100"/>
      <c r="O588" s="101"/>
    </row>
    <row r="589" spans="5:15">
      <c r="E589" s="96"/>
      <c r="I589" s="98"/>
      <c r="J589" s="98"/>
      <c r="L589" s="99"/>
      <c r="M589" s="100"/>
      <c r="N589" s="100"/>
      <c r="O589" s="101"/>
    </row>
    <row r="590" spans="5:15">
      <c r="E590" s="96"/>
      <c r="I590" s="98"/>
      <c r="J590" s="98"/>
      <c r="L590" s="99"/>
      <c r="M590" s="100"/>
      <c r="N590" s="100"/>
      <c r="O590" s="101"/>
    </row>
    <row r="591" spans="5:15">
      <c r="E591" s="96"/>
      <c r="I591" s="98"/>
      <c r="J591" s="98"/>
      <c r="L591" s="99"/>
      <c r="M591" s="100"/>
      <c r="N591" s="100"/>
      <c r="O591" s="101"/>
    </row>
    <row r="592" spans="5:15">
      <c r="E592" s="96"/>
      <c r="I592" s="98"/>
      <c r="J592" s="98"/>
      <c r="L592" s="99"/>
      <c r="M592" s="100"/>
      <c r="N592" s="100"/>
      <c r="O592" s="101"/>
    </row>
    <row r="593" spans="5:15">
      <c r="E593" s="96"/>
      <c r="I593" s="98"/>
      <c r="J593" s="98"/>
      <c r="L593" s="99"/>
      <c r="M593" s="100"/>
      <c r="N593" s="100"/>
      <c r="O593" s="101"/>
    </row>
    <row r="594" spans="5:15">
      <c r="E594" s="96"/>
      <c r="I594" s="98"/>
      <c r="J594" s="98"/>
      <c r="L594" s="99"/>
      <c r="M594" s="100"/>
      <c r="N594" s="100"/>
      <c r="O594" s="101"/>
    </row>
    <row r="595" spans="5:15">
      <c r="E595" s="96"/>
      <c r="I595" s="98"/>
      <c r="J595" s="98"/>
      <c r="L595" s="99"/>
      <c r="M595" s="100"/>
      <c r="N595" s="100"/>
      <c r="O595" s="101"/>
    </row>
    <row r="596" spans="5:15">
      <c r="E596" s="96"/>
      <c r="I596" s="98"/>
      <c r="J596" s="98"/>
      <c r="L596" s="99"/>
      <c r="M596" s="100"/>
      <c r="N596" s="100"/>
      <c r="O596" s="101"/>
    </row>
    <row r="597" spans="5:15">
      <c r="E597" s="96"/>
      <c r="I597" s="98"/>
      <c r="J597" s="98"/>
      <c r="L597" s="99"/>
      <c r="M597" s="100"/>
      <c r="N597" s="100"/>
      <c r="O597" s="101"/>
    </row>
    <row r="598" spans="5:15">
      <c r="E598" s="96"/>
      <c r="I598" s="98"/>
      <c r="J598" s="98"/>
      <c r="L598" s="99"/>
      <c r="M598" s="100"/>
      <c r="N598" s="100"/>
      <c r="O598" s="101"/>
    </row>
    <row r="599" spans="5:15">
      <c r="E599" s="96"/>
      <c r="I599" s="98"/>
      <c r="J599" s="98"/>
      <c r="L599" s="99"/>
      <c r="M599" s="100"/>
      <c r="N599" s="100"/>
      <c r="O599" s="101"/>
    </row>
    <row r="600" spans="5:15">
      <c r="E600" s="96"/>
      <c r="I600" s="98"/>
      <c r="J600" s="98"/>
      <c r="L600" s="99"/>
      <c r="M600" s="100"/>
      <c r="N600" s="100"/>
      <c r="O600" s="101"/>
    </row>
    <row r="601" spans="5:15">
      <c r="E601" s="96"/>
      <c r="I601" s="98"/>
      <c r="J601" s="98"/>
      <c r="L601" s="99"/>
      <c r="M601" s="100"/>
      <c r="N601" s="100"/>
      <c r="O601" s="101"/>
    </row>
    <row r="602" spans="5:15">
      <c r="E602" s="96"/>
      <c r="I602" s="98"/>
      <c r="J602" s="98"/>
      <c r="L602" s="99"/>
      <c r="M602" s="100"/>
      <c r="N602" s="100"/>
      <c r="O602" s="101"/>
    </row>
    <row r="603" spans="5:15">
      <c r="E603" s="96"/>
      <c r="I603" s="98"/>
      <c r="J603" s="98"/>
      <c r="L603" s="99"/>
      <c r="M603" s="100"/>
      <c r="N603" s="100"/>
      <c r="O603" s="101"/>
    </row>
    <row r="604" spans="5:15">
      <c r="E604" s="96"/>
      <c r="I604" s="98"/>
      <c r="J604" s="98"/>
      <c r="L604" s="99"/>
      <c r="M604" s="100"/>
      <c r="N604" s="100"/>
      <c r="O604" s="101"/>
    </row>
    <row r="605" spans="5:15">
      <c r="E605" s="96"/>
      <c r="I605" s="98"/>
      <c r="J605" s="98"/>
      <c r="L605" s="99"/>
      <c r="M605" s="100"/>
      <c r="N605" s="100"/>
      <c r="O605" s="101"/>
    </row>
    <row r="606" spans="5:15">
      <c r="E606" s="96"/>
      <c r="I606" s="98"/>
      <c r="J606" s="98"/>
      <c r="L606" s="99"/>
      <c r="M606" s="100"/>
      <c r="N606" s="100"/>
      <c r="O606" s="101"/>
    </row>
    <row r="607" spans="5:15">
      <c r="E607" s="96"/>
      <c r="I607" s="98"/>
      <c r="J607" s="98"/>
      <c r="L607" s="99"/>
      <c r="M607" s="100"/>
      <c r="N607" s="100"/>
      <c r="O607" s="101"/>
    </row>
    <row r="608" spans="5:15">
      <c r="E608" s="96"/>
      <c r="I608" s="98"/>
      <c r="J608" s="98"/>
      <c r="L608" s="99"/>
      <c r="M608" s="100"/>
      <c r="N608" s="100"/>
      <c r="O608" s="101"/>
    </row>
    <row r="609" spans="5:15">
      <c r="E609" s="96"/>
      <c r="I609" s="98"/>
      <c r="J609" s="98"/>
      <c r="L609" s="99"/>
      <c r="M609" s="100"/>
      <c r="N609" s="100"/>
      <c r="O609" s="101"/>
    </row>
    <row r="610" spans="5:15">
      <c r="E610" s="96"/>
      <c r="I610" s="98"/>
      <c r="J610" s="98"/>
      <c r="L610" s="99"/>
      <c r="M610" s="100"/>
      <c r="N610" s="100"/>
      <c r="O610" s="101"/>
    </row>
    <row r="611" spans="5:15">
      <c r="E611" s="96"/>
      <c r="I611" s="98"/>
      <c r="J611" s="98"/>
      <c r="L611" s="99"/>
      <c r="M611" s="100"/>
      <c r="N611" s="100"/>
      <c r="O611" s="101"/>
    </row>
    <row r="612" spans="5:15">
      <c r="E612" s="96"/>
      <c r="I612" s="98"/>
      <c r="J612" s="98"/>
      <c r="L612" s="99"/>
      <c r="M612" s="100"/>
      <c r="N612" s="100"/>
      <c r="O612" s="101"/>
    </row>
    <row r="613" spans="5:15">
      <c r="E613" s="96"/>
      <c r="I613" s="98"/>
      <c r="J613" s="98"/>
      <c r="L613" s="99"/>
      <c r="M613" s="100"/>
      <c r="N613" s="100"/>
      <c r="O613" s="101"/>
    </row>
    <row r="614" spans="5:15">
      <c r="E614" s="96"/>
      <c r="I614" s="98"/>
      <c r="J614" s="98"/>
      <c r="L614" s="99"/>
      <c r="M614" s="100"/>
      <c r="N614" s="100"/>
      <c r="O614" s="101"/>
    </row>
    <row r="615" spans="5:15">
      <c r="E615" s="96"/>
      <c r="I615" s="98"/>
      <c r="J615" s="98"/>
      <c r="L615" s="99"/>
      <c r="M615" s="100"/>
      <c r="N615" s="100"/>
      <c r="O615" s="101"/>
    </row>
    <row r="616" spans="5:15">
      <c r="E616" s="96"/>
      <c r="I616" s="98"/>
      <c r="J616" s="98"/>
      <c r="L616" s="99"/>
      <c r="M616" s="100"/>
      <c r="N616" s="100"/>
      <c r="O616" s="101"/>
    </row>
    <row r="617" spans="5:15">
      <c r="E617" s="96"/>
      <c r="I617" s="98"/>
      <c r="J617" s="98"/>
      <c r="L617" s="99"/>
      <c r="M617" s="100"/>
      <c r="N617" s="100"/>
      <c r="O617" s="101"/>
    </row>
    <row r="618" spans="5:15">
      <c r="E618" s="96"/>
      <c r="I618" s="98"/>
      <c r="J618" s="98"/>
      <c r="L618" s="99"/>
      <c r="M618" s="100"/>
      <c r="N618" s="100"/>
      <c r="O618" s="101"/>
    </row>
    <row r="619" spans="5:15">
      <c r="E619" s="96"/>
      <c r="I619" s="98"/>
      <c r="J619" s="98"/>
      <c r="L619" s="99"/>
      <c r="M619" s="100"/>
      <c r="N619" s="100"/>
      <c r="O619" s="101"/>
    </row>
    <row r="620" spans="5:15">
      <c r="E620" s="96"/>
      <c r="I620" s="98"/>
      <c r="J620" s="98"/>
      <c r="L620" s="99"/>
      <c r="M620" s="100"/>
      <c r="N620" s="100"/>
      <c r="O620" s="101"/>
    </row>
    <row r="621" spans="5:15">
      <c r="E621" s="96"/>
      <c r="I621" s="98"/>
      <c r="J621" s="98"/>
      <c r="L621" s="99"/>
      <c r="M621" s="100"/>
      <c r="N621" s="100"/>
      <c r="O621" s="101"/>
    </row>
    <row r="622" spans="5:15">
      <c r="E622" s="96"/>
      <c r="I622" s="98"/>
      <c r="J622" s="98"/>
      <c r="L622" s="99"/>
      <c r="M622" s="100"/>
      <c r="N622" s="100"/>
      <c r="O622" s="101"/>
    </row>
    <row r="623" spans="5:15">
      <c r="E623" s="96"/>
      <c r="I623" s="98"/>
      <c r="J623" s="98"/>
      <c r="L623" s="99"/>
      <c r="M623" s="100"/>
      <c r="N623" s="100"/>
      <c r="O623" s="101"/>
    </row>
    <row r="624" spans="5:15">
      <c r="E624" s="96"/>
      <c r="I624" s="98"/>
      <c r="J624" s="98"/>
      <c r="L624" s="99"/>
      <c r="M624" s="100"/>
      <c r="N624" s="100"/>
      <c r="O624" s="101"/>
    </row>
    <row r="625" spans="5:15">
      <c r="E625" s="96"/>
      <c r="I625" s="98"/>
      <c r="J625" s="98"/>
      <c r="L625" s="99"/>
      <c r="M625" s="100"/>
      <c r="N625" s="100"/>
      <c r="O625" s="101"/>
    </row>
    <row r="626" spans="5:15">
      <c r="E626" s="96"/>
      <c r="I626" s="98"/>
      <c r="J626" s="98"/>
      <c r="L626" s="99"/>
      <c r="M626" s="100"/>
      <c r="N626" s="100"/>
      <c r="O626" s="101"/>
    </row>
    <row r="627" spans="5:15">
      <c r="E627" s="96"/>
      <c r="I627" s="98"/>
      <c r="J627" s="98"/>
      <c r="L627" s="99"/>
      <c r="M627" s="100"/>
      <c r="N627" s="100"/>
      <c r="O627" s="101"/>
    </row>
    <row r="628" spans="5:15">
      <c r="E628" s="96"/>
      <c r="I628" s="98"/>
      <c r="J628" s="98"/>
      <c r="L628" s="99"/>
      <c r="M628" s="100"/>
      <c r="N628" s="100"/>
      <c r="O628" s="101"/>
    </row>
    <row r="629" spans="5:15">
      <c r="E629" s="96"/>
      <c r="I629" s="98"/>
      <c r="J629" s="98"/>
      <c r="L629" s="99"/>
      <c r="M629" s="100"/>
      <c r="N629" s="100"/>
      <c r="O629" s="101"/>
    </row>
    <row r="630" spans="5:15">
      <c r="E630" s="96"/>
      <c r="I630" s="98"/>
      <c r="J630" s="98"/>
      <c r="L630" s="99"/>
      <c r="M630" s="100"/>
      <c r="N630" s="100"/>
      <c r="O630" s="101"/>
    </row>
    <row r="631" spans="5:15">
      <c r="E631" s="96"/>
      <c r="I631" s="98"/>
      <c r="J631" s="98"/>
      <c r="L631" s="99"/>
      <c r="M631" s="100"/>
      <c r="N631" s="100"/>
      <c r="O631" s="101"/>
    </row>
    <row r="632" spans="5:15">
      <c r="E632" s="96"/>
      <c r="I632" s="98"/>
      <c r="J632" s="98"/>
      <c r="L632" s="99"/>
      <c r="M632" s="100"/>
      <c r="N632" s="100"/>
      <c r="O632" s="101"/>
    </row>
    <row r="633" spans="5:15">
      <c r="E633" s="96"/>
      <c r="I633" s="98"/>
      <c r="J633" s="98"/>
      <c r="L633" s="99"/>
      <c r="M633" s="100"/>
      <c r="N633" s="100"/>
      <c r="O633" s="101"/>
    </row>
    <row r="634" spans="5:15">
      <c r="E634" s="96"/>
      <c r="I634" s="98"/>
      <c r="J634" s="98"/>
      <c r="L634" s="99"/>
      <c r="M634" s="100"/>
      <c r="N634" s="100"/>
      <c r="O634" s="101"/>
    </row>
    <row r="635" spans="5:15">
      <c r="E635" s="96"/>
      <c r="I635" s="98"/>
      <c r="J635" s="98"/>
      <c r="L635" s="99"/>
      <c r="M635" s="100"/>
      <c r="N635" s="100"/>
      <c r="O635" s="101"/>
    </row>
    <row r="636" spans="5:15">
      <c r="E636" s="96"/>
      <c r="I636" s="98"/>
      <c r="J636" s="98"/>
      <c r="L636" s="99"/>
      <c r="M636" s="100"/>
      <c r="N636" s="100"/>
      <c r="O636" s="101"/>
    </row>
    <row r="637" spans="5:15">
      <c r="E637" s="96"/>
      <c r="I637" s="98"/>
      <c r="J637" s="98"/>
      <c r="L637" s="99"/>
      <c r="M637" s="100"/>
      <c r="N637" s="100"/>
      <c r="O637" s="101"/>
    </row>
    <row r="638" spans="5:15">
      <c r="E638" s="96"/>
      <c r="I638" s="98"/>
      <c r="J638" s="98"/>
      <c r="L638" s="99"/>
      <c r="M638" s="100"/>
      <c r="N638" s="100"/>
      <c r="O638" s="101"/>
    </row>
    <row r="639" spans="5:15">
      <c r="E639" s="96"/>
      <c r="I639" s="98"/>
      <c r="J639" s="98"/>
      <c r="L639" s="99"/>
      <c r="M639" s="100"/>
      <c r="N639" s="100"/>
      <c r="O639" s="101"/>
    </row>
    <row r="640" spans="5:15">
      <c r="E640" s="96"/>
      <c r="I640" s="98"/>
      <c r="J640" s="98"/>
      <c r="L640" s="99"/>
      <c r="M640" s="100"/>
      <c r="N640" s="100"/>
      <c r="O640" s="101"/>
    </row>
    <row r="641" spans="5:15">
      <c r="E641" s="96"/>
      <c r="I641" s="98"/>
      <c r="J641" s="98"/>
      <c r="L641" s="99"/>
      <c r="M641" s="100"/>
      <c r="N641" s="100"/>
      <c r="O641" s="101"/>
    </row>
    <row r="642" spans="5:15">
      <c r="E642" s="96"/>
      <c r="I642" s="98"/>
      <c r="J642" s="98"/>
      <c r="L642" s="99"/>
      <c r="M642" s="100"/>
      <c r="N642" s="100"/>
      <c r="O642" s="101"/>
    </row>
    <row r="643" spans="5:15">
      <c r="E643" s="96"/>
      <c r="I643" s="98"/>
      <c r="J643" s="98"/>
      <c r="L643" s="99"/>
      <c r="M643" s="100"/>
      <c r="N643" s="100"/>
      <c r="O643" s="101"/>
    </row>
    <row r="644" spans="5:15">
      <c r="E644" s="96"/>
      <c r="I644" s="98"/>
      <c r="J644" s="98"/>
      <c r="L644" s="99"/>
      <c r="M644" s="100"/>
      <c r="N644" s="100"/>
      <c r="O644" s="101"/>
    </row>
    <row r="645" spans="5:15">
      <c r="E645" s="96"/>
      <c r="I645" s="98"/>
      <c r="J645" s="98"/>
      <c r="L645" s="99"/>
      <c r="M645" s="100"/>
      <c r="N645" s="100"/>
      <c r="O645" s="101"/>
    </row>
    <row r="646" spans="5:15">
      <c r="E646" s="96"/>
      <c r="I646" s="98"/>
      <c r="J646" s="98"/>
      <c r="L646" s="99"/>
      <c r="M646" s="100"/>
      <c r="N646" s="100"/>
      <c r="O646" s="101"/>
    </row>
    <row r="647" spans="5:15">
      <c r="E647" s="96"/>
      <c r="I647" s="98"/>
      <c r="J647" s="98"/>
      <c r="L647" s="99"/>
      <c r="M647" s="100"/>
      <c r="N647" s="100"/>
      <c r="O647" s="101"/>
    </row>
    <row r="648" spans="5:15">
      <c r="E648" s="96"/>
      <c r="I648" s="98"/>
      <c r="J648" s="98"/>
      <c r="L648" s="99"/>
      <c r="M648" s="100"/>
      <c r="N648" s="100"/>
      <c r="O648" s="101"/>
    </row>
    <row r="649" spans="5:15">
      <c r="E649" s="96"/>
      <c r="I649" s="98"/>
      <c r="J649" s="98"/>
      <c r="L649" s="99"/>
      <c r="M649" s="100"/>
      <c r="N649" s="100"/>
      <c r="O649" s="101"/>
    </row>
    <row r="650" spans="5:15">
      <c r="E650" s="96"/>
      <c r="I650" s="98"/>
      <c r="J650" s="98"/>
      <c r="L650" s="99"/>
      <c r="M650" s="100"/>
      <c r="N650" s="100"/>
      <c r="O650" s="101"/>
    </row>
    <row r="651" spans="5:15">
      <c r="E651" s="96"/>
      <c r="I651" s="98"/>
      <c r="J651" s="98"/>
      <c r="L651" s="99"/>
      <c r="M651" s="100"/>
      <c r="N651" s="100"/>
      <c r="O651" s="101"/>
    </row>
    <row r="652" spans="5:15">
      <c r="E652" s="96"/>
      <c r="I652" s="98"/>
      <c r="J652" s="98"/>
      <c r="L652" s="99"/>
      <c r="M652" s="100"/>
      <c r="N652" s="100"/>
      <c r="O652" s="101"/>
    </row>
    <row r="653" spans="5:15">
      <c r="E653" s="96"/>
      <c r="I653" s="98"/>
      <c r="J653" s="98"/>
      <c r="L653" s="99"/>
      <c r="M653" s="100"/>
      <c r="N653" s="100"/>
      <c r="O653" s="101"/>
    </row>
    <row r="654" spans="5:15">
      <c r="E654" s="96"/>
      <c r="I654" s="98"/>
      <c r="J654" s="98"/>
      <c r="L654" s="99"/>
      <c r="M654" s="100"/>
      <c r="N654" s="100"/>
      <c r="O654" s="101"/>
    </row>
    <row r="655" spans="5:15">
      <c r="E655" s="96"/>
      <c r="I655" s="98"/>
      <c r="J655" s="98"/>
      <c r="L655" s="99"/>
      <c r="M655" s="100"/>
      <c r="N655" s="100"/>
      <c r="O655" s="101"/>
    </row>
    <row r="656" spans="5:15">
      <c r="E656" s="96"/>
      <c r="I656" s="98"/>
      <c r="J656" s="98"/>
      <c r="L656" s="99"/>
      <c r="M656" s="100"/>
      <c r="N656" s="100"/>
      <c r="O656" s="101"/>
    </row>
    <row r="657" spans="5:15">
      <c r="E657" s="96"/>
      <c r="I657" s="98"/>
      <c r="J657" s="98"/>
      <c r="L657" s="99"/>
      <c r="M657" s="100"/>
      <c r="N657" s="100"/>
      <c r="O657" s="101"/>
    </row>
    <row r="658" spans="5:15">
      <c r="E658" s="96"/>
      <c r="I658" s="98"/>
      <c r="J658" s="98"/>
      <c r="L658" s="99"/>
      <c r="M658" s="100"/>
      <c r="N658" s="100"/>
      <c r="O658" s="101"/>
    </row>
    <row r="659" spans="5:15">
      <c r="E659" s="96"/>
      <c r="I659" s="98"/>
      <c r="J659" s="98"/>
      <c r="L659" s="99"/>
      <c r="M659" s="100"/>
      <c r="N659" s="100"/>
      <c r="O659" s="101"/>
    </row>
    <row r="660" spans="5:15">
      <c r="E660" s="96"/>
      <c r="I660" s="98"/>
      <c r="J660" s="98"/>
      <c r="L660" s="99"/>
      <c r="M660" s="100"/>
      <c r="N660" s="100"/>
      <c r="O660" s="101"/>
    </row>
    <row r="661" spans="5:15">
      <c r="E661" s="96"/>
      <c r="I661" s="98"/>
      <c r="J661" s="98"/>
      <c r="L661" s="99"/>
      <c r="M661" s="100"/>
      <c r="N661" s="100"/>
      <c r="O661" s="101"/>
    </row>
    <row r="662" spans="5:15">
      <c r="E662" s="96"/>
      <c r="I662" s="98"/>
      <c r="J662" s="98"/>
      <c r="L662" s="99"/>
      <c r="M662" s="100"/>
      <c r="N662" s="100"/>
      <c r="O662" s="101"/>
    </row>
    <row r="663" spans="5:15">
      <c r="E663" s="96"/>
      <c r="I663" s="98"/>
      <c r="J663" s="98"/>
      <c r="L663" s="99"/>
      <c r="M663" s="100"/>
      <c r="N663" s="100"/>
      <c r="O663" s="101"/>
    </row>
    <row r="664" spans="5:15">
      <c r="E664" s="96"/>
      <c r="I664" s="98"/>
      <c r="J664" s="98"/>
      <c r="L664" s="99"/>
      <c r="M664" s="100"/>
      <c r="N664" s="100"/>
      <c r="O664" s="101"/>
    </row>
    <row r="665" spans="5:15">
      <c r="E665" s="96"/>
      <c r="I665" s="98"/>
      <c r="J665" s="98"/>
      <c r="L665" s="99"/>
      <c r="M665" s="100"/>
      <c r="N665" s="100"/>
      <c r="O665" s="101"/>
    </row>
    <row r="666" spans="5:15">
      <c r="E666" s="96"/>
      <c r="I666" s="98"/>
      <c r="J666" s="98"/>
      <c r="L666" s="99"/>
      <c r="M666" s="100"/>
      <c r="N666" s="100"/>
      <c r="O666" s="101"/>
    </row>
    <row r="667" spans="5:15">
      <c r="E667" s="96"/>
      <c r="I667" s="98"/>
      <c r="J667" s="98"/>
      <c r="L667" s="99"/>
      <c r="M667" s="100"/>
      <c r="N667" s="100"/>
      <c r="O667" s="101"/>
    </row>
    <row r="668" spans="5:15">
      <c r="E668" s="96"/>
      <c r="I668" s="98"/>
      <c r="J668" s="98"/>
      <c r="L668" s="99"/>
      <c r="M668" s="100"/>
      <c r="N668" s="100"/>
      <c r="O668" s="101"/>
    </row>
    <row r="669" spans="5:15">
      <c r="E669" s="96"/>
      <c r="I669" s="98"/>
      <c r="J669" s="98"/>
      <c r="L669" s="99"/>
      <c r="M669" s="100"/>
      <c r="N669" s="100"/>
      <c r="O669" s="101"/>
    </row>
    <row r="670" spans="5:15">
      <c r="E670" s="96"/>
      <c r="I670" s="98"/>
      <c r="J670" s="98"/>
      <c r="L670" s="99"/>
      <c r="M670" s="100"/>
      <c r="N670" s="100"/>
      <c r="O670" s="101"/>
    </row>
    <row r="671" spans="5:15">
      <c r="E671" s="96"/>
      <c r="I671" s="98"/>
      <c r="J671" s="98"/>
      <c r="L671" s="99"/>
      <c r="M671" s="100"/>
      <c r="N671" s="100"/>
      <c r="O671" s="101"/>
    </row>
    <row r="672" spans="5:15">
      <c r="E672" s="96"/>
      <c r="I672" s="98"/>
      <c r="J672" s="98"/>
      <c r="L672" s="99"/>
      <c r="M672" s="100"/>
      <c r="N672" s="100"/>
      <c r="O672" s="101"/>
    </row>
    <row r="673" spans="5:15">
      <c r="E673" s="96"/>
      <c r="I673" s="98"/>
      <c r="J673" s="98"/>
      <c r="L673" s="99"/>
      <c r="M673" s="100"/>
      <c r="N673" s="100"/>
      <c r="O673" s="101"/>
    </row>
    <row r="674" spans="5:15">
      <c r="E674" s="96"/>
      <c r="I674" s="98"/>
      <c r="J674" s="98"/>
      <c r="L674" s="99"/>
      <c r="M674" s="100"/>
      <c r="N674" s="100"/>
      <c r="O674" s="101"/>
    </row>
    <row r="675" spans="5:15">
      <c r="E675" s="96"/>
      <c r="I675" s="98"/>
      <c r="J675" s="98"/>
      <c r="L675" s="99"/>
      <c r="M675" s="100"/>
      <c r="N675" s="100"/>
      <c r="O675" s="101"/>
    </row>
    <row r="676" spans="5:15">
      <c r="E676" s="96"/>
      <c r="I676" s="98"/>
      <c r="J676" s="98"/>
      <c r="L676" s="99"/>
      <c r="M676" s="100"/>
      <c r="N676" s="100"/>
      <c r="O676" s="101"/>
    </row>
    <row r="677" spans="5:15">
      <c r="E677" s="96"/>
      <c r="I677" s="98"/>
      <c r="J677" s="98"/>
      <c r="L677" s="99"/>
      <c r="M677" s="100"/>
      <c r="N677" s="100"/>
      <c r="O677" s="101"/>
    </row>
    <row r="678" spans="5:15">
      <c r="E678" s="96"/>
      <c r="I678" s="98"/>
      <c r="J678" s="98"/>
      <c r="L678" s="99"/>
      <c r="M678" s="100"/>
      <c r="N678" s="100"/>
      <c r="O678" s="101"/>
    </row>
    <row r="679" spans="5:15">
      <c r="E679" s="96"/>
      <c r="I679" s="98"/>
      <c r="J679" s="98"/>
      <c r="L679" s="99"/>
      <c r="M679" s="100"/>
      <c r="N679" s="100"/>
      <c r="O679" s="101"/>
    </row>
    <row r="680" spans="5:15">
      <c r="E680" s="96"/>
      <c r="I680" s="98"/>
      <c r="J680" s="98"/>
      <c r="L680" s="99"/>
      <c r="M680" s="100"/>
      <c r="N680" s="100"/>
      <c r="O680" s="101"/>
    </row>
    <row r="681" spans="5:15">
      <c r="E681" s="96"/>
      <c r="I681" s="98"/>
      <c r="J681" s="98"/>
      <c r="L681" s="99"/>
      <c r="M681" s="100"/>
      <c r="N681" s="100"/>
      <c r="O681" s="101"/>
    </row>
    <row r="682" spans="5:15">
      <c r="E682" s="96"/>
      <c r="I682" s="98"/>
      <c r="J682" s="98"/>
      <c r="L682" s="99"/>
      <c r="M682" s="100"/>
      <c r="N682" s="100"/>
      <c r="O682" s="101"/>
    </row>
    <row r="683" spans="5:15">
      <c r="E683" s="96"/>
      <c r="I683" s="98"/>
      <c r="J683" s="98"/>
      <c r="L683" s="99"/>
      <c r="M683" s="100"/>
      <c r="N683" s="100"/>
      <c r="O683" s="101"/>
    </row>
    <row r="684" spans="5:15">
      <c r="E684" s="96"/>
      <c r="I684" s="98"/>
      <c r="J684" s="98"/>
      <c r="L684" s="99"/>
      <c r="M684" s="100"/>
      <c r="N684" s="100"/>
      <c r="O684" s="101"/>
    </row>
    <row r="685" spans="5:15">
      <c r="E685" s="96"/>
      <c r="I685" s="98"/>
      <c r="J685" s="98"/>
      <c r="L685" s="99"/>
      <c r="M685" s="100"/>
      <c r="N685" s="100"/>
      <c r="O685" s="101"/>
    </row>
    <row r="686" spans="5:15">
      <c r="E686" s="96"/>
      <c r="I686" s="98"/>
      <c r="J686" s="98"/>
      <c r="L686" s="99"/>
      <c r="M686" s="100"/>
      <c r="N686" s="100"/>
      <c r="O686" s="101"/>
    </row>
    <row r="687" spans="5:15">
      <c r="E687" s="96"/>
      <c r="I687" s="98"/>
      <c r="J687" s="98"/>
      <c r="L687" s="99"/>
      <c r="M687" s="100"/>
      <c r="N687" s="100"/>
      <c r="O687" s="101"/>
    </row>
    <row r="688" spans="5:15">
      <c r="E688" s="96"/>
      <c r="I688" s="98"/>
      <c r="J688" s="98"/>
      <c r="L688" s="99"/>
      <c r="M688" s="100"/>
      <c r="N688" s="100"/>
      <c r="O688" s="101"/>
    </row>
    <row r="689" spans="5:15">
      <c r="E689" s="96"/>
      <c r="I689" s="98"/>
      <c r="J689" s="98"/>
      <c r="L689" s="99"/>
      <c r="M689" s="100"/>
      <c r="N689" s="100"/>
      <c r="O689" s="101"/>
    </row>
    <row r="690" spans="5:15">
      <c r="E690" s="96"/>
      <c r="I690" s="98"/>
      <c r="J690" s="98"/>
      <c r="L690" s="99"/>
      <c r="M690" s="100"/>
      <c r="N690" s="100"/>
      <c r="O690" s="101"/>
    </row>
    <row r="691" spans="5:15">
      <c r="E691" s="96"/>
      <c r="I691" s="98"/>
      <c r="J691" s="98"/>
      <c r="L691" s="99"/>
      <c r="M691" s="100"/>
      <c r="N691" s="100"/>
      <c r="O691" s="101"/>
    </row>
    <row r="692" spans="5:15">
      <c r="E692" s="96"/>
      <c r="I692" s="98"/>
      <c r="J692" s="98"/>
      <c r="L692" s="99"/>
      <c r="M692" s="100"/>
      <c r="N692" s="100"/>
      <c r="O692" s="101"/>
    </row>
    <row r="693" spans="5:15">
      <c r="E693" s="96"/>
      <c r="I693" s="98"/>
      <c r="J693" s="98"/>
      <c r="L693" s="99"/>
      <c r="M693" s="100"/>
      <c r="N693" s="100"/>
      <c r="O693" s="101"/>
    </row>
    <row r="694" spans="5:15">
      <c r="E694" s="96"/>
      <c r="I694" s="98"/>
      <c r="J694" s="98"/>
      <c r="L694" s="99"/>
      <c r="M694" s="100"/>
      <c r="N694" s="100"/>
      <c r="O694" s="101"/>
    </row>
    <row r="695" spans="5:15">
      <c r="E695" s="96"/>
      <c r="I695" s="98"/>
      <c r="J695" s="98"/>
      <c r="L695" s="99"/>
      <c r="M695" s="100"/>
      <c r="N695" s="100"/>
      <c r="O695" s="101"/>
    </row>
    <row r="696" spans="5:15">
      <c r="E696" s="96"/>
      <c r="I696" s="98"/>
      <c r="J696" s="98"/>
      <c r="L696" s="99"/>
      <c r="M696" s="100"/>
      <c r="N696" s="100"/>
      <c r="O696" s="101"/>
    </row>
    <row r="697" spans="5:15">
      <c r="E697" s="96"/>
      <c r="I697" s="98"/>
      <c r="J697" s="98"/>
      <c r="L697" s="99"/>
      <c r="M697" s="100"/>
      <c r="N697" s="100"/>
      <c r="O697" s="101"/>
    </row>
    <row r="698" spans="5:15">
      <c r="E698" s="96"/>
      <c r="I698" s="98"/>
      <c r="J698" s="98"/>
      <c r="L698" s="99"/>
      <c r="M698" s="100"/>
      <c r="N698" s="100"/>
      <c r="O698" s="101"/>
    </row>
    <row r="699" spans="5:15">
      <c r="E699" s="96"/>
      <c r="I699" s="98"/>
      <c r="J699" s="98"/>
      <c r="L699" s="99"/>
      <c r="M699" s="100"/>
      <c r="N699" s="100"/>
      <c r="O699" s="101"/>
    </row>
    <row r="700" spans="5:15">
      <c r="E700" s="96"/>
      <c r="I700" s="98"/>
      <c r="J700" s="98"/>
      <c r="L700" s="99"/>
      <c r="M700" s="100"/>
      <c r="N700" s="100"/>
      <c r="O700" s="101"/>
    </row>
    <row r="701" spans="5:15">
      <c r="E701" s="96"/>
      <c r="I701" s="98"/>
      <c r="J701" s="98"/>
      <c r="L701" s="99"/>
      <c r="M701" s="100"/>
      <c r="N701" s="100"/>
      <c r="O701" s="101"/>
    </row>
    <row r="702" spans="5:15">
      <c r="E702" s="96"/>
      <c r="I702" s="98"/>
      <c r="J702" s="98"/>
      <c r="L702" s="99"/>
      <c r="M702" s="100"/>
      <c r="N702" s="100"/>
      <c r="O702" s="101"/>
    </row>
    <row r="703" spans="5:15">
      <c r="E703" s="96"/>
      <c r="I703" s="98"/>
      <c r="J703" s="98"/>
      <c r="L703" s="99"/>
      <c r="M703" s="100"/>
      <c r="N703" s="100"/>
      <c r="O703" s="101"/>
    </row>
    <row r="704" spans="5:15">
      <c r="E704" s="96"/>
      <c r="I704" s="98"/>
      <c r="J704" s="98"/>
      <c r="L704" s="99"/>
      <c r="M704" s="100"/>
      <c r="N704" s="100"/>
      <c r="O704" s="101"/>
    </row>
    <row r="705" spans="5:15">
      <c r="E705" s="96"/>
      <c r="I705" s="98"/>
      <c r="J705" s="98"/>
      <c r="L705" s="99"/>
      <c r="M705" s="100"/>
      <c r="N705" s="100"/>
      <c r="O705" s="101"/>
    </row>
    <row r="706" spans="5:15">
      <c r="E706" s="96"/>
      <c r="I706" s="98"/>
      <c r="J706" s="98"/>
      <c r="L706" s="99"/>
      <c r="M706" s="100"/>
      <c r="N706" s="100"/>
      <c r="O706" s="101"/>
    </row>
    <row r="707" spans="5:15">
      <c r="E707" s="96"/>
      <c r="I707" s="98"/>
      <c r="J707" s="98"/>
      <c r="L707" s="99"/>
      <c r="M707" s="100"/>
      <c r="N707" s="100"/>
      <c r="O707" s="101"/>
    </row>
    <row r="708" spans="5:15">
      <c r="E708" s="96"/>
      <c r="I708" s="98"/>
      <c r="J708" s="98"/>
      <c r="L708" s="99"/>
      <c r="M708" s="100"/>
      <c r="N708" s="100"/>
      <c r="O708" s="101"/>
    </row>
    <row r="709" spans="5:15">
      <c r="E709" s="96"/>
      <c r="I709" s="98"/>
      <c r="J709" s="98"/>
      <c r="L709" s="99"/>
      <c r="M709" s="100"/>
      <c r="N709" s="100"/>
      <c r="O709" s="101"/>
    </row>
    <row r="710" spans="5:15">
      <c r="E710" s="96"/>
      <c r="I710" s="98"/>
      <c r="J710" s="98"/>
      <c r="L710" s="99"/>
      <c r="M710" s="100"/>
      <c r="N710" s="100"/>
      <c r="O710" s="101"/>
    </row>
    <row r="711" spans="5:15">
      <c r="E711" s="96"/>
      <c r="I711" s="98"/>
      <c r="J711" s="98"/>
      <c r="L711" s="99"/>
      <c r="M711" s="100"/>
      <c r="N711" s="100"/>
      <c r="O711" s="101"/>
    </row>
    <row r="712" spans="5:15">
      <c r="E712" s="96"/>
      <c r="I712" s="98"/>
      <c r="J712" s="98"/>
      <c r="L712" s="99"/>
      <c r="M712" s="100"/>
      <c r="N712" s="100"/>
      <c r="O712" s="101"/>
    </row>
    <row r="713" spans="5:15">
      <c r="E713" s="96"/>
      <c r="I713" s="98"/>
      <c r="J713" s="98"/>
      <c r="L713" s="99"/>
      <c r="M713" s="100"/>
      <c r="N713" s="100"/>
      <c r="O713" s="101"/>
    </row>
    <row r="714" spans="5:15">
      <c r="E714" s="96"/>
      <c r="I714" s="98"/>
      <c r="J714" s="98"/>
      <c r="L714" s="99"/>
      <c r="M714" s="100"/>
      <c r="N714" s="100"/>
      <c r="O714" s="101"/>
    </row>
    <row r="715" spans="5:15">
      <c r="E715" s="96"/>
      <c r="I715" s="98"/>
      <c r="J715" s="98"/>
      <c r="L715" s="99"/>
      <c r="M715" s="100"/>
      <c r="N715" s="100"/>
      <c r="O715" s="101"/>
    </row>
    <row r="716" spans="5:15">
      <c r="E716" s="96"/>
      <c r="I716" s="98"/>
      <c r="J716" s="98"/>
      <c r="L716" s="99"/>
      <c r="M716" s="100"/>
      <c r="N716" s="100"/>
      <c r="O716" s="101"/>
    </row>
    <row r="717" spans="5:15">
      <c r="E717" s="96"/>
      <c r="I717" s="98"/>
      <c r="J717" s="98"/>
      <c r="L717" s="99"/>
      <c r="M717" s="100"/>
      <c r="N717" s="100"/>
      <c r="O717" s="101"/>
    </row>
    <row r="718" spans="5:15">
      <c r="E718" s="96"/>
      <c r="I718" s="98"/>
      <c r="J718" s="98"/>
      <c r="L718" s="99"/>
      <c r="M718" s="100"/>
      <c r="N718" s="100"/>
      <c r="O718" s="101"/>
    </row>
    <row r="719" spans="5:15">
      <c r="E719" s="96"/>
      <c r="I719" s="98"/>
      <c r="J719" s="98"/>
      <c r="L719" s="99"/>
      <c r="M719" s="100"/>
      <c r="N719" s="100"/>
      <c r="O719" s="101"/>
    </row>
    <row r="720" spans="5:15">
      <c r="E720" s="96"/>
      <c r="I720" s="98"/>
      <c r="J720" s="98"/>
      <c r="L720" s="99"/>
      <c r="M720" s="100"/>
      <c r="N720" s="100"/>
      <c r="O720" s="101"/>
    </row>
    <row r="721" spans="5:15">
      <c r="E721" s="96"/>
      <c r="I721" s="98"/>
      <c r="J721" s="98"/>
      <c r="L721" s="99"/>
      <c r="M721" s="100"/>
      <c r="N721" s="100"/>
      <c r="O721" s="101"/>
    </row>
    <row r="722" spans="5:15">
      <c r="E722" s="96"/>
      <c r="I722" s="98"/>
      <c r="J722" s="98"/>
      <c r="L722" s="99"/>
      <c r="M722" s="100"/>
      <c r="N722" s="100"/>
      <c r="O722" s="101"/>
    </row>
    <row r="723" spans="5:15">
      <c r="E723" s="96"/>
      <c r="I723" s="98"/>
      <c r="J723" s="98"/>
      <c r="L723" s="99"/>
      <c r="M723" s="100"/>
      <c r="N723" s="100"/>
      <c r="O723" s="101"/>
    </row>
    <row r="724" spans="5:15">
      <c r="E724" s="96"/>
      <c r="I724" s="98"/>
      <c r="J724" s="98"/>
      <c r="L724" s="99"/>
      <c r="M724" s="100"/>
      <c r="N724" s="100"/>
      <c r="O724" s="101"/>
    </row>
    <row r="725" spans="5:15">
      <c r="E725" s="96"/>
      <c r="I725" s="98"/>
      <c r="J725" s="98"/>
      <c r="L725" s="99"/>
      <c r="M725" s="100"/>
      <c r="N725" s="100"/>
      <c r="O725" s="101"/>
    </row>
    <row r="726" spans="5:15">
      <c r="E726" s="96"/>
      <c r="I726" s="98"/>
      <c r="J726" s="98"/>
      <c r="L726" s="99"/>
      <c r="M726" s="100"/>
      <c r="N726" s="100"/>
      <c r="O726" s="101"/>
    </row>
    <row r="727" spans="5:15">
      <c r="E727" s="96"/>
      <c r="I727" s="98"/>
      <c r="J727" s="98"/>
      <c r="L727" s="99"/>
      <c r="M727" s="100"/>
      <c r="N727" s="100"/>
      <c r="O727" s="101"/>
    </row>
    <row r="728" spans="5:15">
      <c r="E728" s="96"/>
      <c r="I728" s="98"/>
      <c r="J728" s="98"/>
      <c r="L728" s="99"/>
      <c r="M728" s="100"/>
      <c r="N728" s="100"/>
      <c r="O728" s="101"/>
    </row>
    <row r="729" spans="5:15">
      <c r="E729" s="96"/>
      <c r="I729" s="98"/>
      <c r="J729" s="98"/>
      <c r="L729" s="99"/>
      <c r="M729" s="100"/>
      <c r="N729" s="100"/>
      <c r="O729" s="101"/>
    </row>
    <row r="730" spans="5:15">
      <c r="E730" s="96"/>
      <c r="I730" s="98"/>
      <c r="J730" s="98"/>
      <c r="L730" s="99"/>
      <c r="M730" s="100"/>
      <c r="N730" s="100"/>
      <c r="O730" s="101"/>
    </row>
    <row r="731" spans="5:15">
      <c r="E731" s="96"/>
      <c r="I731" s="98"/>
      <c r="J731" s="98"/>
      <c r="L731" s="99"/>
      <c r="M731" s="100"/>
      <c r="N731" s="100"/>
      <c r="O731" s="101"/>
    </row>
    <row r="732" spans="5:15">
      <c r="E732" s="96"/>
      <c r="I732" s="98"/>
      <c r="J732" s="98"/>
      <c r="L732" s="99"/>
      <c r="M732" s="100"/>
      <c r="N732" s="100"/>
      <c r="O732" s="101"/>
    </row>
    <row r="733" spans="5:15">
      <c r="E733" s="96"/>
      <c r="I733" s="98"/>
      <c r="J733" s="98"/>
      <c r="L733" s="99"/>
      <c r="M733" s="100"/>
      <c r="N733" s="100"/>
      <c r="O733" s="101"/>
    </row>
    <row r="734" spans="5:15">
      <c r="E734" s="96"/>
      <c r="I734" s="98"/>
      <c r="J734" s="98"/>
      <c r="L734" s="99"/>
      <c r="M734" s="100"/>
      <c r="N734" s="100"/>
      <c r="O734" s="101"/>
    </row>
    <row r="735" spans="5:15">
      <c r="E735" s="96"/>
      <c r="I735" s="98"/>
      <c r="J735" s="98"/>
      <c r="L735" s="99"/>
      <c r="M735" s="100"/>
      <c r="N735" s="100"/>
      <c r="O735" s="101"/>
    </row>
    <row r="736" spans="5:15">
      <c r="E736" s="96"/>
      <c r="I736" s="98"/>
      <c r="J736" s="98"/>
      <c r="L736" s="99"/>
      <c r="M736" s="100"/>
      <c r="N736" s="100"/>
      <c r="O736" s="101"/>
    </row>
    <row r="737" spans="5:15">
      <c r="E737" s="96"/>
      <c r="I737" s="98"/>
      <c r="J737" s="98"/>
      <c r="L737" s="99"/>
      <c r="M737" s="100"/>
      <c r="N737" s="100"/>
      <c r="O737" s="101"/>
    </row>
    <row r="738" spans="5:15">
      <c r="E738" s="96"/>
      <c r="I738" s="98"/>
      <c r="J738" s="98"/>
      <c r="L738" s="99"/>
      <c r="M738" s="100"/>
      <c r="N738" s="100"/>
      <c r="O738" s="101"/>
    </row>
    <row r="739" spans="5:15">
      <c r="E739" s="96"/>
      <c r="I739" s="98"/>
      <c r="J739" s="98"/>
      <c r="L739" s="99"/>
      <c r="M739" s="100"/>
      <c r="N739" s="100"/>
      <c r="O739" s="101"/>
    </row>
    <row r="740" spans="5:15">
      <c r="E740" s="96"/>
      <c r="I740" s="98"/>
      <c r="J740" s="98"/>
      <c r="L740" s="99"/>
      <c r="M740" s="100"/>
      <c r="N740" s="100"/>
      <c r="O740" s="101"/>
    </row>
    <row r="741" spans="5:15">
      <c r="E741" s="96"/>
      <c r="I741" s="98"/>
      <c r="J741" s="98"/>
      <c r="L741" s="99"/>
      <c r="M741" s="100"/>
      <c r="N741" s="100"/>
      <c r="O741" s="101"/>
    </row>
    <row r="742" spans="5:15">
      <c r="E742" s="96"/>
      <c r="I742" s="98"/>
      <c r="J742" s="98"/>
      <c r="L742" s="99"/>
      <c r="M742" s="100"/>
      <c r="N742" s="100"/>
      <c r="O742" s="101"/>
    </row>
    <row r="743" spans="5:15">
      <c r="E743" s="96"/>
      <c r="I743" s="98"/>
      <c r="J743" s="98"/>
      <c r="L743" s="99"/>
      <c r="M743" s="100"/>
      <c r="N743" s="100"/>
      <c r="O743" s="101"/>
    </row>
    <row r="744" spans="5:15">
      <c r="E744" s="96"/>
      <c r="I744" s="98"/>
      <c r="J744" s="98"/>
      <c r="L744" s="99"/>
      <c r="M744" s="100"/>
      <c r="N744" s="100"/>
      <c r="O744" s="101"/>
    </row>
    <row r="745" spans="5:15">
      <c r="E745" s="96"/>
      <c r="I745" s="98"/>
      <c r="J745" s="98"/>
      <c r="L745" s="99"/>
      <c r="M745" s="100"/>
      <c r="N745" s="100"/>
      <c r="O745" s="101"/>
    </row>
    <row r="746" spans="5:15">
      <c r="E746" s="96"/>
      <c r="I746" s="98"/>
      <c r="J746" s="98"/>
      <c r="L746" s="99"/>
      <c r="M746" s="100"/>
      <c r="N746" s="100"/>
      <c r="O746" s="101"/>
    </row>
    <row r="747" spans="5:15">
      <c r="E747" s="96"/>
      <c r="I747" s="98"/>
      <c r="J747" s="98"/>
      <c r="L747" s="99"/>
      <c r="M747" s="100"/>
      <c r="N747" s="100"/>
      <c r="O747" s="101"/>
    </row>
    <row r="748" spans="5:15">
      <c r="E748" s="96"/>
      <c r="I748" s="98"/>
      <c r="J748" s="98"/>
      <c r="L748" s="99"/>
      <c r="M748" s="100"/>
      <c r="N748" s="100"/>
      <c r="O748" s="101"/>
    </row>
    <row r="749" spans="5:15">
      <c r="E749" s="96"/>
      <c r="I749" s="98"/>
      <c r="J749" s="98"/>
      <c r="L749" s="99"/>
      <c r="M749" s="100"/>
      <c r="N749" s="100"/>
      <c r="O749" s="101"/>
    </row>
    <row r="750" spans="5:15">
      <c r="E750" s="96"/>
      <c r="I750" s="98"/>
      <c r="J750" s="98"/>
      <c r="L750" s="99"/>
      <c r="M750" s="100"/>
      <c r="N750" s="100"/>
      <c r="O750" s="101"/>
    </row>
    <row r="751" spans="5:15">
      <c r="E751" s="96"/>
      <c r="I751" s="98"/>
      <c r="J751" s="98"/>
      <c r="L751" s="99"/>
      <c r="M751" s="100"/>
      <c r="N751" s="100"/>
      <c r="O751" s="101"/>
    </row>
    <row r="752" spans="5:15">
      <c r="E752" s="96"/>
      <c r="I752" s="98"/>
      <c r="J752" s="98"/>
      <c r="L752" s="99"/>
      <c r="M752" s="100"/>
      <c r="N752" s="100"/>
      <c r="O752" s="101"/>
    </row>
    <row r="753" spans="5:15">
      <c r="E753" s="96"/>
      <c r="I753" s="98"/>
      <c r="J753" s="98"/>
      <c r="L753" s="99"/>
      <c r="M753" s="100"/>
      <c r="N753" s="100"/>
      <c r="O753" s="101"/>
    </row>
    <row r="754" spans="5:15">
      <c r="E754" s="96"/>
      <c r="I754" s="98"/>
      <c r="J754" s="98"/>
      <c r="L754" s="99"/>
      <c r="M754" s="100"/>
      <c r="N754" s="100"/>
      <c r="O754" s="101"/>
    </row>
    <row r="755" spans="5:15">
      <c r="E755" s="96"/>
      <c r="I755" s="98"/>
      <c r="J755" s="98"/>
      <c r="L755" s="99"/>
      <c r="M755" s="100"/>
      <c r="N755" s="100"/>
      <c r="O755" s="101"/>
    </row>
    <row r="756" spans="5:15">
      <c r="E756" s="96"/>
      <c r="I756" s="98"/>
      <c r="J756" s="98"/>
      <c r="L756" s="99"/>
      <c r="M756" s="100"/>
      <c r="N756" s="100"/>
      <c r="O756" s="101"/>
    </row>
    <row r="757" spans="5:15">
      <c r="E757" s="96"/>
      <c r="I757" s="98"/>
      <c r="J757" s="98"/>
      <c r="L757" s="99"/>
      <c r="M757" s="100"/>
      <c r="N757" s="100"/>
      <c r="O757" s="101"/>
    </row>
    <row r="758" spans="5:15">
      <c r="E758" s="96"/>
      <c r="I758" s="98"/>
      <c r="J758" s="98"/>
      <c r="L758" s="99"/>
      <c r="M758" s="100"/>
      <c r="N758" s="100"/>
      <c r="O758" s="101"/>
    </row>
    <row r="759" spans="5:15">
      <c r="E759" s="96"/>
      <c r="I759" s="98"/>
      <c r="J759" s="98"/>
      <c r="L759" s="99"/>
      <c r="M759" s="100"/>
      <c r="N759" s="100"/>
      <c r="O759" s="101"/>
    </row>
    <row r="760" spans="5:15">
      <c r="E760" s="96"/>
      <c r="I760" s="98"/>
      <c r="J760" s="98"/>
      <c r="L760" s="99"/>
      <c r="M760" s="100"/>
      <c r="N760" s="100"/>
      <c r="O760" s="101"/>
    </row>
    <row r="761" spans="5:15">
      <c r="E761" s="96"/>
      <c r="I761" s="98"/>
      <c r="J761" s="98"/>
      <c r="L761" s="99"/>
      <c r="M761" s="100"/>
      <c r="N761" s="100"/>
      <c r="O761" s="101"/>
    </row>
    <row r="762" spans="5:15">
      <c r="E762" s="96"/>
      <c r="I762" s="98"/>
      <c r="J762" s="98"/>
      <c r="L762" s="99"/>
      <c r="M762" s="100"/>
      <c r="N762" s="100"/>
      <c r="O762" s="101"/>
    </row>
    <row r="763" spans="5:15">
      <c r="E763" s="96"/>
      <c r="I763" s="98"/>
      <c r="J763" s="98"/>
      <c r="L763" s="99"/>
      <c r="M763" s="100"/>
      <c r="N763" s="100"/>
      <c r="O763" s="101"/>
    </row>
    <row r="764" spans="5:15">
      <c r="E764" s="96"/>
      <c r="I764" s="98"/>
      <c r="J764" s="98"/>
      <c r="L764" s="99"/>
      <c r="M764" s="100"/>
      <c r="N764" s="100"/>
      <c r="O764" s="101"/>
    </row>
    <row r="765" spans="5:15">
      <c r="E765" s="96"/>
      <c r="I765" s="98"/>
      <c r="J765" s="98"/>
      <c r="L765" s="99"/>
      <c r="M765" s="100"/>
      <c r="N765" s="100"/>
      <c r="O765" s="101"/>
    </row>
    <row r="766" spans="5:15">
      <c r="E766" s="96"/>
      <c r="I766" s="98"/>
      <c r="J766" s="98"/>
      <c r="L766" s="99"/>
      <c r="M766" s="100"/>
      <c r="N766" s="100"/>
      <c r="O766" s="101"/>
    </row>
    <row r="767" spans="5:15">
      <c r="E767" s="96"/>
      <c r="I767" s="98"/>
      <c r="J767" s="98"/>
      <c r="L767" s="99"/>
      <c r="M767" s="100"/>
      <c r="N767" s="100"/>
      <c r="O767" s="101"/>
    </row>
    <row r="768" spans="5:15">
      <c r="E768" s="96"/>
      <c r="I768" s="98"/>
      <c r="J768" s="98"/>
      <c r="L768" s="99"/>
      <c r="M768" s="100"/>
      <c r="N768" s="100"/>
      <c r="O768" s="101"/>
    </row>
    <row r="769" spans="5:15">
      <c r="E769" s="96"/>
      <c r="I769" s="98"/>
      <c r="J769" s="98"/>
      <c r="L769" s="99"/>
      <c r="M769" s="100"/>
      <c r="N769" s="100"/>
      <c r="O769" s="101"/>
    </row>
    <row r="770" spans="5:15">
      <c r="E770" s="96"/>
      <c r="I770" s="98"/>
      <c r="J770" s="98"/>
      <c r="L770" s="99"/>
      <c r="M770" s="100"/>
      <c r="N770" s="100"/>
      <c r="O770" s="101"/>
    </row>
    <row r="771" spans="5:15">
      <c r="E771" s="96"/>
      <c r="I771" s="98"/>
      <c r="J771" s="98"/>
      <c r="L771" s="99"/>
      <c r="M771" s="100"/>
      <c r="N771" s="100"/>
      <c r="O771" s="101"/>
    </row>
    <row r="772" spans="5:15">
      <c r="E772" s="96"/>
      <c r="I772" s="98"/>
      <c r="J772" s="98"/>
      <c r="L772" s="99"/>
      <c r="M772" s="100"/>
      <c r="N772" s="100"/>
      <c r="O772" s="101"/>
    </row>
    <row r="773" spans="5:15">
      <c r="E773" s="96"/>
      <c r="I773" s="98"/>
      <c r="J773" s="98"/>
      <c r="L773" s="99"/>
      <c r="M773" s="100"/>
      <c r="N773" s="100"/>
      <c r="O773" s="101"/>
    </row>
    <row r="774" spans="5:15">
      <c r="E774" s="96"/>
      <c r="I774" s="98"/>
      <c r="J774" s="98"/>
      <c r="L774" s="99"/>
      <c r="M774" s="100"/>
      <c r="N774" s="100"/>
      <c r="O774" s="101"/>
    </row>
    <row r="775" spans="5:15">
      <c r="E775" s="96"/>
      <c r="I775" s="98"/>
      <c r="J775" s="98"/>
      <c r="L775" s="99"/>
      <c r="M775" s="100"/>
      <c r="N775" s="100"/>
      <c r="O775" s="101"/>
    </row>
    <row r="776" spans="5:15">
      <c r="E776" s="96"/>
      <c r="I776" s="98"/>
      <c r="J776" s="98"/>
      <c r="L776" s="99"/>
      <c r="M776" s="100"/>
      <c r="N776" s="100"/>
      <c r="O776" s="101"/>
    </row>
    <row r="777" spans="5:15">
      <c r="E777" s="96"/>
      <c r="I777" s="98"/>
      <c r="J777" s="98"/>
      <c r="L777" s="99"/>
      <c r="M777" s="100"/>
      <c r="N777" s="100"/>
      <c r="O777" s="101"/>
    </row>
    <row r="778" spans="5:15">
      <c r="E778" s="96"/>
      <c r="I778" s="98"/>
      <c r="J778" s="98"/>
      <c r="L778" s="99"/>
      <c r="M778" s="100"/>
      <c r="N778" s="100"/>
      <c r="O778" s="101"/>
    </row>
    <row r="779" spans="5:15">
      <c r="E779" s="96"/>
      <c r="I779" s="98"/>
      <c r="J779" s="98"/>
      <c r="L779" s="99"/>
      <c r="M779" s="100"/>
      <c r="N779" s="100"/>
      <c r="O779" s="101"/>
    </row>
    <row r="780" spans="5:15">
      <c r="E780" s="96"/>
      <c r="I780" s="98"/>
      <c r="J780" s="98"/>
      <c r="L780" s="99"/>
      <c r="M780" s="100"/>
      <c r="N780" s="100"/>
      <c r="O780" s="101"/>
    </row>
    <row r="781" spans="5:15">
      <c r="E781" s="96"/>
      <c r="I781" s="98"/>
      <c r="J781" s="98"/>
      <c r="L781" s="99"/>
      <c r="M781" s="100"/>
      <c r="N781" s="100"/>
      <c r="O781" s="101"/>
    </row>
    <row r="782" spans="5:15">
      <c r="E782" s="96"/>
      <c r="I782" s="98"/>
      <c r="J782" s="98"/>
      <c r="L782" s="99"/>
      <c r="M782" s="100"/>
      <c r="N782" s="100"/>
      <c r="O782" s="101"/>
    </row>
    <row r="783" spans="5:15">
      <c r="E783" s="96"/>
      <c r="I783" s="98"/>
      <c r="J783" s="98"/>
      <c r="L783" s="99"/>
      <c r="M783" s="100"/>
      <c r="N783" s="100"/>
      <c r="O783" s="101"/>
    </row>
    <row r="784" spans="5:15">
      <c r="E784" s="96"/>
      <c r="I784" s="98"/>
      <c r="J784" s="98"/>
      <c r="L784" s="99"/>
      <c r="M784" s="100"/>
      <c r="N784" s="100"/>
      <c r="O784" s="101"/>
    </row>
    <row r="785" spans="5:15">
      <c r="E785" s="96"/>
      <c r="I785" s="98"/>
      <c r="J785" s="98"/>
      <c r="L785" s="99"/>
      <c r="M785" s="100"/>
      <c r="N785" s="100"/>
      <c r="O785" s="101"/>
    </row>
    <row r="786" spans="5:15">
      <c r="E786" s="96"/>
      <c r="I786" s="98"/>
      <c r="J786" s="98"/>
      <c r="L786" s="99"/>
      <c r="M786" s="100"/>
      <c r="N786" s="100"/>
      <c r="O786" s="101"/>
    </row>
    <row r="787" spans="5:15">
      <c r="E787" s="96"/>
      <c r="I787" s="98"/>
      <c r="J787" s="98"/>
      <c r="L787" s="99"/>
      <c r="M787" s="100"/>
      <c r="N787" s="100"/>
      <c r="O787" s="101"/>
    </row>
    <row r="788" spans="5:15">
      <c r="E788" s="96"/>
      <c r="I788" s="98"/>
      <c r="J788" s="98"/>
      <c r="L788" s="99"/>
      <c r="M788" s="100"/>
      <c r="N788" s="100"/>
      <c r="O788" s="101"/>
    </row>
    <row r="789" spans="5:15">
      <c r="E789" s="96"/>
      <c r="I789" s="98"/>
      <c r="J789" s="98"/>
      <c r="L789" s="99"/>
      <c r="M789" s="100"/>
      <c r="N789" s="100"/>
      <c r="O789" s="101"/>
    </row>
    <row r="790" spans="5:15">
      <c r="E790" s="96"/>
      <c r="I790" s="98"/>
      <c r="J790" s="98"/>
      <c r="L790" s="99"/>
      <c r="M790" s="100"/>
      <c r="N790" s="100"/>
      <c r="O790" s="101"/>
    </row>
    <row r="791" spans="5:15">
      <c r="E791" s="96"/>
      <c r="I791" s="98"/>
      <c r="J791" s="98"/>
      <c r="L791" s="99"/>
      <c r="M791" s="100"/>
      <c r="N791" s="100"/>
      <c r="O791" s="101"/>
    </row>
    <row r="792" spans="5:15">
      <c r="E792" s="96"/>
      <c r="I792" s="98"/>
      <c r="J792" s="98"/>
      <c r="L792" s="99"/>
      <c r="M792" s="100"/>
      <c r="N792" s="100"/>
      <c r="O792" s="101"/>
    </row>
    <row r="793" spans="5:15">
      <c r="E793" s="96"/>
      <c r="I793" s="98"/>
      <c r="J793" s="98"/>
      <c r="L793" s="99"/>
      <c r="M793" s="100"/>
      <c r="N793" s="100"/>
      <c r="O793" s="101"/>
    </row>
    <row r="794" spans="5:15">
      <c r="E794" s="96"/>
      <c r="I794" s="98"/>
      <c r="J794" s="98"/>
      <c r="L794" s="99"/>
      <c r="M794" s="100"/>
      <c r="N794" s="100"/>
      <c r="O794" s="101"/>
    </row>
    <row r="795" spans="5:15">
      <c r="E795" s="96"/>
      <c r="I795" s="98"/>
      <c r="J795" s="98"/>
      <c r="L795" s="99"/>
      <c r="M795" s="100"/>
      <c r="N795" s="100"/>
      <c r="O795" s="101"/>
    </row>
    <row r="796" spans="5:15">
      <c r="E796" s="96"/>
      <c r="I796" s="98"/>
      <c r="J796" s="98"/>
      <c r="L796" s="99"/>
      <c r="M796" s="100"/>
      <c r="N796" s="100"/>
      <c r="O796" s="101"/>
    </row>
    <row r="797" spans="5:15">
      <c r="E797" s="96"/>
      <c r="I797" s="98"/>
      <c r="J797" s="98"/>
      <c r="L797" s="99"/>
      <c r="M797" s="100"/>
      <c r="N797" s="100"/>
      <c r="O797" s="101"/>
    </row>
    <row r="798" spans="5:15">
      <c r="E798" s="96"/>
      <c r="I798" s="98"/>
      <c r="J798" s="98"/>
      <c r="L798" s="99"/>
      <c r="M798" s="100"/>
      <c r="N798" s="100"/>
      <c r="O798" s="101"/>
    </row>
    <row r="799" spans="5:15">
      <c r="E799" s="96"/>
      <c r="I799" s="98"/>
      <c r="J799" s="98"/>
      <c r="L799" s="99"/>
      <c r="M799" s="100"/>
      <c r="N799" s="100"/>
      <c r="O799" s="101"/>
    </row>
    <row r="800" spans="5:15">
      <c r="E800" s="96"/>
      <c r="I800" s="98"/>
      <c r="J800" s="98"/>
      <c r="L800" s="99"/>
      <c r="M800" s="100"/>
      <c r="N800" s="100"/>
      <c r="O800" s="101"/>
    </row>
    <row r="801" spans="5:15">
      <c r="E801" s="96"/>
      <c r="I801" s="98"/>
      <c r="J801" s="98"/>
      <c r="L801" s="99"/>
      <c r="M801" s="100"/>
      <c r="N801" s="100"/>
      <c r="O801" s="101"/>
    </row>
    <row r="802" spans="5:15">
      <c r="E802" s="96"/>
      <c r="I802" s="98"/>
      <c r="J802" s="98"/>
      <c r="L802" s="99"/>
      <c r="M802" s="100"/>
      <c r="N802" s="100"/>
      <c r="O802" s="101"/>
    </row>
    <row r="803" spans="5:15">
      <c r="E803" s="96"/>
      <c r="I803" s="98"/>
      <c r="J803" s="98"/>
      <c r="L803" s="99"/>
      <c r="M803" s="100"/>
      <c r="N803" s="100"/>
      <c r="O803" s="101"/>
    </row>
    <row r="804" spans="5:15">
      <c r="E804" s="96"/>
      <c r="I804" s="98"/>
      <c r="J804" s="98"/>
      <c r="L804" s="99"/>
      <c r="M804" s="100"/>
      <c r="N804" s="100"/>
      <c r="O804" s="101"/>
    </row>
    <row r="805" spans="5:15">
      <c r="E805" s="96"/>
      <c r="I805" s="98"/>
      <c r="J805" s="98"/>
      <c r="L805" s="99"/>
      <c r="M805" s="100"/>
      <c r="N805" s="100"/>
      <c r="O805" s="101"/>
    </row>
    <row r="806" spans="5:15">
      <c r="E806" s="96"/>
      <c r="I806" s="98"/>
      <c r="J806" s="98"/>
      <c r="L806" s="99"/>
      <c r="M806" s="100"/>
      <c r="N806" s="100"/>
      <c r="O806" s="101"/>
    </row>
    <row r="807" spans="5:15">
      <c r="E807" s="96"/>
      <c r="I807" s="98"/>
      <c r="J807" s="98"/>
      <c r="L807" s="99"/>
      <c r="M807" s="100"/>
      <c r="N807" s="100"/>
      <c r="O807" s="101"/>
    </row>
    <row r="808" spans="5:15">
      <c r="E808" s="96"/>
      <c r="I808" s="98"/>
      <c r="J808" s="98"/>
      <c r="L808" s="99"/>
      <c r="M808" s="100"/>
      <c r="N808" s="100"/>
      <c r="O808" s="101"/>
    </row>
    <row r="809" spans="5:15">
      <c r="E809" s="96"/>
      <c r="I809" s="98"/>
      <c r="J809" s="98"/>
      <c r="L809" s="99"/>
      <c r="M809" s="100"/>
      <c r="N809" s="100"/>
      <c r="O809" s="101"/>
    </row>
    <row r="810" spans="5:15">
      <c r="E810" s="96"/>
      <c r="I810" s="98"/>
      <c r="J810" s="98"/>
      <c r="L810" s="99"/>
      <c r="M810" s="100"/>
      <c r="N810" s="100"/>
      <c r="O810" s="101"/>
    </row>
    <row r="811" spans="5:15">
      <c r="E811" s="96"/>
      <c r="I811" s="98"/>
      <c r="J811" s="98"/>
      <c r="L811" s="99"/>
      <c r="M811" s="100"/>
      <c r="N811" s="100"/>
      <c r="O811" s="101"/>
    </row>
    <row r="812" spans="5:15">
      <c r="E812" s="96"/>
      <c r="I812" s="98"/>
      <c r="J812" s="98"/>
      <c r="L812" s="99"/>
      <c r="M812" s="100"/>
      <c r="N812" s="100"/>
      <c r="O812" s="101"/>
    </row>
    <row r="813" spans="5:15">
      <c r="E813" s="96"/>
      <c r="I813" s="98"/>
      <c r="J813" s="98"/>
      <c r="L813" s="99"/>
      <c r="M813" s="100"/>
      <c r="N813" s="100"/>
      <c r="O813" s="101"/>
    </row>
    <row r="814" spans="5:15">
      <c r="E814" s="96"/>
      <c r="I814" s="98"/>
      <c r="J814" s="98"/>
      <c r="L814" s="99"/>
      <c r="M814" s="100"/>
      <c r="N814" s="100"/>
      <c r="O814" s="101"/>
    </row>
    <row r="815" spans="5:15">
      <c r="E815" s="96"/>
      <c r="I815" s="98"/>
      <c r="J815" s="98"/>
      <c r="L815" s="99"/>
      <c r="M815" s="100"/>
      <c r="N815" s="100"/>
      <c r="O815" s="101"/>
    </row>
    <row r="816" spans="5:15">
      <c r="E816" s="96"/>
      <c r="I816" s="98"/>
      <c r="J816" s="98"/>
      <c r="L816" s="99"/>
      <c r="M816" s="100"/>
      <c r="N816" s="100"/>
      <c r="O816" s="101"/>
    </row>
    <row r="817" spans="5:15">
      <c r="E817" s="96"/>
      <c r="I817" s="98"/>
      <c r="J817" s="98"/>
      <c r="L817" s="99"/>
      <c r="M817" s="100"/>
      <c r="N817" s="100"/>
      <c r="O817" s="101"/>
    </row>
    <row r="818" spans="5:15">
      <c r="E818" s="96"/>
      <c r="I818" s="98"/>
      <c r="J818" s="98"/>
      <c r="L818" s="99"/>
      <c r="M818" s="100"/>
      <c r="N818" s="100"/>
      <c r="O818" s="101"/>
    </row>
    <row r="819" spans="5:15">
      <c r="E819" s="96"/>
      <c r="I819" s="98"/>
      <c r="J819" s="98"/>
      <c r="L819" s="99"/>
      <c r="M819" s="100"/>
      <c r="N819" s="100"/>
      <c r="O819" s="101"/>
    </row>
    <row r="820" spans="5:15">
      <c r="E820" s="96"/>
      <c r="I820" s="98"/>
      <c r="J820" s="98"/>
      <c r="L820" s="99"/>
      <c r="M820" s="100"/>
      <c r="N820" s="100"/>
      <c r="O820" s="101"/>
    </row>
    <row r="821" spans="5:15">
      <c r="E821" s="96"/>
      <c r="I821" s="98"/>
      <c r="J821" s="98"/>
      <c r="L821" s="99"/>
      <c r="M821" s="100"/>
      <c r="N821" s="100"/>
      <c r="O821" s="101"/>
    </row>
    <row r="822" spans="5:15">
      <c r="E822" s="96"/>
      <c r="I822" s="98"/>
      <c r="J822" s="98"/>
      <c r="L822" s="99"/>
      <c r="M822" s="100"/>
      <c r="N822" s="100"/>
      <c r="O822" s="101"/>
    </row>
    <row r="823" spans="5:15">
      <c r="E823" s="96"/>
      <c r="I823" s="98"/>
      <c r="J823" s="98"/>
      <c r="L823" s="99"/>
      <c r="M823" s="100"/>
      <c r="N823" s="100"/>
      <c r="O823" s="101"/>
    </row>
    <row r="824" spans="5:15">
      <c r="E824" s="96"/>
      <c r="I824" s="98"/>
      <c r="J824" s="98"/>
      <c r="L824" s="99"/>
      <c r="M824" s="100"/>
      <c r="N824" s="100"/>
      <c r="O824" s="101"/>
    </row>
    <row r="825" spans="5:15">
      <c r="E825" s="96"/>
      <c r="I825" s="98"/>
      <c r="J825" s="98"/>
      <c r="L825" s="99"/>
      <c r="M825" s="100"/>
      <c r="N825" s="100"/>
      <c r="O825" s="101"/>
    </row>
    <row r="826" spans="5:15">
      <c r="E826" s="96"/>
      <c r="I826" s="98"/>
      <c r="J826" s="98"/>
      <c r="L826" s="99"/>
      <c r="M826" s="100"/>
      <c r="N826" s="100"/>
      <c r="O826" s="101"/>
    </row>
    <row r="827" spans="5:15">
      <c r="E827" s="96"/>
      <c r="I827" s="98"/>
      <c r="J827" s="98"/>
      <c r="L827" s="99"/>
      <c r="M827" s="100"/>
      <c r="N827" s="100"/>
      <c r="O827" s="101"/>
    </row>
    <row r="828" spans="5:15">
      <c r="E828" s="96"/>
      <c r="I828" s="98"/>
      <c r="J828" s="98"/>
      <c r="L828" s="99"/>
      <c r="M828" s="100"/>
      <c r="N828" s="100"/>
      <c r="O828" s="101"/>
    </row>
    <row r="829" spans="5:15">
      <c r="E829" s="96"/>
      <c r="I829" s="98"/>
      <c r="J829" s="98"/>
      <c r="L829" s="99"/>
      <c r="M829" s="100"/>
      <c r="N829" s="100"/>
      <c r="O829" s="101"/>
    </row>
    <row r="830" spans="5:15">
      <c r="E830" s="96"/>
      <c r="I830" s="98"/>
      <c r="J830" s="98"/>
      <c r="L830" s="99"/>
      <c r="M830" s="100"/>
      <c r="N830" s="100"/>
      <c r="O830" s="101"/>
    </row>
    <row r="831" spans="5:15">
      <c r="E831" s="96"/>
      <c r="I831" s="98"/>
      <c r="J831" s="98"/>
      <c r="L831" s="99"/>
      <c r="M831" s="100"/>
      <c r="N831" s="100"/>
      <c r="O831" s="101"/>
    </row>
    <row r="832" spans="5:15">
      <c r="E832" s="96"/>
      <c r="I832" s="98"/>
      <c r="J832" s="98"/>
      <c r="L832" s="99"/>
      <c r="M832" s="100"/>
      <c r="N832" s="100"/>
      <c r="O832" s="101"/>
    </row>
    <row r="833" spans="5:15">
      <c r="E833" s="96"/>
      <c r="I833" s="98"/>
      <c r="J833" s="98"/>
      <c r="L833" s="99"/>
      <c r="M833" s="100"/>
      <c r="N833" s="100"/>
      <c r="O833" s="101"/>
    </row>
    <row r="834" spans="5:15">
      <c r="E834" s="96"/>
      <c r="I834" s="98"/>
      <c r="J834" s="98"/>
      <c r="L834" s="99"/>
      <c r="M834" s="100"/>
      <c r="N834" s="100"/>
      <c r="O834" s="101"/>
    </row>
    <row r="835" spans="5:15">
      <c r="E835" s="96"/>
      <c r="I835" s="98"/>
      <c r="J835" s="98"/>
      <c r="L835" s="99"/>
      <c r="M835" s="100"/>
      <c r="N835" s="100"/>
      <c r="O835" s="101"/>
    </row>
    <row r="836" spans="5:15">
      <c r="E836" s="96"/>
      <c r="I836" s="98"/>
      <c r="J836" s="98"/>
      <c r="L836" s="99"/>
      <c r="M836" s="100"/>
      <c r="N836" s="100"/>
      <c r="O836" s="101"/>
    </row>
    <row r="837" spans="5:15">
      <c r="E837" s="96"/>
      <c r="I837" s="98"/>
      <c r="J837" s="98"/>
      <c r="L837" s="99"/>
      <c r="M837" s="100"/>
      <c r="N837" s="100"/>
      <c r="O837" s="101"/>
    </row>
    <row r="838" spans="5:15">
      <c r="E838" s="96"/>
      <c r="I838" s="98"/>
      <c r="J838" s="98"/>
      <c r="L838" s="99"/>
      <c r="M838" s="100"/>
      <c r="N838" s="100"/>
      <c r="O838" s="101"/>
    </row>
    <row r="839" spans="5:15">
      <c r="E839" s="96"/>
      <c r="I839" s="98"/>
      <c r="J839" s="98"/>
      <c r="L839" s="99"/>
      <c r="M839" s="100"/>
      <c r="N839" s="100"/>
      <c r="O839" s="101"/>
    </row>
    <row r="840" spans="5:15">
      <c r="E840" s="96"/>
      <c r="I840" s="98"/>
      <c r="J840" s="98"/>
      <c r="L840" s="99"/>
      <c r="M840" s="100"/>
      <c r="N840" s="100"/>
      <c r="O840" s="101"/>
    </row>
    <row r="841" spans="5:15">
      <c r="E841" s="96"/>
      <c r="I841" s="98"/>
      <c r="J841" s="98"/>
      <c r="L841" s="99"/>
      <c r="M841" s="100"/>
      <c r="N841" s="100"/>
      <c r="O841" s="101"/>
    </row>
    <row r="842" spans="5:15">
      <c r="E842" s="96"/>
      <c r="I842" s="98"/>
      <c r="J842" s="98"/>
      <c r="L842" s="99"/>
      <c r="M842" s="100"/>
      <c r="N842" s="100"/>
      <c r="O842" s="101"/>
    </row>
    <row r="843" spans="5:15">
      <c r="E843" s="96"/>
      <c r="I843" s="98"/>
      <c r="J843" s="98"/>
      <c r="L843" s="99"/>
      <c r="M843" s="100"/>
      <c r="N843" s="100"/>
      <c r="O843" s="101"/>
    </row>
    <row r="844" spans="5:15">
      <c r="E844" s="96"/>
      <c r="I844" s="98"/>
      <c r="J844" s="98"/>
      <c r="L844" s="99"/>
      <c r="M844" s="100"/>
      <c r="N844" s="100"/>
      <c r="O844" s="101"/>
    </row>
    <row r="845" spans="5:15">
      <c r="E845" s="96"/>
      <c r="I845" s="98"/>
      <c r="J845" s="98"/>
      <c r="L845" s="99"/>
      <c r="M845" s="100"/>
      <c r="N845" s="100"/>
      <c r="O845" s="101"/>
    </row>
    <row r="846" spans="5:15">
      <c r="E846" s="96"/>
      <c r="I846" s="98"/>
      <c r="J846" s="98"/>
      <c r="L846" s="99"/>
      <c r="M846" s="100"/>
      <c r="N846" s="100"/>
      <c r="O846" s="101"/>
    </row>
    <row r="847" spans="5:15">
      <c r="E847" s="96"/>
      <c r="I847" s="98"/>
      <c r="J847" s="98"/>
      <c r="L847" s="99"/>
      <c r="M847" s="100"/>
      <c r="N847" s="100"/>
      <c r="O847" s="101"/>
    </row>
    <row r="848" spans="5:15">
      <c r="E848" s="96"/>
      <c r="I848" s="98"/>
      <c r="J848" s="98"/>
      <c r="L848" s="99"/>
      <c r="M848" s="100"/>
      <c r="N848" s="100"/>
      <c r="O848" s="101"/>
    </row>
    <row r="849" spans="5:15">
      <c r="E849" s="96"/>
      <c r="I849" s="98"/>
      <c r="J849" s="98"/>
      <c r="L849" s="99"/>
      <c r="M849" s="100"/>
      <c r="N849" s="100"/>
      <c r="O849" s="101"/>
    </row>
    <row r="850" spans="5:15">
      <c r="E850" s="96"/>
      <c r="I850" s="98"/>
      <c r="J850" s="98"/>
      <c r="L850" s="99"/>
      <c r="M850" s="100"/>
      <c r="N850" s="100"/>
      <c r="O850" s="101"/>
    </row>
    <row r="851" spans="5:15">
      <c r="E851" s="96"/>
      <c r="I851" s="98"/>
      <c r="J851" s="98"/>
      <c r="L851" s="99"/>
      <c r="M851" s="100"/>
      <c r="N851" s="100"/>
      <c r="O851" s="101"/>
    </row>
    <row r="852" spans="5:15">
      <c r="E852" s="96"/>
      <c r="I852" s="98"/>
      <c r="J852" s="98"/>
      <c r="L852" s="99"/>
      <c r="M852" s="100"/>
      <c r="N852" s="100"/>
      <c r="O852" s="101"/>
    </row>
    <row r="853" spans="5:15">
      <c r="E853" s="96"/>
      <c r="I853" s="98"/>
      <c r="J853" s="98"/>
      <c r="L853" s="99"/>
      <c r="M853" s="100"/>
      <c r="N853" s="100"/>
      <c r="O853" s="101"/>
    </row>
    <row r="854" spans="5:15">
      <c r="E854" s="96"/>
      <c r="I854" s="98"/>
      <c r="J854" s="98"/>
      <c r="L854" s="99"/>
      <c r="M854" s="100"/>
      <c r="N854" s="100"/>
      <c r="O854" s="101"/>
    </row>
    <row r="855" spans="5:15">
      <c r="E855" s="96"/>
      <c r="I855" s="98"/>
      <c r="J855" s="98"/>
      <c r="L855" s="99"/>
      <c r="M855" s="100"/>
      <c r="N855" s="100"/>
      <c r="O855" s="101"/>
    </row>
    <row r="856" spans="5:15">
      <c r="E856" s="96"/>
      <c r="I856" s="98"/>
      <c r="J856" s="98"/>
      <c r="L856" s="99"/>
      <c r="M856" s="100"/>
      <c r="N856" s="100"/>
      <c r="O856" s="101"/>
    </row>
    <row r="857" spans="5:15">
      <c r="E857" s="96"/>
      <c r="I857" s="98"/>
      <c r="J857" s="98"/>
      <c r="L857" s="99"/>
      <c r="M857" s="100"/>
      <c r="N857" s="100"/>
      <c r="O857" s="101"/>
    </row>
    <row r="858" spans="5:15">
      <c r="E858" s="96"/>
      <c r="I858" s="98"/>
      <c r="J858" s="98"/>
      <c r="L858" s="99"/>
      <c r="M858" s="100"/>
      <c r="N858" s="100"/>
      <c r="O858" s="101"/>
    </row>
    <row r="859" spans="5:15">
      <c r="E859" s="96"/>
      <c r="I859" s="98"/>
      <c r="J859" s="98"/>
      <c r="L859" s="99"/>
      <c r="M859" s="100"/>
      <c r="N859" s="100"/>
      <c r="O859" s="101"/>
    </row>
    <row r="860" spans="5:15">
      <c r="E860" s="96"/>
      <c r="I860" s="98"/>
      <c r="J860" s="98"/>
      <c r="L860" s="99"/>
      <c r="M860" s="100"/>
      <c r="N860" s="100"/>
      <c r="O860" s="101"/>
    </row>
    <row r="861" spans="5:15">
      <c r="E861" s="96"/>
      <c r="I861" s="98"/>
      <c r="J861" s="98"/>
      <c r="L861" s="99"/>
      <c r="M861" s="100"/>
      <c r="N861" s="100"/>
      <c r="O861" s="101"/>
    </row>
    <row r="862" spans="5:15">
      <c r="E862" s="96"/>
      <c r="I862" s="98"/>
      <c r="J862" s="98"/>
      <c r="L862" s="99"/>
      <c r="M862" s="100"/>
      <c r="N862" s="100"/>
      <c r="O862" s="101"/>
    </row>
    <row r="863" spans="5:15">
      <c r="E863" s="96"/>
      <c r="I863" s="98"/>
      <c r="J863" s="98"/>
      <c r="L863" s="99"/>
      <c r="M863" s="100"/>
      <c r="N863" s="100"/>
      <c r="O863" s="101"/>
    </row>
    <row r="864" spans="5:15">
      <c r="E864" s="96"/>
      <c r="I864" s="98"/>
      <c r="J864" s="98"/>
      <c r="L864" s="99"/>
      <c r="M864" s="100"/>
      <c r="N864" s="100"/>
      <c r="O864" s="101"/>
    </row>
    <row r="865" spans="5:15">
      <c r="E865" s="96"/>
      <c r="I865" s="98"/>
      <c r="J865" s="98"/>
      <c r="L865" s="99"/>
      <c r="M865" s="100"/>
      <c r="N865" s="100"/>
      <c r="O865" s="101"/>
    </row>
    <row r="866" spans="5:15">
      <c r="E866" s="96"/>
      <c r="I866" s="98"/>
      <c r="J866" s="98"/>
      <c r="L866" s="99"/>
      <c r="M866" s="100"/>
      <c r="N866" s="100"/>
      <c r="O866" s="101"/>
    </row>
    <row r="867" spans="5:15">
      <c r="E867" s="96"/>
      <c r="I867" s="98"/>
      <c r="J867" s="98"/>
      <c r="L867" s="99"/>
      <c r="M867" s="100"/>
      <c r="N867" s="100"/>
      <c r="O867" s="101"/>
    </row>
    <row r="868" spans="5:15">
      <c r="E868" s="96"/>
      <c r="I868" s="98"/>
      <c r="J868" s="98"/>
      <c r="L868" s="99"/>
      <c r="M868" s="100"/>
      <c r="N868" s="100"/>
      <c r="O868" s="101"/>
    </row>
    <row r="869" spans="5:15">
      <c r="E869" s="96"/>
      <c r="I869" s="98"/>
      <c r="J869" s="98"/>
      <c r="L869" s="99"/>
      <c r="M869" s="100"/>
      <c r="N869" s="100"/>
      <c r="O869" s="101"/>
    </row>
    <row r="870" spans="5:15">
      <c r="E870" s="96"/>
      <c r="I870" s="98"/>
      <c r="J870" s="98"/>
      <c r="L870" s="99"/>
      <c r="M870" s="100"/>
      <c r="N870" s="100"/>
      <c r="O870" s="101"/>
    </row>
    <row r="871" spans="5:15">
      <c r="E871" s="96"/>
      <c r="I871" s="98"/>
      <c r="J871" s="98"/>
      <c r="L871" s="99"/>
      <c r="M871" s="100"/>
      <c r="N871" s="100"/>
      <c r="O871" s="101"/>
    </row>
    <row r="872" spans="5:15">
      <c r="E872" s="96"/>
      <c r="I872" s="98"/>
      <c r="J872" s="98"/>
      <c r="L872" s="99"/>
      <c r="M872" s="100"/>
      <c r="N872" s="100"/>
      <c r="O872" s="101"/>
    </row>
    <row r="873" spans="5:15">
      <c r="E873" s="96"/>
      <c r="I873" s="98"/>
      <c r="J873" s="98"/>
      <c r="L873" s="99"/>
      <c r="M873" s="100"/>
      <c r="N873" s="100"/>
      <c r="O873" s="101"/>
    </row>
    <row r="874" spans="5:15">
      <c r="E874" s="96"/>
      <c r="I874" s="98"/>
      <c r="J874" s="98"/>
      <c r="L874" s="99"/>
      <c r="M874" s="100"/>
      <c r="N874" s="100"/>
      <c r="O874" s="101"/>
    </row>
    <row r="875" spans="5:15">
      <c r="E875" s="96"/>
      <c r="I875" s="98"/>
      <c r="J875" s="98"/>
      <c r="L875" s="99"/>
      <c r="M875" s="100"/>
      <c r="N875" s="100"/>
      <c r="O875" s="101"/>
    </row>
    <row r="876" spans="5:15">
      <c r="E876" s="96"/>
      <c r="I876" s="98"/>
      <c r="J876" s="98"/>
      <c r="L876" s="99"/>
      <c r="M876" s="100"/>
      <c r="N876" s="100"/>
      <c r="O876" s="101"/>
    </row>
    <row r="877" spans="5:15">
      <c r="E877" s="96"/>
      <c r="I877" s="98"/>
      <c r="J877" s="98"/>
      <c r="L877" s="99"/>
      <c r="M877" s="100"/>
      <c r="N877" s="100"/>
      <c r="O877" s="101"/>
    </row>
    <row r="878" spans="5:15">
      <c r="E878" s="96"/>
      <c r="I878" s="98"/>
      <c r="J878" s="98"/>
      <c r="L878" s="99"/>
      <c r="M878" s="100"/>
      <c r="N878" s="100"/>
      <c r="O878" s="101"/>
    </row>
    <row r="879" spans="5:15">
      <c r="E879" s="96"/>
      <c r="I879" s="98"/>
      <c r="J879" s="98"/>
      <c r="L879" s="99"/>
      <c r="M879" s="100"/>
      <c r="N879" s="100"/>
      <c r="O879" s="101"/>
    </row>
    <row r="880" spans="5:15">
      <c r="E880" s="96"/>
      <c r="I880" s="98"/>
      <c r="J880" s="98"/>
      <c r="L880" s="99"/>
      <c r="M880" s="100"/>
      <c r="N880" s="100"/>
      <c r="O880" s="101"/>
    </row>
    <row r="881" spans="5:15">
      <c r="E881" s="96"/>
      <c r="I881" s="98"/>
      <c r="J881" s="98"/>
      <c r="L881" s="99"/>
      <c r="M881" s="100"/>
      <c r="N881" s="100"/>
      <c r="O881" s="101"/>
    </row>
    <row r="882" spans="5:15">
      <c r="E882" s="96"/>
      <c r="I882" s="98"/>
      <c r="J882" s="98"/>
      <c r="L882" s="99"/>
      <c r="M882" s="100"/>
      <c r="N882" s="100"/>
      <c r="O882" s="101"/>
    </row>
    <row r="883" spans="5:15">
      <c r="E883" s="96"/>
      <c r="I883" s="98"/>
      <c r="J883" s="98"/>
      <c r="L883" s="99"/>
      <c r="M883" s="100"/>
      <c r="N883" s="100"/>
      <c r="O883" s="101"/>
    </row>
    <row r="884" spans="5:15">
      <c r="E884" s="96"/>
      <c r="I884" s="98"/>
      <c r="J884" s="98"/>
      <c r="L884" s="99"/>
      <c r="M884" s="100"/>
      <c r="N884" s="100"/>
      <c r="O884" s="101"/>
    </row>
    <row r="885" spans="5:15">
      <c r="E885" s="96"/>
      <c r="I885" s="98"/>
      <c r="J885" s="98"/>
      <c r="L885" s="99"/>
      <c r="M885" s="100"/>
      <c r="N885" s="100"/>
      <c r="O885" s="101"/>
    </row>
    <row r="886" spans="5:15">
      <c r="E886" s="96"/>
      <c r="I886" s="98"/>
      <c r="J886" s="98"/>
      <c r="L886" s="99"/>
      <c r="M886" s="100"/>
      <c r="N886" s="100"/>
      <c r="O886" s="101"/>
    </row>
    <row r="887" spans="5:15">
      <c r="E887" s="96"/>
      <c r="I887" s="98"/>
      <c r="J887" s="98"/>
      <c r="L887" s="99"/>
      <c r="M887" s="100"/>
      <c r="N887" s="100"/>
      <c r="O887" s="101"/>
    </row>
    <row r="888" spans="5:15">
      <c r="E888" s="96"/>
      <c r="I888" s="98"/>
      <c r="J888" s="98"/>
      <c r="L888" s="99"/>
      <c r="M888" s="100"/>
      <c r="N888" s="100"/>
      <c r="O888" s="101"/>
    </row>
    <row r="889" spans="5:15">
      <c r="E889" s="96"/>
      <c r="I889" s="98"/>
      <c r="J889" s="98"/>
      <c r="L889" s="99"/>
      <c r="M889" s="100"/>
      <c r="N889" s="100"/>
      <c r="O889" s="101"/>
    </row>
    <row r="890" spans="5:15">
      <c r="E890" s="96"/>
      <c r="I890" s="98"/>
      <c r="J890" s="98"/>
      <c r="L890" s="99"/>
      <c r="M890" s="100"/>
      <c r="N890" s="100"/>
      <c r="O890" s="101"/>
    </row>
    <row r="891" spans="5:15">
      <c r="E891" s="96"/>
      <c r="I891" s="98"/>
      <c r="J891" s="98"/>
      <c r="L891" s="99"/>
      <c r="M891" s="100"/>
      <c r="N891" s="100"/>
      <c r="O891" s="101"/>
    </row>
    <row r="892" spans="5:15">
      <c r="E892" s="96"/>
      <c r="I892" s="98"/>
      <c r="J892" s="98"/>
      <c r="L892" s="99"/>
      <c r="M892" s="100"/>
      <c r="N892" s="100"/>
      <c r="O892" s="101"/>
    </row>
    <row r="893" spans="5:15">
      <c r="E893" s="96"/>
      <c r="I893" s="98"/>
      <c r="J893" s="98"/>
      <c r="L893" s="99"/>
      <c r="M893" s="100"/>
      <c r="N893" s="100"/>
      <c r="O893" s="101"/>
    </row>
    <row r="894" spans="5:15">
      <c r="E894" s="96"/>
      <c r="I894" s="98"/>
      <c r="J894" s="98"/>
      <c r="L894" s="99"/>
      <c r="M894" s="100"/>
      <c r="N894" s="100"/>
      <c r="O894" s="101"/>
    </row>
    <row r="895" spans="5:15">
      <c r="E895" s="96"/>
      <c r="I895" s="98"/>
      <c r="J895" s="98"/>
      <c r="L895" s="99"/>
      <c r="M895" s="100"/>
      <c r="N895" s="100"/>
      <c r="O895" s="101"/>
    </row>
    <row r="896" spans="5:15">
      <c r="E896" s="96"/>
      <c r="I896" s="98"/>
      <c r="J896" s="98"/>
      <c r="L896" s="99"/>
      <c r="M896" s="100"/>
      <c r="N896" s="100"/>
      <c r="O896" s="101"/>
    </row>
    <row r="897" spans="5:15">
      <c r="E897" s="96"/>
      <c r="I897" s="98"/>
      <c r="J897" s="98"/>
      <c r="L897" s="99"/>
      <c r="M897" s="100"/>
      <c r="N897" s="100"/>
      <c r="O897" s="101"/>
    </row>
    <row r="898" spans="5:15">
      <c r="E898" s="96"/>
      <c r="I898" s="98"/>
      <c r="J898" s="98"/>
      <c r="L898" s="99"/>
      <c r="M898" s="100"/>
      <c r="N898" s="100"/>
      <c r="O898" s="101"/>
    </row>
    <row r="899" spans="5:15">
      <c r="E899" s="96"/>
      <c r="I899" s="98"/>
      <c r="J899" s="98"/>
      <c r="L899" s="99"/>
      <c r="M899" s="100"/>
      <c r="N899" s="100"/>
      <c r="O899" s="101"/>
    </row>
    <row r="900" spans="5:15">
      <c r="E900" s="96"/>
      <c r="I900" s="98"/>
      <c r="J900" s="98"/>
      <c r="L900" s="99"/>
      <c r="M900" s="100"/>
      <c r="N900" s="100"/>
      <c r="O900" s="101"/>
    </row>
    <row r="901" spans="5:15">
      <c r="E901" s="96"/>
      <c r="I901" s="98"/>
      <c r="J901" s="98"/>
      <c r="L901" s="99"/>
      <c r="M901" s="100"/>
      <c r="N901" s="100"/>
      <c r="O901" s="101"/>
    </row>
    <row r="902" spans="5:15">
      <c r="E902" s="96"/>
      <c r="I902" s="98"/>
      <c r="J902" s="98"/>
      <c r="L902" s="99"/>
      <c r="M902" s="100"/>
      <c r="N902" s="100"/>
      <c r="O902" s="101"/>
    </row>
    <row r="903" spans="5:15">
      <c r="E903" s="96"/>
      <c r="I903" s="98"/>
      <c r="J903" s="98"/>
      <c r="L903" s="99"/>
      <c r="M903" s="100"/>
      <c r="N903" s="100"/>
      <c r="O903" s="101"/>
    </row>
    <row r="904" spans="5:15">
      <c r="E904" s="96"/>
      <c r="I904" s="98"/>
      <c r="J904" s="98"/>
      <c r="L904" s="99"/>
      <c r="M904" s="100"/>
      <c r="N904" s="100"/>
      <c r="O904" s="101"/>
    </row>
    <row r="905" spans="5:15">
      <c r="E905" s="96"/>
      <c r="I905" s="98"/>
      <c r="J905" s="98"/>
      <c r="L905" s="99"/>
      <c r="M905" s="100"/>
      <c r="N905" s="100"/>
      <c r="O905" s="101"/>
    </row>
    <row r="906" spans="5:15">
      <c r="E906" s="96"/>
      <c r="I906" s="98"/>
      <c r="J906" s="98"/>
      <c r="L906" s="99"/>
      <c r="M906" s="100"/>
      <c r="N906" s="100"/>
      <c r="O906" s="101"/>
    </row>
    <row r="907" spans="5:15">
      <c r="E907" s="96"/>
      <c r="I907" s="98"/>
      <c r="J907" s="98"/>
      <c r="L907" s="99"/>
      <c r="M907" s="100"/>
      <c r="N907" s="100"/>
      <c r="O907" s="101"/>
    </row>
    <row r="908" spans="5:15">
      <c r="E908" s="96"/>
      <c r="I908" s="98"/>
      <c r="J908" s="98"/>
      <c r="L908" s="99"/>
      <c r="M908" s="100"/>
      <c r="N908" s="100"/>
      <c r="O908" s="101"/>
    </row>
    <row r="909" spans="5:15">
      <c r="E909" s="96"/>
      <c r="I909" s="98"/>
      <c r="J909" s="98"/>
      <c r="L909" s="99"/>
      <c r="M909" s="100"/>
      <c r="N909" s="100"/>
      <c r="O909" s="101"/>
    </row>
    <row r="910" spans="5:15">
      <c r="E910" s="96"/>
      <c r="I910" s="98"/>
      <c r="J910" s="98"/>
      <c r="L910" s="99"/>
      <c r="M910" s="100"/>
      <c r="N910" s="100"/>
      <c r="O910" s="101"/>
    </row>
    <row r="911" spans="5:15">
      <c r="E911" s="96"/>
      <c r="I911" s="98"/>
      <c r="J911" s="98"/>
      <c r="L911" s="99"/>
      <c r="M911" s="100"/>
      <c r="N911" s="100"/>
      <c r="O911" s="101"/>
    </row>
    <row r="912" spans="5:15">
      <c r="E912" s="96"/>
      <c r="I912" s="98"/>
      <c r="J912" s="98"/>
      <c r="L912" s="99"/>
      <c r="M912" s="100"/>
      <c r="N912" s="100"/>
      <c r="O912" s="101"/>
    </row>
    <row r="913" spans="5:15">
      <c r="E913" s="96"/>
      <c r="I913" s="98"/>
      <c r="J913" s="98"/>
      <c r="L913" s="99"/>
      <c r="M913" s="100"/>
      <c r="N913" s="100"/>
      <c r="O913" s="101"/>
    </row>
    <row r="914" spans="5:15">
      <c r="E914" s="96"/>
      <c r="I914" s="98"/>
      <c r="J914" s="98"/>
      <c r="L914" s="99"/>
      <c r="M914" s="100"/>
      <c r="N914" s="100"/>
      <c r="O914" s="101"/>
    </row>
    <row r="915" spans="5:15">
      <c r="E915" s="96"/>
      <c r="I915" s="98"/>
      <c r="J915" s="98"/>
      <c r="L915" s="99"/>
      <c r="M915" s="100"/>
      <c r="N915" s="100"/>
      <c r="O915" s="101"/>
    </row>
    <row r="916" spans="5:15">
      <c r="E916" s="96"/>
      <c r="I916" s="98"/>
      <c r="J916" s="98"/>
      <c r="L916" s="99"/>
      <c r="M916" s="100"/>
      <c r="N916" s="100"/>
      <c r="O916" s="101"/>
    </row>
    <row r="917" spans="5:15">
      <c r="E917" s="96"/>
      <c r="I917" s="98"/>
      <c r="J917" s="98"/>
      <c r="L917" s="99"/>
      <c r="M917" s="100"/>
      <c r="N917" s="100"/>
      <c r="O917" s="101"/>
    </row>
    <row r="918" spans="5:15">
      <c r="E918" s="96"/>
      <c r="I918" s="98"/>
      <c r="J918" s="98"/>
      <c r="L918" s="99"/>
      <c r="M918" s="100"/>
      <c r="N918" s="100"/>
      <c r="O918" s="101"/>
    </row>
    <row r="919" spans="5:15">
      <c r="E919" s="96"/>
      <c r="I919" s="98"/>
      <c r="J919" s="98"/>
      <c r="L919" s="99"/>
      <c r="M919" s="100"/>
      <c r="N919" s="100"/>
      <c r="O919" s="101"/>
    </row>
    <row r="920" spans="5:15">
      <c r="E920" s="96"/>
      <c r="I920" s="98"/>
      <c r="J920" s="98"/>
      <c r="L920" s="99"/>
      <c r="M920" s="100"/>
      <c r="N920" s="100"/>
      <c r="O920" s="101"/>
    </row>
    <row r="921" spans="5:15">
      <c r="E921" s="96"/>
      <c r="I921" s="98"/>
      <c r="J921" s="98"/>
      <c r="L921" s="99"/>
      <c r="M921" s="100"/>
      <c r="N921" s="100"/>
      <c r="O921" s="101"/>
    </row>
    <row r="922" spans="5:15">
      <c r="E922" s="96"/>
      <c r="I922" s="98"/>
      <c r="J922" s="98"/>
      <c r="L922" s="99"/>
      <c r="M922" s="100"/>
      <c r="N922" s="100"/>
      <c r="O922" s="101"/>
    </row>
    <row r="923" spans="5:15">
      <c r="E923" s="96"/>
      <c r="I923" s="98"/>
      <c r="J923" s="98"/>
      <c r="L923" s="99"/>
      <c r="M923" s="100"/>
      <c r="N923" s="100"/>
      <c r="O923" s="101"/>
    </row>
    <row r="924" spans="5:15">
      <c r="E924" s="96"/>
      <c r="I924" s="98"/>
      <c r="J924" s="98"/>
      <c r="L924" s="99"/>
      <c r="M924" s="100"/>
      <c r="N924" s="100"/>
      <c r="O924" s="101"/>
    </row>
    <row r="925" spans="5:15">
      <c r="E925" s="96"/>
      <c r="I925" s="98"/>
      <c r="J925" s="98"/>
      <c r="L925" s="99"/>
      <c r="M925" s="100"/>
      <c r="N925" s="100"/>
      <c r="O925" s="101"/>
    </row>
    <row r="926" spans="5:15">
      <c r="E926" s="96"/>
      <c r="I926" s="98"/>
      <c r="J926" s="98"/>
      <c r="L926" s="99"/>
      <c r="M926" s="100"/>
      <c r="N926" s="100"/>
      <c r="O926" s="101"/>
    </row>
    <row r="927" spans="5:15">
      <c r="E927" s="96"/>
      <c r="I927" s="98"/>
      <c r="J927" s="98"/>
      <c r="L927" s="99"/>
      <c r="M927" s="100"/>
      <c r="N927" s="100"/>
      <c r="O927" s="101"/>
    </row>
    <row r="928" spans="5:15">
      <c r="E928" s="96"/>
      <c r="I928" s="98"/>
      <c r="J928" s="98"/>
      <c r="L928" s="99"/>
      <c r="M928" s="100"/>
      <c r="N928" s="100"/>
      <c r="O928" s="101"/>
    </row>
    <row r="929" spans="5:15">
      <c r="E929" s="96"/>
      <c r="I929" s="98"/>
      <c r="J929" s="98"/>
      <c r="L929" s="99"/>
      <c r="M929" s="100"/>
      <c r="N929" s="100"/>
      <c r="O929" s="101"/>
    </row>
    <row r="930" spans="5:15">
      <c r="E930" s="96"/>
      <c r="I930" s="98"/>
      <c r="J930" s="98"/>
      <c r="L930" s="99"/>
      <c r="M930" s="100"/>
      <c r="N930" s="100"/>
      <c r="O930" s="101"/>
    </row>
    <row r="931" spans="5:15">
      <c r="E931" s="96"/>
      <c r="I931" s="98"/>
      <c r="J931" s="98"/>
      <c r="L931" s="99"/>
      <c r="M931" s="100"/>
      <c r="N931" s="100"/>
      <c r="O931" s="101"/>
    </row>
    <row r="932" spans="5:15">
      <c r="E932" s="96"/>
      <c r="I932" s="98"/>
      <c r="J932" s="98"/>
      <c r="L932" s="99"/>
      <c r="M932" s="100"/>
      <c r="N932" s="100"/>
      <c r="O932" s="101"/>
    </row>
    <row r="933" spans="5:15">
      <c r="E933" s="96"/>
      <c r="I933" s="98"/>
      <c r="J933" s="98"/>
      <c r="L933" s="99"/>
      <c r="M933" s="100"/>
      <c r="N933" s="100"/>
      <c r="O933" s="101"/>
    </row>
    <row r="934" spans="5:15">
      <c r="E934" s="96"/>
      <c r="I934" s="98"/>
      <c r="J934" s="98"/>
      <c r="L934" s="99"/>
      <c r="M934" s="100"/>
      <c r="N934" s="100"/>
      <c r="O934" s="101"/>
    </row>
    <row r="935" spans="5:15">
      <c r="E935" s="96"/>
      <c r="I935" s="98"/>
      <c r="J935" s="98"/>
      <c r="L935" s="99"/>
      <c r="M935" s="100"/>
      <c r="N935" s="100"/>
      <c r="O935" s="101"/>
    </row>
    <row r="936" spans="5:15">
      <c r="E936" s="96"/>
      <c r="I936" s="98"/>
      <c r="J936" s="98"/>
      <c r="L936" s="99"/>
      <c r="M936" s="100"/>
      <c r="N936" s="100"/>
      <c r="O936" s="101"/>
    </row>
    <row r="937" spans="5:15">
      <c r="E937" s="96"/>
      <c r="I937" s="98"/>
      <c r="J937" s="98"/>
      <c r="L937" s="99"/>
      <c r="M937" s="100"/>
      <c r="N937" s="100"/>
      <c r="O937" s="101"/>
    </row>
    <row r="938" spans="5:15">
      <c r="E938" s="96"/>
      <c r="I938" s="98"/>
      <c r="J938" s="98"/>
      <c r="L938" s="99"/>
      <c r="M938" s="100"/>
      <c r="N938" s="100"/>
      <c r="O938" s="101"/>
    </row>
    <row r="939" spans="5:15">
      <c r="E939" s="96"/>
      <c r="I939" s="98"/>
      <c r="J939" s="98"/>
      <c r="L939" s="99"/>
      <c r="M939" s="100"/>
      <c r="N939" s="100"/>
      <c r="O939" s="101"/>
    </row>
    <row r="940" spans="5:15">
      <c r="E940" s="96"/>
      <c r="I940" s="98"/>
      <c r="J940" s="98"/>
      <c r="L940" s="99"/>
      <c r="M940" s="100"/>
      <c r="N940" s="100"/>
      <c r="O940" s="101"/>
    </row>
    <row r="941" spans="5:15">
      <c r="E941" s="96"/>
      <c r="I941" s="98"/>
      <c r="J941" s="98"/>
      <c r="L941" s="99"/>
      <c r="M941" s="100"/>
      <c r="N941" s="100"/>
      <c r="O941" s="101"/>
    </row>
    <row r="942" spans="5:15">
      <c r="E942" s="96"/>
      <c r="I942" s="98"/>
      <c r="J942" s="98"/>
      <c r="L942" s="99"/>
      <c r="M942" s="100"/>
      <c r="N942" s="100"/>
      <c r="O942" s="101"/>
    </row>
    <row r="943" spans="5:15">
      <c r="E943" s="96"/>
      <c r="I943" s="98"/>
      <c r="J943" s="98"/>
      <c r="L943" s="99"/>
      <c r="M943" s="100"/>
      <c r="N943" s="100"/>
      <c r="O943" s="101"/>
    </row>
    <row r="944" spans="5:15">
      <c r="E944" s="96"/>
      <c r="I944" s="98"/>
      <c r="J944" s="98"/>
      <c r="L944" s="99"/>
      <c r="M944" s="100"/>
      <c r="N944" s="100"/>
      <c r="O944" s="101"/>
    </row>
    <row r="945" spans="5:15">
      <c r="E945" s="96"/>
      <c r="I945" s="98"/>
      <c r="J945" s="98"/>
      <c r="L945" s="99"/>
      <c r="M945" s="100"/>
      <c r="N945" s="100"/>
      <c r="O945" s="101"/>
    </row>
    <row r="946" spans="5:15">
      <c r="E946" s="96"/>
      <c r="I946" s="98"/>
      <c r="J946" s="98"/>
      <c r="L946" s="99"/>
      <c r="M946" s="100"/>
      <c r="N946" s="100"/>
      <c r="O946" s="101"/>
    </row>
    <row r="947" spans="5:15">
      <c r="E947" s="96"/>
      <c r="I947" s="98"/>
      <c r="J947" s="98"/>
      <c r="L947" s="99"/>
      <c r="M947" s="100"/>
      <c r="N947" s="100"/>
      <c r="O947" s="101"/>
    </row>
    <row r="948" spans="5:15">
      <c r="E948" s="96"/>
      <c r="I948" s="98"/>
      <c r="J948" s="98"/>
      <c r="L948" s="99"/>
      <c r="M948" s="100"/>
      <c r="N948" s="100"/>
      <c r="O948" s="101"/>
    </row>
    <row r="949" spans="5:15">
      <c r="E949" s="96"/>
      <c r="I949" s="98"/>
      <c r="J949" s="98"/>
      <c r="L949" s="99"/>
      <c r="M949" s="100"/>
      <c r="N949" s="100"/>
      <c r="O949" s="101"/>
    </row>
    <row r="950" spans="5:15">
      <c r="E950" s="96"/>
      <c r="I950" s="98"/>
      <c r="J950" s="98"/>
      <c r="L950" s="99"/>
      <c r="M950" s="100"/>
      <c r="N950" s="100"/>
      <c r="O950" s="101"/>
    </row>
    <row r="951" spans="5:15">
      <c r="E951" s="96"/>
      <c r="I951" s="98"/>
      <c r="J951" s="98"/>
      <c r="L951" s="99"/>
      <c r="M951" s="100"/>
      <c r="N951" s="100"/>
      <c r="O951" s="101"/>
    </row>
    <row r="952" spans="5:15">
      <c r="E952" s="96"/>
      <c r="I952" s="98"/>
      <c r="J952" s="98"/>
      <c r="L952" s="99"/>
      <c r="M952" s="100"/>
      <c r="N952" s="100"/>
      <c r="O952" s="101"/>
    </row>
    <row r="953" spans="5:15">
      <c r="E953" s="96"/>
      <c r="I953" s="98"/>
      <c r="J953" s="98"/>
      <c r="L953" s="99"/>
      <c r="M953" s="100"/>
      <c r="N953" s="100"/>
      <c r="O953" s="101"/>
    </row>
    <row r="954" spans="5:15">
      <c r="E954" s="96"/>
      <c r="I954" s="98"/>
      <c r="J954" s="98"/>
      <c r="L954" s="99"/>
      <c r="M954" s="100"/>
      <c r="N954" s="100"/>
      <c r="O954" s="101"/>
    </row>
    <row r="955" spans="5:15">
      <c r="E955" s="96"/>
      <c r="I955" s="98"/>
      <c r="J955" s="98"/>
      <c r="L955" s="99"/>
      <c r="M955" s="100"/>
      <c r="N955" s="100"/>
      <c r="O955" s="101"/>
    </row>
    <row r="956" spans="5:15">
      <c r="E956" s="96"/>
      <c r="I956" s="98"/>
      <c r="J956" s="98"/>
      <c r="L956" s="99"/>
      <c r="M956" s="100"/>
      <c r="N956" s="100"/>
      <c r="O956" s="101"/>
    </row>
    <row r="957" spans="5:15">
      <c r="E957" s="96"/>
      <c r="I957" s="98"/>
      <c r="J957" s="98"/>
      <c r="L957" s="99"/>
      <c r="M957" s="100"/>
      <c r="N957" s="100"/>
      <c r="O957" s="101"/>
    </row>
    <row r="958" spans="5:15">
      <c r="E958" s="96"/>
      <c r="I958" s="98"/>
      <c r="J958" s="98"/>
      <c r="L958" s="99"/>
      <c r="M958" s="100"/>
      <c r="N958" s="100"/>
      <c r="O958" s="101"/>
    </row>
    <row r="959" spans="5:15">
      <c r="E959" s="96"/>
      <c r="I959" s="98"/>
      <c r="J959" s="98"/>
      <c r="L959" s="99"/>
      <c r="M959" s="100"/>
      <c r="N959" s="100"/>
      <c r="O959" s="101"/>
    </row>
    <row r="960" spans="5:15">
      <c r="E960" s="96"/>
      <c r="I960" s="98"/>
      <c r="J960" s="98"/>
      <c r="L960" s="99"/>
      <c r="M960" s="100"/>
      <c r="N960" s="100"/>
      <c r="O960" s="101"/>
    </row>
    <row r="961" spans="5:15">
      <c r="E961" s="96"/>
      <c r="I961" s="98"/>
      <c r="J961" s="98"/>
      <c r="L961" s="99"/>
      <c r="M961" s="100"/>
      <c r="N961" s="100"/>
      <c r="O961" s="101"/>
    </row>
    <row r="962" spans="5:15">
      <c r="E962" s="96"/>
      <c r="I962" s="98"/>
      <c r="J962" s="98"/>
      <c r="L962" s="99"/>
      <c r="M962" s="100"/>
      <c r="N962" s="100"/>
      <c r="O962" s="101"/>
    </row>
    <row r="963" spans="5:15">
      <c r="E963" s="96"/>
      <c r="I963" s="98"/>
      <c r="J963" s="98"/>
      <c r="L963" s="99"/>
      <c r="M963" s="100"/>
      <c r="N963" s="100"/>
      <c r="O963" s="101"/>
    </row>
    <row r="964" spans="5:15">
      <c r="E964" s="96"/>
      <c r="I964" s="98"/>
      <c r="J964" s="98"/>
      <c r="L964" s="99"/>
      <c r="M964" s="100"/>
      <c r="N964" s="100"/>
      <c r="O964" s="101"/>
    </row>
    <row r="965" spans="5:15">
      <c r="E965" s="96"/>
      <c r="I965" s="98"/>
      <c r="J965" s="98"/>
      <c r="L965" s="99"/>
      <c r="M965" s="100"/>
      <c r="N965" s="100"/>
      <c r="O965" s="101"/>
    </row>
    <row r="966" spans="5:15">
      <c r="E966" s="96"/>
      <c r="I966" s="98"/>
      <c r="J966" s="98"/>
      <c r="L966" s="99"/>
      <c r="M966" s="100"/>
      <c r="N966" s="100"/>
      <c r="O966" s="101"/>
    </row>
    <row r="967" spans="5:15">
      <c r="E967" s="96"/>
      <c r="I967" s="98"/>
      <c r="J967" s="98"/>
      <c r="L967" s="99"/>
      <c r="M967" s="100"/>
      <c r="N967" s="100"/>
      <c r="O967" s="101"/>
    </row>
    <row r="968" spans="5:15">
      <c r="E968" s="96"/>
      <c r="I968" s="98"/>
      <c r="J968" s="98"/>
      <c r="L968" s="99"/>
      <c r="M968" s="100"/>
      <c r="N968" s="100"/>
      <c r="O968" s="101"/>
    </row>
    <row r="969" spans="5:15">
      <c r="E969" s="96"/>
      <c r="I969" s="98"/>
      <c r="J969" s="98"/>
      <c r="L969" s="99"/>
      <c r="M969" s="100"/>
      <c r="N969" s="100"/>
      <c r="O969" s="101"/>
    </row>
    <row r="970" spans="5:15">
      <c r="E970" s="96"/>
      <c r="I970" s="98"/>
      <c r="J970" s="98"/>
      <c r="L970" s="99"/>
      <c r="M970" s="100"/>
      <c r="N970" s="100"/>
      <c r="O970" s="101"/>
    </row>
    <row r="971" spans="5:15">
      <c r="E971" s="96"/>
      <c r="I971" s="98"/>
      <c r="J971" s="98"/>
      <c r="L971" s="99"/>
      <c r="M971" s="100"/>
      <c r="N971" s="100"/>
      <c r="O971" s="101"/>
    </row>
    <row r="972" spans="5:15">
      <c r="E972" s="96"/>
      <c r="I972" s="98"/>
      <c r="J972" s="98"/>
      <c r="L972" s="99"/>
      <c r="M972" s="100"/>
      <c r="N972" s="100"/>
      <c r="O972" s="101"/>
    </row>
    <row r="973" spans="5:15">
      <c r="E973" s="96"/>
      <c r="I973" s="98"/>
      <c r="J973" s="98"/>
      <c r="L973" s="99"/>
      <c r="M973" s="100"/>
      <c r="N973" s="100"/>
      <c r="O973" s="101"/>
    </row>
    <row r="974" spans="5:15">
      <c r="E974" s="96"/>
      <c r="I974" s="98"/>
      <c r="J974" s="98"/>
      <c r="L974" s="99"/>
      <c r="M974" s="100"/>
      <c r="N974" s="100"/>
      <c r="O974" s="101"/>
    </row>
    <row r="975" spans="5:15">
      <c r="E975" s="96"/>
      <c r="I975" s="98"/>
      <c r="J975" s="98"/>
      <c r="L975" s="99"/>
      <c r="M975" s="100"/>
      <c r="N975" s="100"/>
      <c r="O975" s="101"/>
    </row>
    <row r="976" spans="5:15">
      <c r="E976" s="96"/>
      <c r="I976" s="98"/>
      <c r="J976" s="98"/>
      <c r="L976" s="99"/>
      <c r="M976" s="100"/>
      <c r="N976" s="100"/>
      <c r="O976" s="101"/>
    </row>
    <row r="977" spans="5:15">
      <c r="E977" s="96"/>
      <c r="I977" s="98"/>
      <c r="J977" s="98"/>
      <c r="L977" s="99"/>
      <c r="M977" s="100"/>
      <c r="N977" s="100"/>
      <c r="O977" s="101"/>
    </row>
    <row r="978" spans="5:15">
      <c r="E978" s="96"/>
      <c r="I978" s="98"/>
      <c r="J978" s="98"/>
      <c r="L978" s="99"/>
      <c r="M978" s="100"/>
      <c r="N978" s="100"/>
      <c r="O978" s="101"/>
    </row>
    <row r="979" spans="5:15">
      <c r="E979" s="96"/>
      <c r="I979" s="98"/>
      <c r="J979" s="98"/>
      <c r="L979" s="99"/>
      <c r="M979" s="100"/>
      <c r="N979" s="100"/>
      <c r="O979" s="101"/>
    </row>
    <row r="980" spans="5:15">
      <c r="E980" s="96"/>
      <c r="I980" s="98"/>
      <c r="J980" s="98"/>
      <c r="L980" s="99"/>
      <c r="M980" s="100"/>
      <c r="N980" s="100"/>
      <c r="O980" s="101"/>
    </row>
    <row r="981" spans="5:15">
      <c r="E981" s="96"/>
      <c r="I981" s="98"/>
      <c r="J981" s="98"/>
      <c r="L981" s="99"/>
      <c r="M981" s="100"/>
      <c r="N981" s="100"/>
      <c r="O981" s="101"/>
    </row>
    <row r="982" spans="5:15">
      <c r="E982" s="96"/>
      <c r="I982" s="98"/>
      <c r="J982" s="98"/>
      <c r="L982" s="99"/>
      <c r="M982" s="100"/>
      <c r="N982" s="100"/>
      <c r="O982" s="101"/>
    </row>
    <row r="983" spans="5:15">
      <c r="E983" s="96"/>
      <c r="I983" s="98"/>
      <c r="J983" s="98"/>
      <c r="L983" s="99"/>
      <c r="M983" s="100"/>
      <c r="N983" s="100"/>
      <c r="O983" s="101"/>
    </row>
    <row r="984" spans="5:15">
      <c r="E984" s="96"/>
      <c r="I984" s="98"/>
      <c r="J984" s="98"/>
      <c r="L984" s="99"/>
      <c r="M984" s="100"/>
      <c r="N984" s="100"/>
      <c r="O984" s="101"/>
    </row>
    <row r="985" spans="5:15">
      <c r="E985" s="96"/>
      <c r="I985" s="98"/>
      <c r="J985" s="98"/>
      <c r="L985" s="99"/>
      <c r="M985" s="100"/>
      <c r="N985" s="100"/>
      <c r="O985" s="101"/>
    </row>
    <row r="986" spans="5:15">
      <c r="E986" s="96"/>
      <c r="I986" s="98"/>
      <c r="J986" s="98"/>
      <c r="L986" s="99"/>
      <c r="M986" s="100"/>
      <c r="N986" s="100"/>
      <c r="O986" s="101"/>
    </row>
    <row r="987" spans="5:15">
      <c r="E987" s="96"/>
      <c r="I987" s="98"/>
      <c r="J987" s="98"/>
      <c r="L987" s="99"/>
      <c r="M987" s="100"/>
      <c r="N987" s="100"/>
      <c r="O987" s="101"/>
    </row>
    <row r="988" spans="5:15">
      <c r="E988" s="96"/>
      <c r="I988" s="98"/>
      <c r="J988" s="98"/>
      <c r="L988" s="99"/>
      <c r="M988" s="100"/>
      <c r="N988" s="100"/>
      <c r="O988" s="101"/>
    </row>
    <row r="989" spans="5:15">
      <c r="E989" s="96"/>
      <c r="I989" s="98"/>
      <c r="J989" s="98"/>
      <c r="L989" s="99"/>
      <c r="M989" s="100"/>
      <c r="N989" s="100"/>
      <c r="O989" s="101"/>
    </row>
    <row r="990" spans="5:15">
      <c r="E990" s="96"/>
      <c r="I990" s="98"/>
      <c r="J990" s="98"/>
      <c r="L990" s="99"/>
      <c r="M990" s="100"/>
      <c r="N990" s="100"/>
      <c r="O990" s="101"/>
    </row>
    <row r="991" spans="5:15">
      <c r="E991" s="96"/>
      <c r="I991" s="98"/>
      <c r="J991" s="98"/>
      <c r="L991" s="99"/>
      <c r="M991" s="100"/>
      <c r="N991" s="100"/>
      <c r="O991" s="101"/>
    </row>
    <row r="992" spans="5:15">
      <c r="E992" s="96"/>
      <c r="I992" s="98"/>
      <c r="J992" s="98"/>
      <c r="L992" s="99"/>
      <c r="M992" s="100"/>
      <c r="N992" s="100"/>
      <c r="O992" s="101"/>
    </row>
    <row r="993" spans="5:15">
      <c r="E993" s="96"/>
      <c r="I993" s="98"/>
      <c r="J993" s="98"/>
      <c r="L993" s="99"/>
      <c r="M993" s="100"/>
      <c r="N993" s="100"/>
      <c r="O993" s="101"/>
    </row>
    <row r="994" spans="5:15">
      <c r="E994" s="96"/>
      <c r="I994" s="98"/>
      <c r="J994" s="98"/>
      <c r="L994" s="99"/>
      <c r="M994" s="100"/>
      <c r="N994" s="100"/>
      <c r="O994" s="101"/>
    </row>
    <row r="995" spans="5:15">
      <c r="E995" s="96"/>
      <c r="I995" s="98"/>
      <c r="J995" s="98"/>
      <c r="L995" s="99"/>
      <c r="M995" s="100"/>
      <c r="N995" s="100"/>
      <c r="O995" s="101"/>
    </row>
    <row r="996" spans="5:15">
      <c r="E996" s="96"/>
      <c r="I996" s="98"/>
      <c r="J996" s="98"/>
      <c r="L996" s="99"/>
      <c r="M996" s="100"/>
      <c r="N996" s="100"/>
      <c r="O996" s="101"/>
    </row>
    <row r="997" spans="5:15">
      <c r="E997" s="96"/>
      <c r="I997" s="98"/>
      <c r="J997" s="98"/>
      <c r="L997" s="99"/>
      <c r="M997" s="100"/>
      <c r="N997" s="100"/>
      <c r="O997" s="101"/>
    </row>
    <row r="998" spans="5:15">
      <c r="E998" s="96"/>
      <c r="I998" s="98"/>
      <c r="J998" s="98"/>
      <c r="L998" s="99"/>
      <c r="M998" s="100"/>
      <c r="N998" s="100"/>
      <c r="O998" s="101"/>
    </row>
    <row r="999" spans="5:15">
      <c r="E999" s="96"/>
      <c r="I999" s="98"/>
      <c r="J999" s="98"/>
      <c r="L999" s="99"/>
      <c r="M999" s="100"/>
      <c r="N999" s="100"/>
      <c r="O999" s="101"/>
    </row>
    <row r="1000" spans="5:15">
      <c r="E1000" s="96"/>
      <c r="I1000" s="98"/>
      <c r="J1000" s="98"/>
      <c r="L1000" s="99"/>
      <c r="M1000" s="100"/>
      <c r="N1000" s="100"/>
      <c r="O1000" s="101"/>
    </row>
    <row r="1001" spans="5:15">
      <c r="E1001" s="96"/>
      <c r="I1001" s="98"/>
      <c r="J1001" s="98"/>
      <c r="L1001" s="99"/>
      <c r="M1001" s="100"/>
      <c r="N1001" s="100"/>
      <c r="O1001" s="101"/>
    </row>
    <row r="1002" spans="5:15">
      <c r="E1002" s="96"/>
      <c r="I1002" s="98"/>
      <c r="J1002" s="98"/>
      <c r="L1002" s="99"/>
      <c r="M1002" s="100"/>
      <c r="N1002" s="100"/>
      <c r="O1002" s="101"/>
    </row>
    <row r="1003" spans="5:15">
      <c r="E1003" s="96"/>
      <c r="I1003" s="98"/>
      <c r="J1003" s="98"/>
      <c r="L1003" s="99"/>
      <c r="M1003" s="100"/>
      <c r="N1003" s="100"/>
      <c r="O1003" s="101"/>
    </row>
    <row r="1004" spans="5:15">
      <c r="E1004" s="96"/>
      <c r="I1004" s="98"/>
      <c r="J1004" s="98"/>
      <c r="L1004" s="99"/>
      <c r="M1004" s="100"/>
      <c r="N1004" s="100"/>
      <c r="O1004" s="101"/>
    </row>
    <row r="1005" spans="5:15">
      <c r="E1005" s="96"/>
      <c r="I1005" s="98"/>
      <c r="J1005" s="98"/>
      <c r="L1005" s="99"/>
      <c r="M1005" s="100"/>
      <c r="N1005" s="100"/>
      <c r="O1005" s="101"/>
    </row>
    <row r="1006" spans="5:15">
      <c r="E1006" s="96"/>
      <c r="I1006" s="98"/>
      <c r="J1006" s="98"/>
      <c r="L1006" s="99"/>
      <c r="M1006" s="100"/>
      <c r="N1006" s="100"/>
      <c r="O1006" s="101"/>
    </row>
    <row r="1007" spans="5:15">
      <c r="E1007" s="96"/>
      <c r="I1007" s="98"/>
      <c r="J1007" s="98"/>
      <c r="L1007" s="99"/>
      <c r="M1007" s="100"/>
      <c r="N1007" s="100"/>
      <c r="O1007" s="101"/>
    </row>
    <row r="1008" spans="5:15">
      <c r="E1008" s="96"/>
      <c r="I1008" s="98"/>
      <c r="J1008" s="98"/>
      <c r="L1008" s="99"/>
      <c r="M1008" s="100"/>
      <c r="N1008" s="100"/>
      <c r="O1008" s="101"/>
    </row>
    <row r="1009" spans="5:15">
      <c r="E1009" s="96"/>
      <c r="I1009" s="98"/>
      <c r="J1009" s="98"/>
      <c r="L1009" s="99"/>
      <c r="M1009" s="100"/>
      <c r="N1009" s="100"/>
      <c r="O1009" s="101"/>
    </row>
    <row r="1010" spans="5:15">
      <c r="E1010" s="96"/>
      <c r="I1010" s="98"/>
      <c r="J1010" s="98"/>
      <c r="L1010" s="99"/>
      <c r="M1010" s="100"/>
      <c r="N1010" s="100"/>
      <c r="O1010" s="101"/>
    </row>
    <row r="1011" spans="5:15">
      <c r="E1011" s="96"/>
      <c r="I1011" s="98"/>
      <c r="J1011" s="98"/>
      <c r="L1011" s="99"/>
      <c r="M1011" s="100"/>
      <c r="N1011" s="100"/>
      <c r="O1011" s="101"/>
    </row>
    <row r="1012" spans="5:15">
      <c r="E1012" s="96"/>
      <c r="I1012" s="98"/>
      <c r="J1012" s="98"/>
      <c r="L1012" s="99"/>
      <c r="M1012" s="100"/>
      <c r="N1012" s="100"/>
      <c r="O1012" s="101"/>
    </row>
    <row r="1013" spans="5:15">
      <c r="E1013" s="96"/>
      <c r="I1013" s="98"/>
      <c r="J1013" s="98"/>
      <c r="L1013" s="99"/>
      <c r="M1013" s="100"/>
      <c r="N1013" s="100"/>
      <c r="O1013" s="101"/>
    </row>
    <row r="1014" spans="5:15">
      <c r="E1014" s="96"/>
      <c r="I1014" s="98"/>
      <c r="J1014" s="98"/>
      <c r="L1014" s="99"/>
      <c r="M1014" s="100"/>
      <c r="N1014" s="100"/>
      <c r="O1014" s="101"/>
    </row>
    <row r="1015" spans="5:15">
      <c r="E1015" s="96"/>
      <c r="I1015" s="98"/>
      <c r="J1015" s="98"/>
      <c r="L1015" s="99"/>
      <c r="M1015" s="100"/>
      <c r="N1015" s="100"/>
      <c r="O1015" s="101"/>
    </row>
    <row r="1016" spans="5:15">
      <c r="E1016" s="96"/>
      <c r="I1016" s="98"/>
      <c r="J1016" s="98"/>
      <c r="L1016" s="99"/>
      <c r="M1016" s="100"/>
      <c r="N1016" s="100"/>
      <c r="O1016" s="101"/>
    </row>
    <row r="1017" spans="5:15">
      <c r="E1017" s="96"/>
      <c r="I1017" s="98"/>
      <c r="J1017" s="98"/>
      <c r="L1017" s="99"/>
      <c r="M1017" s="100"/>
      <c r="N1017" s="100"/>
      <c r="O1017" s="101"/>
    </row>
    <row r="1018" spans="5:15">
      <c r="E1018" s="96"/>
      <c r="I1018" s="98"/>
      <c r="J1018" s="98"/>
      <c r="L1018" s="99"/>
      <c r="M1018" s="100"/>
      <c r="N1018" s="100"/>
      <c r="O1018" s="101"/>
    </row>
    <row r="1019" spans="5:15">
      <c r="E1019" s="96"/>
      <c r="I1019" s="98"/>
      <c r="J1019" s="98"/>
      <c r="L1019" s="99"/>
      <c r="M1019" s="100"/>
      <c r="N1019" s="100"/>
      <c r="O1019" s="101"/>
    </row>
    <row r="1020" spans="5:15">
      <c r="E1020" s="96"/>
      <c r="I1020" s="98"/>
      <c r="J1020" s="98"/>
      <c r="L1020" s="99"/>
      <c r="M1020" s="100"/>
      <c r="N1020" s="100"/>
      <c r="O1020" s="101"/>
    </row>
    <row r="1021" spans="5:15">
      <c r="E1021" s="96"/>
      <c r="I1021" s="98"/>
      <c r="J1021" s="98"/>
      <c r="L1021" s="99"/>
      <c r="M1021" s="100"/>
      <c r="N1021" s="100"/>
      <c r="O1021" s="101"/>
    </row>
    <row r="1022" spans="5:15">
      <c r="E1022" s="96"/>
      <c r="I1022" s="98"/>
      <c r="J1022" s="98"/>
      <c r="L1022" s="99"/>
      <c r="M1022" s="100"/>
      <c r="N1022" s="100"/>
      <c r="O1022" s="101"/>
    </row>
    <row r="1023" spans="5:15">
      <c r="E1023" s="96"/>
      <c r="I1023" s="98"/>
      <c r="J1023" s="98"/>
      <c r="L1023" s="99"/>
      <c r="M1023" s="100"/>
      <c r="N1023" s="100"/>
      <c r="O1023" s="101"/>
    </row>
    <row r="1024" spans="5:15">
      <c r="E1024" s="96"/>
      <c r="I1024" s="98"/>
      <c r="J1024" s="98"/>
      <c r="L1024" s="99"/>
      <c r="M1024" s="100"/>
      <c r="N1024" s="100"/>
      <c r="O1024" s="101"/>
    </row>
    <row r="1025" spans="5:15">
      <c r="E1025" s="96"/>
      <c r="I1025" s="98"/>
      <c r="J1025" s="98"/>
      <c r="L1025" s="99"/>
      <c r="M1025" s="100"/>
      <c r="N1025" s="100"/>
      <c r="O1025" s="101"/>
    </row>
    <row r="1026" spans="5:15">
      <c r="E1026" s="96"/>
      <c r="I1026" s="98"/>
      <c r="J1026" s="98"/>
      <c r="L1026" s="99"/>
      <c r="M1026" s="100"/>
      <c r="N1026" s="100"/>
      <c r="O1026" s="101"/>
    </row>
    <row r="1027" spans="5:15">
      <c r="E1027" s="96"/>
      <c r="I1027" s="98"/>
      <c r="J1027" s="98"/>
      <c r="L1027" s="99"/>
      <c r="M1027" s="100"/>
      <c r="N1027" s="100"/>
      <c r="O1027" s="101"/>
    </row>
    <row r="1028" spans="5:15">
      <c r="E1028" s="96"/>
      <c r="I1028" s="98"/>
      <c r="J1028" s="98"/>
      <c r="L1028" s="99"/>
      <c r="M1028" s="100"/>
      <c r="N1028" s="100"/>
      <c r="O1028" s="101"/>
    </row>
    <row r="1029" spans="5:15">
      <c r="E1029" s="96"/>
      <c r="I1029" s="98"/>
      <c r="J1029" s="98"/>
      <c r="L1029" s="99"/>
      <c r="M1029" s="100"/>
      <c r="N1029" s="100"/>
      <c r="O1029" s="101"/>
    </row>
    <row r="1030" spans="5:15">
      <c r="E1030" s="96"/>
      <c r="I1030" s="98"/>
      <c r="J1030" s="98"/>
      <c r="L1030" s="99"/>
      <c r="M1030" s="100"/>
      <c r="N1030" s="100"/>
      <c r="O1030" s="101"/>
    </row>
    <row r="1031" spans="5:15">
      <c r="E1031" s="96"/>
      <c r="I1031" s="98"/>
      <c r="J1031" s="98"/>
      <c r="L1031" s="99"/>
      <c r="M1031" s="100"/>
      <c r="N1031" s="100"/>
      <c r="O1031" s="101"/>
    </row>
    <row r="1032" spans="5:15">
      <c r="E1032" s="96"/>
      <c r="I1032" s="98"/>
      <c r="J1032" s="98"/>
      <c r="L1032" s="99"/>
      <c r="M1032" s="100"/>
      <c r="N1032" s="100"/>
      <c r="O1032" s="101"/>
    </row>
    <row r="1033" spans="5:15">
      <c r="E1033" s="96"/>
      <c r="I1033" s="98"/>
      <c r="J1033" s="98"/>
      <c r="L1033" s="99"/>
      <c r="M1033" s="100"/>
      <c r="N1033" s="100"/>
      <c r="O1033" s="101"/>
    </row>
    <row r="1034" spans="5:15">
      <c r="E1034" s="96"/>
      <c r="I1034" s="98"/>
      <c r="J1034" s="98"/>
      <c r="L1034" s="99"/>
      <c r="M1034" s="100"/>
      <c r="N1034" s="100"/>
      <c r="O1034" s="101"/>
    </row>
    <row r="1035" spans="5:15">
      <c r="E1035" s="96"/>
      <c r="I1035" s="98"/>
      <c r="J1035" s="98"/>
      <c r="L1035" s="99"/>
      <c r="M1035" s="100"/>
      <c r="N1035" s="100"/>
      <c r="O1035" s="101"/>
    </row>
    <row r="1036" spans="5:15">
      <c r="E1036" s="96"/>
      <c r="I1036" s="98"/>
      <c r="J1036" s="98"/>
      <c r="L1036" s="99"/>
      <c r="M1036" s="100"/>
      <c r="N1036" s="100"/>
      <c r="O1036" s="101"/>
    </row>
    <row r="1037" spans="5:15">
      <c r="E1037" s="96"/>
      <c r="I1037" s="98"/>
      <c r="J1037" s="98"/>
      <c r="L1037" s="99"/>
      <c r="M1037" s="100"/>
      <c r="N1037" s="100"/>
      <c r="O1037" s="101"/>
    </row>
    <row r="1038" spans="5:15">
      <c r="E1038" s="96"/>
      <c r="I1038" s="98"/>
      <c r="J1038" s="98"/>
      <c r="L1038" s="99"/>
      <c r="M1038" s="100"/>
      <c r="N1038" s="100"/>
      <c r="O1038" s="101"/>
    </row>
    <row r="1039" spans="5:15">
      <c r="E1039" s="96"/>
      <c r="I1039" s="98"/>
      <c r="J1039" s="98"/>
      <c r="L1039" s="99"/>
      <c r="M1039" s="100"/>
      <c r="N1039" s="100"/>
      <c r="O1039" s="101"/>
    </row>
    <row r="1040" spans="5:15">
      <c r="E1040" s="96"/>
      <c r="I1040" s="98"/>
      <c r="J1040" s="98"/>
      <c r="L1040" s="99"/>
      <c r="M1040" s="100"/>
      <c r="N1040" s="100"/>
      <c r="O1040" s="101"/>
    </row>
    <row r="1041" spans="5:15">
      <c r="E1041" s="96"/>
      <c r="I1041" s="98"/>
      <c r="J1041" s="98"/>
      <c r="L1041" s="99"/>
      <c r="M1041" s="100"/>
      <c r="N1041" s="100"/>
      <c r="O1041" s="101"/>
    </row>
    <row r="1042" spans="5:15">
      <c r="E1042" s="96"/>
      <c r="I1042" s="98"/>
      <c r="J1042" s="98"/>
      <c r="L1042" s="99"/>
      <c r="M1042" s="100"/>
      <c r="N1042" s="100"/>
      <c r="O1042" s="101"/>
    </row>
    <row r="1043" spans="5:15">
      <c r="E1043" s="96"/>
      <c r="I1043" s="98"/>
      <c r="J1043" s="98"/>
      <c r="L1043" s="99"/>
      <c r="M1043" s="100"/>
      <c r="N1043" s="100"/>
      <c r="O1043" s="101"/>
    </row>
    <row r="1044" spans="5:15">
      <c r="E1044" s="96"/>
      <c r="I1044" s="98"/>
      <c r="J1044" s="98"/>
      <c r="L1044" s="99"/>
      <c r="M1044" s="100"/>
      <c r="N1044" s="100"/>
      <c r="O1044" s="101"/>
    </row>
    <row r="1045" spans="5:15">
      <c r="E1045" s="96"/>
      <c r="I1045" s="98"/>
      <c r="J1045" s="98"/>
      <c r="L1045" s="99"/>
      <c r="M1045" s="100"/>
      <c r="N1045" s="100"/>
      <c r="O1045" s="101"/>
    </row>
    <row r="1046" spans="5:15">
      <c r="E1046" s="96"/>
      <c r="I1046" s="98"/>
      <c r="J1046" s="98"/>
      <c r="L1046" s="99"/>
      <c r="M1046" s="100"/>
      <c r="N1046" s="100"/>
      <c r="O1046" s="101"/>
    </row>
    <row r="1047" spans="5:15">
      <c r="E1047" s="96"/>
      <c r="I1047" s="98"/>
      <c r="J1047" s="98"/>
      <c r="L1047" s="99"/>
      <c r="M1047" s="100"/>
      <c r="N1047" s="100"/>
      <c r="O1047" s="101"/>
    </row>
    <row r="1048" spans="5:15">
      <c r="E1048" s="96"/>
      <c r="I1048" s="98"/>
      <c r="J1048" s="98"/>
      <c r="L1048" s="99"/>
      <c r="M1048" s="100"/>
      <c r="N1048" s="100"/>
      <c r="O1048" s="101"/>
    </row>
    <row r="1049" spans="5:15">
      <c r="E1049" s="96"/>
      <c r="I1049" s="98"/>
      <c r="J1049" s="98"/>
      <c r="L1049" s="99"/>
      <c r="M1049" s="100"/>
      <c r="N1049" s="100"/>
      <c r="O1049" s="101"/>
    </row>
    <row r="1050" spans="5:15">
      <c r="E1050" s="96"/>
      <c r="I1050" s="98"/>
      <c r="J1050" s="98"/>
      <c r="L1050" s="99"/>
      <c r="M1050" s="100"/>
      <c r="N1050" s="100"/>
      <c r="O1050" s="101"/>
    </row>
    <row r="1051" spans="5:15">
      <c r="E1051" s="96"/>
      <c r="I1051" s="98"/>
      <c r="J1051" s="98"/>
      <c r="L1051" s="99"/>
      <c r="M1051" s="100"/>
      <c r="N1051" s="100"/>
      <c r="O1051" s="101"/>
    </row>
    <row r="1052" spans="5:15">
      <c r="E1052" s="96"/>
      <c r="I1052" s="98"/>
      <c r="J1052" s="98"/>
      <c r="L1052" s="99"/>
      <c r="M1052" s="100"/>
      <c r="N1052" s="100"/>
      <c r="O1052" s="101"/>
    </row>
    <row r="1053" spans="5:15">
      <c r="E1053" s="96"/>
      <c r="I1053" s="98"/>
      <c r="J1053" s="98"/>
      <c r="L1053" s="99"/>
      <c r="M1053" s="100"/>
      <c r="N1053" s="100"/>
      <c r="O1053" s="101"/>
    </row>
    <row r="1054" spans="5:15">
      <c r="E1054" s="96"/>
      <c r="I1054" s="98"/>
      <c r="J1054" s="98"/>
      <c r="L1054" s="99"/>
      <c r="M1054" s="100"/>
      <c r="N1054" s="100"/>
      <c r="O1054" s="101"/>
    </row>
    <row r="1055" spans="5:15">
      <c r="E1055" s="96"/>
      <c r="I1055" s="98"/>
      <c r="J1055" s="98"/>
      <c r="L1055" s="99"/>
      <c r="M1055" s="100"/>
      <c r="N1055" s="100"/>
      <c r="O1055" s="101"/>
    </row>
    <row r="1056" spans="5:15">
      <c r="E1056" s="96"/>
      <c r="I1056" s="98"/>
      <c r="J1056" s="98"/>
      <c r="L1056" s="99"/>
      <c r="M1056" s="100"/>
      <c r="N1056" s="100"/>
      <c r="O1056" s="101"/>
    </row>
    <row r="1057" spans="5:15">
      <c r="E1057" s="96"/>
      <c r="I1057" s="98"/>
      <c r="J1057" s="98"/>
      <c r="L1057" s="99"/>
      <c r="M1057" s="100"/>
      <c r="N1057" s="100"/>
      <c r="O1057" s="101"/>
    </row>
    <row r="1058" spans="5:15">
      <c r="E1058" s="96"/>
      <c r="I1058" s="98"/>
      <c r="J1058" s="98"/>
      <c r="L1058" s="99"/>
      <c r="M1058" s="100"/>
      <c r="N1058" s="100"/>
      <c r="O1058" s="101"/>
    </row>
    <row r="1059" spans="5:15">
      <c r="E1059" s="96"/>
      <c r="I1059" s="98"/>
      <c r="J1059" s="98"/>
      <c r="L1059" s="99"/>
      <c r="M1059" s="100"/>
      <c r="N1059" s="100"/>
      <c r="O1059" s="101"/>
    </row>
    <row r="1060" spans="5:15">
      <c r="E1060" s="96"/>
      <c r="I1060" s="98"/>
      <c r="J1060" s="98"/>
      <c r="L1060" s="99"/>
      <c r="M1060" s="100"/>
      <c r="N1060" s="100"/>
      <c r="O1060" s="101"/>
    </row>
    <row r="1061" spans="5:15">
      <c r="E1061" s="96"/>
      <c r="I1061" s="98"/>
      <c r="J1061" s="98"/>
      <c r="L1061" s="99"/>
      <c r="M1061" s="100"/>
      <c r="N1061" s="100"/>
      <c r="O1061" s="101"/>
    </row>
    <row r="1062" spans="5:15">
      <c r="E1062" s="96"/>
      <c r="I1062" s="98"/>
      <c r="J1062" s="98"/>
      <c r="L1062" s="99"/>
      <c r="M1062" s="100"/>
      <c r="N1062" s="100"/>
      <c r="O1062" s="101"/>
    </row>
    <row r="1063" spans="5:15">
      <c r="E1063" s="96"/>
      <c r="I1063" s="98"/>
      <c r="J1063" s="98"/>
      <c r="L1063" s="99"/>
      <c r="M1063" s="100"/>
      <c r="N1063" s="100"/>
      <c r="O1063" s="101"/>
    </row>
    <row r="1064" spans="5:15">
      <c r="E1064" s="96"/>
      <c r="I1064" s="98"/>
      <c r="J1064" s="98"/>
      <c r="L1064" s="99"/>
      <c r="M1064" s="100"/>
      <c r="N1064" s="100"/>
      <c r="O1064" s="101"/>
    </row>
    <row r="1065" spans="5:15">
      <c r="E1065" s="96"/>
      <c r="I1065" s="98"/>
      <c r="J1065" s="98"/>
      <c r="L1065" s="99"/>
      <c r="M1065" s="100"/>
      <c r="N1065" s="100"/>
      <c r="O1065" s="101"/>
    </row>
    <row r="1066" spans="5:15">
      <c r="E1066" s="96"/>
      <c r="I1066" s="98"/>
      <c r="J1066" s="98"/>
      <c r="L1066" s="99"/>
      <c r="M1066" s="100"/>
      <c r="N1066" s="100"/>
      <c r="O1066" s="101"/>
    </row>
    <row r="1067" spans="5:15">
      <c r="E1067" s="96"/>
      <c r="I1067" s="98"/>
      <c r="J1067" s="98"/>
      <c r="L1067" s="99"/>
      <c r="M1067" s="100"/>
      <c r="N1067" s="100"/>
      <c r="O1067" s="101"/>
    </row>
    <row r="1068" spans="5:15">
      <c r="E1068" s="96"/>
      <c r="I1068" s="98"/>
      <c r="J1068" s="98"/>
      <c r="L1068" s="99"/>
      <c r="M1068" s="100"/>
      <c r="N1068" s="100"/>
      <c r="O1068" s="101"/>
    </row>
    <row r="1069" spans="5:15">
      <c r="E1069" s="96"/>
      <c r="I1069" s="98"/>
      <c r="J1069" s="98"/>
      <c r="L1069" s="99"/>
      <c r="M1069" s="100"/>
      <c r="N1069" s="100"/>
      <c r="O1069" s="101"/>
    </row>
    <row r="1070" spans="5:15">
      <c r="E1070" s="96"/>
      <c r="I1070" s="98"/>
      <c r="J1070" s="98"/>
      <c r="L1070" s="99"/>
      <c r="M1070" s="100"/>
      <c r="N1070" s="100"/>
      <c r="O1070" s="101"/>
    </row>
    <row r="1071" spans="5:15">
      <c r="E1071" s="96"/>
      <c r="I1071" s="98"/>
      <c r="J1071" s="98"/>
      <c r="L1071" s="99"/>
      <c r="M1071" s="100"/>
      <c r="N1071" s="100"/>
      <c r="O1071" s="101"/>
    </row>
    <row r="1072" spans="5:15">
      <c r="E1072" s="96"/>
      <c r="I1072" s="98"/>
      <c r="J1072" s="98"/>
      <c r="L1072" s="99"/>
      <c r="M1072" s="100"/>
      <c r="N1072" s="100"/>
      <c r="O1072" s="101"/>
    </row>
    <row r="1073" spans="5:15">
      <c r="E1073" s="96"/>
      <c r="I1073" s="98"/>
      <c r="J1073" s="98"/>
      <c r="L1073" s="99"/>
      <c r="M1073" s="100"/>
      <c r="N1073" s="100"/>
      <c r="O1073" s="101"/>
    </row>
    <row r="1074" spans="5:15">
      <c r="E1074" s="96"/>
      <c r="I1074" s="98"/>
      <c r="J1074" s="98"/>
      <c r="L1074" s="99"/>
      <c r="M1074" s="100"/>
      <c r="N1074" s="100"/>
      <c r="O1074" s="101"/>
    </row>
    <row r="1075" spans="5:15">
      <c r="E1075" s="96"/>
      <c r="I1075" s="98"/>
      <c r="J1075" s="98"/>
      <c r="L1075" s="99"/>
      <c r="M1075" s="100"/>
      <c r="N1075" s="100"/>
      <c r="O1075" s="101"/>
    </row>
    <row r="1076" spans="5:15">
      <c r="E1076" s="96"/>
      <c r="I1076" s="98"/>
      <c r="J1076" s="98"/>
      <c r="L1076" s="99"/>
      <c r="M1076" s="100"/>
      <c r="N1076" s="100"/>
      <c r="O1076" s="101"/>
    </row>
    <row r="1077" spans="5:15">
      <c r="E1077" s="96"/>
      <c r="I1077" s="98"/>
      <c r="J1077" s="98"/>
      <c r="L1077" s="99"/>
      <c r="M1077" s="100"/>
      <c r="N1077" s="100"/>
      <c r="O1077" s="101"/>
    </row>
    <row r="1078" spans="5:15">
      <c r="E1078" s="96"/>
      <c r="I1078" s="98"/>
      <c r="J1078" s="98"/>
      <c r="L1078" s="99"/>
      <c r="M1078" s="100"/>
      <c r="N1078" s="100"/>
      <c r="O1078" s="101"/>
    </row>
    <row r="1079" spans="5:15">
      <c r="E1079" s="96"/>
      <c r="I1079" s="98"/>
      <c r="J1079" s="98"/>
      <c r="L1079" s="99"/>
      <c r="M1079" s="100"/>
      <c r="N1079" s="100"/>
      <c r="O1079" s="101"/>
    </row>
    <row r="1080" spans="5:15">
      <c r="E1080" s="96"/>
      <c r="I1080" s="98"/>
      <c r="J1080" s="98"/>
      <c r="L1080" s="99"/>
      <c r="M1080" s="100"/>
      <c r="N1080" s="100"/>
      <c r="O1080" s="101"/>
    </row>
    <row r="1081" spans="5:15">
      <c r="E1081" s="96"/>
      <c r="I1081" s="98"/>
      <c r="J1081" s="98"/>
      <c r="L1081" s="99"/>
      <c r="M1081" s="100"/>
      <c r="N1081" s="100"/>
      <c r="O1081" s="101"/>
    </row>
    <row r="1082" spans="5:15">
      <c r="E1082" s="96"/>
      <c r="I1082" s="98"/>
      <c r="J1082" s="98"/>
      <c r="L1082" s="99"/>
      <c r="M1082" s="100"/>
      <c r="N1082" s="100"/>
      <c r="O1082" s="101"/>
    </row>
    <row r="1083" spans="5:15">
      <c r="E1083" s="96"/>
      <c r="I1083" s="98"/>
      <c r="J1083" s="98"/>
      <c r="L1083" s="99"/>
      <c r="M1083" s="100"/>
      <c r="N1083" s="100"/>
      <c r="O1083" s="101"/>
    </row>
    <row r="1084" spans="5:15">
      <c r="E1084" s="96"/>
      <c r="I1084" s="98"/>
      <c r="J1084" s="98"/>
      <c r="L1084" s="99"/>
      <c r="M1084" s="100"/>
      <c r="N1084" s="100"/>
      <c r="O1084" s="101"/>
    </row>
    <row r="1085" spans="5:15">
      <c r="E1085" s="96"/>
      <c r="I1085" s="98"/>
      <c r="J1085" s="98"/>
      <c r="L1085" s="99"/>
      <c r="M1085" s="100"/>
      <c r="N1085" s="100"/>
      <c r="O1085" s="101"/>
    </row>
    <row r="1086" spans="5:15">
      <c r="E1086" s="96"/>
      <c r="I1086" s="98"/>
      <c r="J1086" s="98"/>
      <c r="L1086" s="99"/>
      <c r="M1086" s="100"/>
      <c r="N1086" s="100"/>
      <c r="O1086" s="101"/>
    </row>
    <row r="1087" spans="5:15">
      <c r="E1087" s="96"/>
      <c r="I1087" s="98"/>
      <c r="J1087" s="98"/>
      <c r="L1087" s="99"/>
      <c r="M1087" s="100"/>
      <c r="N1087" s="100"/>
      <c r="O1087" s="101"/>
    </row>
    <row r="1088" spans="5:15">
      <c r="E1088" s="96"/>
      <c r="I1088" s="98"/>
      <c r="J1088" s="98"/>
      <c r="L1088" s="99"/>
      <c r="M1088" s="100"/>
      <c r="N1088" s="100"/>
      <c r="O1088" s="101"/>
    </row>
    <row r="1089" spans="5:15">
      <c r="E1089" s="96"/>
      <c r="I1089" s="98"/>
      <c r="J1089" s="98"/>
      <c r="L1089" s="99"/>
      <c r="M1089" s="100"/>
      <c r="N1089" s="100"/>
      <c r="O1089" s="101"/>
    </row>
    <row r="1090" spans="5:15">
      <c r="E1090" s="96"/>
      <c r="I1090" s="98"/>
      <c r="J1090" s="98"/>
      <c r="L1090" s="99"/>
      <c r="M1090" s="100"/>
      <c r="N1090" s="100"/>
      <c r="O1090" s="101"/>
    </row>
    <row r="1091" spans="5:15">
      <c r="E1091" s="96"/>
      <c r="I1091" s="98"/>
      <c r="J1091" s="98"/>
      <c r="L1091" s="99"/>
      <c r="M1091" s="100"/>
      <c r="N1091" s="100"/>
      <c r="O1091" s="101"/>
    </row>
    <row r="1092" spans="5:15">
      <c r="E1092" s="96"/>
      <c r="I1092" s="98"/>
      <c r="J1092" s="98"/>
      <c r="L1092" s="99"/>
      <c r="M1092" s="100"/>
      <c r="N1092" s="100"/>
      <c r="O1092" s="101"/>
    </row>
    <row r="1093" spans="5:15">
      <c r="E1093" s="96"/>
      <c r="I1093" s="98"/>
      <c r="J1093" s="98"/>
      <c r="L1093" s="99"/>
      <c r="M1093" s="100"/>
      <c r="N1093" s="100"/>
      <c r="O1093" s="101"/>
    </row>
    <row r="1094" spans="5:15">
      <c r="E1094" s="96"/>
      <c r="I1094" s="98"/>
      <c r="J1094" s="98"/>
      <c r="L1094" s="99"/>
      <c r="M1094" s="100"/>
      <c r="N1094" s="100"/>
      <c r="O1094" s="101"/>
    </row>
    <row r="1095" spans="5:15">
      <c r="E1095" s="96"/>
      <c r="I1095" s="98"/>
      <c r="J1095" s="98"/>
      <c r="L1095" s="99"/>
      <c r="M1095" s="100"/>
      <c r="N1095" s="100"/>
      <c r="O1095" s="101"/>
    </row>
    <row r="1096" spans="5:15">
      <c r="E1096" s="96"/>
      <c r="I1096" s="98"/>
      <c r="J1096" s="98"/>
      <c r="L1096" s="99"/>
      <c r="M1096" s="100"/>
      <c r="N1096" s="100"/>
      <c r="O1096" s="101"/>
    </row>
    <row r="1097" spans="5:15">
      <c r="E1097" s="96"/>
      <c r="I1097" s="98"/>
      <c r="J1097" s="98"/>
      <c r="L1097" s="99"/>
      <c r="M1097" s="100"/>
      <c r="N1097" s="100"/>
      <c r="O1097" s="101"/>
    </row>
    <row r="1098" spans="5:15">
      <c r="E1098" s="96"/>
      <c r="I1098" s="98"/>
      <c r="J1098" s="98"/>
      <c r="L1098" s="99"/>
      <c r="M1098" s="100"/>
      <c r="N1098" s="100"/>
      <c r="O1098" s="101"/>
    </row>
    <row r="1099" spans="5:15">
      <c r="E1099" s="96"/>
      <c r="I1099" s="98"/>
      <c r="J1099" s="98"/>
      <c r="L1099" s="99"/>
      <c r="M1099" s="100"/>
      <c r="N1099" s="100"/>
      <c r="O1099" s="101"/>
    </row>
    <row r="1100" spans="5:15">
      <c r="E1100" s="96"/>
      <c r="I1100" s="98"/>
      <c r="J1100" s="98"/>
      <c r="L1100" s="99"/>
      <c r="M1100" s="100"/>
      <c r="N1100" s="100"/>
      <c r="O1100" s="101"/>
    </row>
    <row r="1101" spans="5:15">
      <c r="E1101" s="96"/>
      <c r="I1101" s="98"/>
      <c r="J1101" s="98"/>
      <c r="L1101" s="99"/>
      <c r="M1101" s="100"/>
      <c r="N1101" s="100"/>
      <c r="O1101" s="101"/>
    </row>
    <row r="1102" spans="5:15">
      <c r="E1102" s="96"/>
      <c r="I1102" s="98"/>
      <c r="J1102" s="98"/>
      <c r="L1102" s="99"/>
      <c r="M1102" s="100"/>
      <c r="N1102" s="100"/>
      <c r="O1102" s="101"/>
    </row>
    <row r="1103" spans="5:15">
      <c r="E1103" s="96"/>
      <c r="I1103" s="98"/>
      <c r="J1103" s="98"/>
      <c r="L1103" s="99"/>
      <c r="M1103" s="100"/>
      <c r="N1103" s="100"/>
      <c r="O1103" s="101"/>
    </row>
    <row r="1104" spans="5:15">
      <c r="E1104" s="96"/>
      <c r="I1104" s="98"/>
      <c r="J1104" s="98"/>
      <c r="L1104" s="99"/>
      <c r="M1104" s="100"/>
      <c r="N1104" s="100"/>
      <c r="O1104" s="101"/>
    </row>
    <row r="1105" spans="5:15">
      <c r="E1105" s="96"/>
      <c r="I1105" s="98"/>
      <c r="J1105" s="98"/>
      <c r="L1105" s="99"/>
      <c r="M1105" s="100"/>
      <c r="N1105" s="100"/>
      <c r="O1105" s="101"/>
    </row>
    <row r="1106" spans="5:15">
      <c r="E1106" s="96"/>
      <c r="I1106" s="98"/>
      <c r="J1106" s="98"/>
      <c r="L1106" s="99"/>
      <c r="M1106" s="100"/>
      <c r="N1106" s="100"/>
      <c r="O1106" s="101"/>
    </row>
    <row r="1107" spans="5:15">
      <c r="E1107" s="96"/>
      <c r="I1107" s="98"/>
      <c r="J1107" s="98"/>
      <c r="L1107" s="99"/>
      <c r="M1107" s="100"/>
      <c r="N1107" s="100"/>
      <c r="O1107" s="101"/>
    </row>
    <row r="1108" spans="5:15">
      <c r="E1108" s="96"/>
      <c r="I1108" s="98"/>
      <c r="J1108" s="98"/>
      <c r="L1108" s="99"/>
      <c r="M1108" s="100"/>
      <c r="N1108" s="100"/>
      <c r="O1108" s="101"/>
    </row>
    <row r="1109" spans="5:15">
      <c r="E1109" s="96"/>
      <c r="I1109" s="98"/>
      <c r="J1109" s="98"/>
      <c r="L1109" s="99"/>
      <c r="M1109" s="100"/>
      <c r="N1109" s="100"/>
      <c r="O1109" s="101"/>
    </row>
    <row r="1110" spans="5:15">
      <c r="E1110" s="96"/>
      <c r="I1110" s="98"/>
      <c r="J1110" s="98"/>
      <c r="L1110" s="99"/>
      <c r="M1110" s="100"/>
      <c r="N1110" s="100"/>
      <c r="O1110" s="101"/>
    </row>
    <row r="1111" spans="5:15">
      <c r="E1111" s="96"/>
      <c r="I1111" s="98"/>
      <c r="J1111" s="98"/>
      <c r="L1111" s="99"/>
      <c r="M1111" s="100"/>
      <c r="N1111" s="100"/>
      <c r="O1111" s="101"/>
    </row>
    <row r="1112" spans="5:15">
      <c r="E1112" s="96"/>
      <c r="I1112" s="98"/>
      <c r="J1112" s="98"/>
      <c r="L1112" s="99"/>
      <c r="M1112" s="100"/>
      <c r="N1112" s="100"/>
      <c r="O1112" s="101"/>
    </row>
  </sheetData>
  <autoFilter ref="A1:R281">
    <filterColumn colId="7"/>
    <sortState ref="A2:R308">
      <sortCondition ref="B1:B281"/>
    </sortState>
  </autoFilter>
  <sortState ref="A1:R162">
    <sortCondition descending="1" ref="G1"/>
  </sortState>
  <phoneticPr fontId="2" type="noConversion"/>
  <conditionalFormatting sqref="H25:H97 H2:H23">
    <cfRule type="cellIs" dxfId="0" priority="1" operator="equal">
      <formula>"已终止"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1"/>
  <sheetViews>
    <sheetView workbookViewId="0">
      <selection activeCell="C21" sqref="C21"/>
    </sheetView>
  </sheetViews>
  <sheetFormatPr defaultColWidth="9" defaultRowHeight="14.4"/>
  <cols>
    <col min="1" max="1" width="13.88671875" style="6" bestFit="1" customWidth="1"/>
    <col min="2" max="2" width="6.109375" style="6" customWidth="1"/>
    <col min="3" max="3" width="20.44140625" style="7" bestFit="1" customWidth="1"/>
    <col min="4" max="4" width="20.44140625" style="7" customWidth="1"/>
    <col min="5" max="5" width="13.33203125" style="15" customWidth="1"/>
    <col min="6" max="6" width="15" style="15" customWidth="1"/>
    <col min="7" max="7" width="10.44140625" style="6" bestFit="1" customWidth="1"/>
    <col min="8" max="8" width="11.6640625" style="6" bestFit="1" customWidth="1"/>
    <col min="9" max="9" width="7.33203125" style="6" customWidth="1"/>
    <col min="10" max="10" width="6.33203125" style="6" customWidth="1"/>
    <col min="11" max="12" width="9" style="6"/>
    <col min="13" max="14" width="20.109375" style="16" customWidth="1"/>
    <col min="15" max="16" width="12.77734375" style="14" bestFit="1" customWidth="1"/>
    <col min="17" max="17" width="19.88671875" style="17" customWidth="1"/>
    <col min="18" max="18" width="26.21875" style="14" customWidth="1"/>
    <col min="19" max="19" width="38" style="14" bestFit="1" customWidth="1"/>
    <col min="20" max="20" width="35.88671875" style="14" bestFit="1" customWidth="1"/>
    <col min="21" max="16384" width="9" style="14"/>
  </cols>
  <sheetData>
    <row r="1" spans="1:20" s="5" customFormat="1" ht="55.5" customHeight="1">
      <c r="A1" s="1" t="s">
        <v>6</v>
      </c>
      <c r="B1" s="1" t="s">
        <v>0</v>
      </c>
      <c r="C1" s="2" t="s">
        <v>1</v>
      </c>
      <c r="D1" s="2"/>
      <c r="E1" s="1" t="s">
        <v>2</v>
      </c>
      <c r="F1" s="1" t="s">
        <v>8</v>
      </c>
      <c r="G1" s="1" t="s">
        <v>3</v>
      </c>
      <c r="H1" s="1" t="s">
        <v>4</v>
      </c>
      <c r="I1" s="1" t="s">
        <v>9</v>
      </c>
      <c r="J1" s="1" t="s">
        <v>10</v>
      </c>
      <c r="K1" s="1" t="s">
        <v>7</v>
      </c>
      <c r="L1" s="1"/>
      <c r="M1" s="3" t="s">
        <v>13</v>
      </c>
      <c r="N1" s="3"/>
      <c r="O1" s="1" t="s">
        <v>12</v>
      </c>
      <c r="P1" s="1" t="s">
        <v>11</v>
      </c>
      <c r="Q1" s="4" t="s">
        <v>14</v>
      </c>
    </row>
    <row r="2" spans="1:20" s="27" customFormat="1" ht="17.25" customHeight="1">
      <c r="A2" s="21" t="s">
        <v>16</v>
      </c>
      <c r="B2" s="21">
        <v>1</v>
      </c>
      <c r="C2" s="22">
        <v>186680000</v>
      </c>
      <c r="D2" s="22">
        <f ca="1">C2*L2</f>
        <v>0</v>
      </c>
      <c r="E2" s="23">
        <v>5.5500000000000001E-2</v>
      </c>
      <c r="F2" s="23">
        <f>E2-I2-J2</f>
        <v>5.5E-2</v>
      </c>
      <c r="G2" s="24">
        <v>42010</v>
      </c>
      <c r="H2" s="24">
        <v>42045</v>
      </c>
      <c r="I2" s="25">
        <v>2.0000000000000001E-4</v>
      </c>
      <c r="J2" s="25">
        <v>2.9999999999999997E-4</v>
      </c>
      <c r="K2" s="21">
        <f t="shared" ref="K2:K9" si="0">H2-G2</f>
        <v>35</v>
      </c>
      <c r="L2" s="53">
        <f ca="1">IF(H2&gt;TODAY(),1,0)</f>
        <v>0</v>
      </c>
      <c r="M2" s="26">
        <f>C2+C2*E2*K2/365</f>
        <v>187673495.61643836</v>
      </c>
      <c r="N2" s="26">
        <f ca="1">M2*L2</f>
        <v>0</v>
      </c>
      <c r="O2" s="26">
        <f>C2*I2*K2/365</f>
        <v>3580.1643835616437</v>
      </c>
      <c r="P2" s="26">
        <f>C2*J2*K2/365</f>
        <v>5370.2465753424649</v>
      </c>
      <c r="Q2" s="26">
        <f>M2-O2-P2</f>
        <v>187664545.20547944</v>
      </c>
      <c r="R2" s="27" t="s">
        <v>19</v>
      </c>
      <c r="S2" s="27" t="s">
        <v>18</v>
      </c>
      <c r="T2" s="27" t="s">
        <v>22</v>
      </c>
    </row>
    <row r="3" spans="1:20" s="27" customFormat="1">
      <c r="A3" s="21" t="s">
        <v>16</v>
      </c>
      <c r="B3" s="21">
        <v>2</v>
      </c>
      <c r="C3" s="22">
        <v>132850000</v>
      </c>
      <c r="D3" s="22">
        <f t="shared" ref="D3:D48" ca="1" si="1">C3*L3</f>
        <v>0</v>
      </c>
      <c r="E3" s="23">
        <v>5.7500000000000002E-2</v>
      </c>
      <c r="F3" s="23">
        <f t="shared" ref="F3:F47" si="2">E3-I3-J3</f>
        <v>5.7000000000000002E-2</v>
      </c>
      <c r="G3" s="24">
        <v>42011</v>
      </c>
      <c r="H3" s="24">
        <v>42101</v>
      </c>
      <c r="I3" s="25">
        <v>2.0000000000000001E-4</v>
      </c>
      <c r="J3" s="25">
        <v>2.9999999999999997E-4</v>
      </c>
      <c r="K3" s="21">
        <f t="shared" si="0"/>
        <v>90</v>
      </c>
      <c r="L3" s="53">
        <f t="shared" ref="L3:L48" ca="1" si="3">IF(H3&gt;TODAY(),1,0)</f>
        <v>0</v>
      </c>
      <c r="M3" s="26">
        <f t="shared" ref="M3:M48" si="4">C3+C3*E3*K3/365</f>
        <v>134733558.21917808</v>
      </c>
      <c r="N3" s="26">
        <f t="shared" ref="N3:N48" ca="1" si="5">M3*L3</f>
        <v>0</v>
      </c>
      <c r="O3" s="26">
        <f t="shared" ref="O3:O48" si="6">C3*I3*K3/365</f>
        <v>6551.5068493150684</v>
      </c>
      <c r="P3" s="26">
        <f t="shared" ref="P3:P48" si="7">C3*J3*K3/365</f>
        <v>9827.2602739726026</v>
      </c>
      <c r="Q3" s="26">
        <f t="shared" ref="Q3:Q16" si="8">M3-O3-P3</f>
        <v>134717179.4520548</v>
      </c>
      <c r="R3" s="27" t="s">
        <v>21</v>
      </c>
      <c r="S3" s="27" t="s">
        <v>18</v>
      </c>
      <c r="T3" s="27" t="s">
        <v>20</v>
      </c>
    </row>
    <row r="4" spans="1:20" s="27" customFormat="1">
      <c r="A4" s="21" t="s">
        <v>16</v>
      </c>
      <c r="B4" s="21">
        <v>3</v>
      </c>
      <c r="C4" s="22">
        <v>104130000</v>
      </c>
      <c r="D4" s="22">
        <f t="shared" ca="1" si="1"/>
        <v>0</v>
      </c>
      <c r="E4" s="23">
        <v>5.5500000000000001E-2</v>
      </c>
      <c r="F4" s="23">
        <f t="shared" si="2"/>
        <v>5.5E-2</v>
      </c>
      <c r="G4" s="24">
        <v>42016</v>
      </c>
      <c r="H4" s="24">
        <v>42048</v>
      </c>
      <c r="I4" s="25">
        <v>2.0000000000000001E-4</v>
      </c>
      <c r="J4" s="25">
        <v>2.9999999999999997E-4</v>
      </c>
      <c r="K4" s="21">
        <f t="shared" si="0"/>
        <v>32</v>
      </c>
      <c r="L4" s="53">
        <f t="shared" ca="1" si="3"/>
        <v>0</v>
      </c>
      <c r="M4" s="26">
        <f>C4+C4*E4*K4/365</f>
        <v>104636670.90410958</v>
      </c>
      <c r="N4" s="26">
        <f t="shared" ca="1" si="5"/>
        <v>0</v>
      </c>
      <c r="O4" s="26">
        <f t="shared" si="6"/>
        <v>1825.841095890411</v>
      </c>
      <c r="P4" s="26">
        <f t="shared" si="7"/>
        <v>2738.7616438356163</v>
      </c>
      <c r="Q4" s="26">
        <f t="shared" si="8"/>
        <v>104632106.30136985</v>
      </c>
      <c r="R4" s="27" t="s">
        <v>21</v>
      </c>
      <c r="S4" s="27" t="s">
        <v>18</v>
      </c>
      <c r="T4" s="27" t="s">
        <v>20</v>
      </c>
    </row>
    <row r="5" spans="1:20" s="27" customFormat="1">
      <c r="A5" s="21" t="s">
        <v>35</v>
      </c>
      <c r="B5" s="21">
        <v>4</v>
      </c>
      <c r="C5" s="22">
        <v>129810000</v>
      </c>
      <c r="D5" s="22">
        <f t="shared" ca="1" si="1"/>
        <v>0</v>
      </c>
      <c r="E5" s="23">
        <v>5.7500000000000002E-2</v>
      </c>
      <c r="F5" s="23">
        <f t="shared" si="2"/>
        <v>5.7000000000000002E-2</v>
      </c>
      <c r="G5" s="24">
        <v>42018</v>
      </c>
      <c r="H5" s="24">
        <v>42108</v>
      </c>
      <c r="I5" s="25">
        <v>2.0000000000000001E-4</v>
      </c>
      <c r="J5" s="25">
        <v>2.9999999999999997E-4</v>
      </c>
      <c r="K5" s="21">
        <f t="shared" si="0"/>
        <v>90</v>
      </c>
      <c r="L5" s="53">
        <f t="shared" ca="1" si="3"/>
        <v>0</v>
      </c>
      <c r="M5" s="26">
        <f t="shared" si="4"/>
        <v>131650456.84931506</v>
      </c>
      <c r="N5" s="26">
        <f t="shared" ca="1" si="5"/>
        <v>0</v>
      </c>
      <c r="O5" s="26">
        <f t="shared" si="6"/>
        <v>6401.58904109589</v>
      </c>
      <c r="P5" s="26">
        <f t="shared" si="7"/>
        <v>9602.3835616438355</v>
      </c>
      <c r="Q5" s="26">
        <f t="shared" si="8"/>
        <v>131634452.87671232</v>
      </c>
      <c r="R5" s="27" t="s">
        <v>21</v>
      </c>
      <c r="S5" s="27" t="s">
        <v>36</v>
      </c>
      <c r="T5" s="27" t="s">
        <v>37</v>
      </c>
    </row>
    <row r="6" spans="1:20" s="27" customFormat="1">
      <c r="A6" s="21" t="s">
        <v>17</v>
      </c>
      <c r="B6" s="21">
        <v>5</v>
      </c>
      <c r="C6" s="22">
        <v>200000000</v>
      </c>
      <c r="D6" s="22">
        <f t="shared" ca="1" si="1"/>
        <v>0</v>
      </c>
      <c r="E6" s="23">
        <v>5.5099999999999996E-2</v>
      </c>
      <c r="F6" s="23">
        <f t="shared" si="2"/>
        <v>5.4599999999999996E-2</v>
      </c>
      <c r="G6" s="24">
        <v>42012</v>
      </c>
      <c r="H6" s="24">
        <v>42045</v>
      </c>
      <c r="I6" s="25">
        <v>2.0000000000000001E-4</v>
      </c>
      <c r="J6" s="25">
        <v>2.9999999999999997E-4</v>
      </c>
      <c r="K6" s="21">
        <f t="shared" si="0"/>
        <v>33</v>
      </c>
      <c r="L6" s="53">
        <f t="shared" ca="1" si="3"/>
        <v>0</v>
      </c>
      <c r="M6" s="26">
        <f t="shared" si="4"/>
        <v>200996328.76712328</v>
      </c>
      <c r="N6" s="26">
        <f t="shared" ca="1" si="5"/>
        <v>0</v>
      </c>
      <c r="O6" s="26">
        <f t="shared" si="6"/>
        <v>3616.4383561643835</v>
      </c>
      <c r="P6" s="26">
        <f t="shared" si="7"/>
        <v>5424.6575342465749</v>
      </c>
      <c r="Q6" s="26">
        <f t="shared" si="8"/>
        <v>200987287.67123288</v>
      </c>
      <c r="R6" s="27" t="s">
        <v>23</v>
      </c>
      <c r="S6" s="27" t="s">
        <v>24</v>
      </c>
      <c r="T6" s="27" t="s">
        <v>29</v>
      </c>
    </row>
    <row r="7" spans="1:20" s="34" customFormat="1">
      <c r="A7" s="28"/>
      <c r="B7" s="28">
        <v>6</v>
      </c>
      <c r="C7" s="29">
        <v>300000000</v>
      </c>
      <c r="D7" s="22">
        <f t="shared" ca="1" si="1"/>
        <v>0</v>
      </c>
      <c r="E7" s="30">
        <v>5.8500000000000003E-2</v>
      </c>
      <c r="F7" s="30">
        <f t="shared" si="2"/>
        <v>5.8000000000000003E-2</v>
      </c>
      <c r="G7" s="31">
        <v>42047</v>
      </c>
      <c r="H7" s="31">
        <v>42228</v>
      </c>
      <c r="I7" s="32">
        <v>2.0000000000000001E-4</v>
      </c>
      <c r="J7" s="32">
        <v>2.9999999999999997E-4</v>
      </c>
      <c r="K7" s="28">
        <f t="shared" si="0"/>
        <v>181</v>
      </c>
      <c r="L7" s="53">
        <f t="shared" ca="1" si="3"/>
        <v>0</v>
      </c>
      <c r="M7" s="33">
        <f t="shared" si="4"/>
        <v>308702876.71232879</v>
      </c>
      <c r="N7" s="26">
        <f t="shared" ca="1" si="5"/>
        <v>0</v>
      </c>
      <c r="O7" s="33">
        <f t="shared" si="6"/>
        <v>29753.424657534248</v>
      </c>
      <c r="P7" s="33">
        <f t="shared" si="7"/>
        <v>44630.136986301368</v>
      </c>
      <c r="Q7" s="33">
        <f t="shared" si="8"/>
        <v>308628493.15068495</v>
      </c>
      <c r="R7" s="14" t="s">
        <v>23</v>
      </c>
      <c r="S7" s="14" t="s">
        <v>24</v>
      </c>
      <c r="T7" s="14" t="s">
        <v>29</v>
      </c>
    </row>
    <row r="8" spans="1:20" s="27" customFormat="1">
      <c r="A8" s="21" t="s">
        <v>16</v>
      </c>
      <c r="B8" s="21">
        <v>7</v>
      </c>
      <c r="C8" s="22">
        <v>77740000</v>
      </c>
      <c r="D8" s="22">
        <f t="shared" ca="1" si="1"/>
        <v>0</v>
      </c>
      <c r="E8" s="23">
        <v>5.2600000000000001E-2</v>
      </c>
      <c r="F8" s="23">
        <f t="shared" si="2"/>
        <v>5.21E-2</v>
      </c>
      <c r="G8" s="24">
        <v>42024</v>
      </c>
      <c r="H8" s="24">
        <v>42062</v>
      </c>
      <c r="I8" s="25">
        <v>2.0000000000000001E-4</v>
      </c>
      <c r="J8" s="25">
        <v>2.9999999999999997E-4</v>
      </c>
      <c r="K8" s="21">
        <f t="shared" si="0"/>
        <v>38</v>
      </c>
      <c r="L8" s="53">
        <f t="shared" ca="1" si="3"/>
        <v>0</v>
      </c>
      <c r="M8" s="26">
        <f t="shared" si="4"/>
        <v>78165717.019178078</v>
      </c>
      <c r="N8" s="26">
        <f t="shared" ca="1" si="5"/>
        <v>0</v>
      </c>
      <c r="O8" s="26">
        <f t="shared" si="6"/>
        <v>1618.695890410959</v>
      </c>
      <c r="P8" s="26">
        <f t="shared" si="7"/>
        <v>2428.0438356164382</v>
      </c>
      <c r="Q8" s="26">
        <f t="shared" si="8"/>
        <v>78161670.279452056</v>
      </c>
      <c r="R8" s="27" t="s">
        <v>21</v>
      </c>
      <c r="S8" s="27" t="s">
        <v>18</v>
      </c>
      <c r="T8" s="27" t="s">
        <v>20</v>
      </c>
    </row>
    <row r="9" spans="1:20" s="27" customFormat="1">
      <c r="A9" s="21" t="s">
        <v>39</v>
      </c>
      <c r="B9" s="21">
        <v>8</v>
      </c>
      <c r="C9" s="22">
        <v>86650000</v>
      </c>
      <c r="D9" s="22">
        <f t="shared" ca="1" si="1"/>
        <v>0</v>
      </c>
      <c r="E9" s="23">
        <v>5.5599999999999997E-2</v>
      </c>
      <c r="F9" s="23">
        <f t="shared" si="2"/>
        <v>5.5099999999999996E-2</v>
      </c>
      <c r="G9" s="24">
        <v>42025</v>
      </c>
      <c r="H9" s="24">
        <v>42115</v>
      </c>
      <c r="I9" s="25">
        <v>2.0000000000000001E-4</v>
      </c>
      <c r="J9" s="25">
        <v>2.9999999999999997E-4</v>
      </c>
      <c r="K9" s="21">
        <f t="shared" si="0"/>
        <v>90</v>
      </c>
      <c r="L9" s="53">
        <f t="shared" ca="1" si="3"/>
        <v>0</v>
      </c>
      <c r="M9" s="26">
        <f t="shared" si="4"/>
        <v>87837935.89041096</v>
      </c>
      <c r="N9" s="26">
        <f t="shared" ca="1" si="5"/>
        <v>0</v>
      </c>
      <c r="O9" s="26">
        <f t="shared" si="6"/>
        <v>4273.1506849315065</v>
      </c>
      <c r="P9" s="26">
        <f t="shared" si="7"/>
        <v>6409.7260273972588</v>
      </c>
      <c r="Q9" s="26">
        <f t="shared" si="8"/>
        <v>87827253.013698623</v>
      </c>
      <c r="R9" s="27" t="s">
        <v>21</v>
      </c>
      <c r="S9" s="27" t="s">
        <v>18</v>
      </c>
      <c r="T9" s="27" t="s">
        <v>22</v>
      </c>
    </row>
    <row r="10" spans="1:20" s="27" customFormat="1">
      <c r="A10" s="21" t="s">
        <v>16</v>
      </c>
      <c r="B10" s="21">
        <v>9</v>
      </c>
      <c r="C10" s="22">
        <v>46850000</v>
      </c>
      <c r="D10" s="22">
        <f t="shared" ca="1" si="1"/>
        <v>0</v>
      </c>
      <c r="E10" s="23">
        <v>5.2999999999999999E-2</v>
      </c>
      <c r="F10" s="23">
        <f t="shared" si="2"/>
        <v>5.2499999999999998E-2</v>
      </c>
      <c r="G10" s="24">
        <v>42031</v>
      </c>
      <c r="H10" s="24">
        <v>42069</v>
      </c>
      <c r="I10" s="25">
        <v>2.0000000000000001E-4</v>
      </c>
      <c r="J10" s="25">
        <v>2.9999999999999997E-4</v>
      </c>
      <c r="K10" s="21">
        <f>H10-G10</f>
        <v>38</v>
      </c>
      <c r="L10" s="53">
        <f t="shared" ca="1" si="3"/>
        <v>0</v>
      </c>
      <c r="M10" s="26">
        <f t="shared" si="4"/>
        <v>47108509.315068491</v>
      </c>
      <c r="N10" s="26">
        <f t="shared" ca="1" si="5"/>
        <v>0</v>
      </c>
      <c r="O10" s="26">
        <f t="shared" si="6"/>
        <v>975.50684931506851</v>
      </c>
      <c r="P10" s="26">
        <f t="shared" si="7"/>
        <v>1463.2602739726024</v>
      </c>
      <c r="Q10" s="26">
        <f t="shared" si="8"/>
        <v>47106070.547945201</v>
      </c>
      <c r="R10" s="27" t="s">
        <v>21</v>
      </c>
      <c r="S10" s="27" t="s">
        <v>18</v>
      </c>
      <c r="T10" s="27" t="s">
        <v>20</v>
      </c>
    </row>
    <row r="11" spans="1:20" s="27" customFormat="1">
      <c r="A11" s="21" t="s">
        <v>40</v>
      </c>
      <c r="B11" s="21">
        <v>10</v>
      </c>
      <c r="C11" s="22">
        <v>49450000</v>
      </c>
      <c r="D11" s="22">
        <f t="shared" ca="1" si="1"/>
        <v>0</v>
      </c>
      <c r="E11" s="23">
        <v>5.6000000000000001E-2</v>
      </c>
      <c r="F11" s="23">
        <f t="shared" si="2"/>
        <v>5.5500000000000001E-2</v>
      </c>
      <c r="G11" s="24">
        <v>42032</v>
      </c>
      <c r="H11" s="24">
        <v>42122</v>
      </c>
      <c r="I11" s="25">
        <v>2.0000000000000001E-4</v>
      </c>
      <c r="J11" s="25">
        <v>2.9999999999999997E-4</v>
      </c>
      <c r="K11" s="21">
        <f>H11-G11</f>
        <v>90</v>
      </c>
      <c r="L11" s="53">
        <f t="shared" ca="1" si="3"/>
        <v>0</v>
      </c>
      <c r="M11" s="26">
        <f t="shared" si="4"/>
        <v>50132816.438356161</v>
      </c>
      <c r="N11" s="26">
        <f t="shared" ca="1" si="5"/>
        <v>0</v>
      </c>
      <c r="O11" s="26">
        <f t="shared" si="6"/>
        <v>2438.6301369863013</v>
      </c>
      <c r="P11" s="26">
        <f t="shared" si="7"/>
        <v>3657.9452054794515</v>
      </c>
      <c r="Q11" s="26">
        <f t="shared" si="8"/>
        <v>50126719.863013692</v>
      </c>
      <c r="R11" s="27" t="s">
        <v>21</v>
      </c>
      <c r="S11" s="27" t="s">
        <v>18</v>
      </c>
      <c r="T11" s="27" t="s">
        <v>37</v>
      </c>
    </row>
    <row r="12" spans="1:20" s="27" customFormat="1">
      <c r="A12" s="21" t="s">
        <v>16</v>
      </c>
      <c r="B12" s="21">
        <v>11</v>
      </c>
      <c r="C12" s="22">
        <v>63880000</v>
      </c>
      <c r="D12" s="22">
        <f t="shared" ca="1" si="1"/>
        <v>0</v>
      </c>
      <c r="E12" s="23">
        <v>5.4600000000000003E-2</v>
      </c>
      <c r="F12" s="23">
        <f t="shared" si="2"/>
        <v>5.4100000000000002E-2</v>
      </c>
      <c r="G12" s="24">
        <v>42038</v>
      </c>
      <c r="H12" s="24">
        <v>42076</v>
      </c>
      <c r="I12" s="25">
        <v>2.0000000000000001E-4</v>
      </c>
      <c r="J12" s="25">
        <v>2.9999999999999997E-4</v>
      </c>
      <c r="K12" s="21">
        <f t="shared" ref="K12:K48" si="9">H12-G12</f>
        <v>38</v>
      </c>
      <c r="L12" s="53">
        <f t="shared" ca="1" si="3"/>
        <v>0</v>
      </c>
      <c r="M12" s="26">
        <f t="shared" si="4"/>
        <v>64243118.421917811</v>
      </c>
      <c r="N12" s="26">
        <f t="shared" ca="1" si="5"/>
        <v>0</v>
      </c>
      <c r="O12" s="26">
        <f t="shared" si="6"/>
        <v>1330.1041095890412</v>
      </c>
      <c r="P12" s="26">
        <f t="shared" si="7"/>
        <v>1995.1561643835616</v>
      </c>
      <c r="Q12" s="43">
        <f t="shared" si="8"/>
        <v>64239793.161643833</v>
      </c>
      <c r="R12" s="27" t="s">
        <v>21</v>
      </c>
      <c r="S12" s="27" t="s">
        <v>18</v>
      </c>
      <c r="T12" s="27" t="s">
        <v>20</v>
      </c>
    </row>
    <row r="13" spans="1:20" s="41" customFormat="1">
      <c r="A13" s="35" t="s">
        <v>41</v>
      </c>
      <c r="B13" s="35">
        <v>12</v>
      </c>
      <c r="C13" s="36">
        <v>95460000</v>
      </c>
      <c r="D13" s="22">
        <f t="shared" ca="1" si="1"/>
        <v>0</v>
      </c>
      <c r="E13" s="46">
        <v>5.7599999999999998E-2</v>
      </c>
      <c r="F13" s="37">
        <f t="shared" si="2"/>
        <v>5.7099999999999998E-2</v>
      </c>
      <c r="G13" s="38">
        <v>42039</v>
      </c>
      <c r="H13" s="38">
        <v>42129</v>
      </c>
      <c r="I13" s="39">
        <v>2.0000000000000001E-4</v>
      </c>
      <c r="J13" s="39">
        <v>2.9999999999999997E-4</v>
      </c>
      <c r="K13" s="35">
        <f t="shared" si="9"/>
        <v>90</v>
      </c>
      <c r="L13" s="53">
        <f t="shared" ca="1" si="3"/>
        <v>0</v>
      </c>
      <c r="M13" s="40">
        <f t="shared" si="4"/>
        <v>96815793.534246579</v>
      </c>
      <c r="N13" s="26">
        <f t="shared" ca="1" si="5"/>
        <v>0</v>
      </c>
      <c r="O13" s="40">
        <f t="shared" si="6"/>
        <v>4707.6164383561645</v>
      </c>
      <c r="P13" s="40">
        <f t="shared" si="7"/>
        <v>7061.4246575342449</v>
      </c>
      <c r="Q13" s="42">
        <f t="shared" si="8"/>
        <v>96804024.493150681</v>
      </c>
      <c r="R13" s="41" t="s">
        <v>21</v>
      </c>
      <c r="S13" s="41" t="s">
        <v>18</v>
      </c>
      <c r="T13" s="41" t="s">
        <v>20</v>
      </c>
    </row>
    <row r="14" spans="1:20" s="27" customFormat="1">
      <c r="A14" s="21" t="s">
        <v>16</v>
      </c>
      <c r="B14" s="21">
        <v>13</v>
      </c>
      <c r="C14" s="22">
        <v>17520000</v>
      </c>
      <c r="D14" s="22">
        <f t="shared" ca="1" si="1"/>
        <v>0</v>
      </c>
      <c r="E14" s="23">
        <v>5.5500000000000001E-2</v>
      </c>
      <c r="F14" s="23">
        <f t="shared" si="2"/>
        <v>5.5E-2</v>
      </c>
      <c r="G14" s="24">
        <v>42044</v>
      </c>
      <c r="H14" s="24">
        <v>42081</v>
      </c>
      <c r="I14" s="25">
        <v>2.0000000000000001E-4</v>
      </c>
      <c r="J14" s="25">
        <v>2.9999999999999997E-4</v>
      </c>
      <c r="K14" s="21">
        <f t="shared" si="9"/>
        <v>37</v>
      </c>
      <c r="L14" s="53">
        <f t="shared" ca="1" si="3"/>
        <v>0</v>
      </c>
      <c r="M14" s="26">
        <f t="shared" si="4"/>
        <v>17618568</v>
      </c>
      <c r="N14" s="26">
        <f t="shared" ca="1" si="5"/>
        <v>0</v>
      </c>
      <c r="O14" s="26">
        <f t="shared" si="6"/>
        <v>355.2</v>
      </c>
      <c r="P14" s="26">
        <f t="shared" si="7"/>
        <v>532.79999999999995</v>
      </c>
      <c r="Q14" s="43">
        <f t="shared" si="8"/>
        <v>17617680</v>
      </c>
      <c r="R14" s="27" t="s">
        <v>21</v>
      </c>
      <c r="S14" s="27" t="s">
        <v>18</v>
      </c>
      <c r="T14" s="27" t="s">
        <v>20</v>
      </c>
    </row>
    <row r="15" spans="1:20" s="41" customFormat="1">
      <c r="A15" s="35"/>
      <c r="B15" s="35">
        <v>14</v>
      </c>
      <c r="C15" s="36">
        <v>21240000</v>
      </c>
      <c r="D15" s="22">
        <f t="shared" ca="1" si="1"/>
        <v>0</v>
      </c>
      <c r="E15" s="37">
        <v>5.7599999999999998E-2</v>
      </c>
      <c r="F15" s="37">
        <f t="shared" si="2"/>
        <v>5.7099999999999998E-2</v>
      </c>
      <c r="G15" s="38">
        <v>42045</v>
      </c>
      <c r="H15" s="38">
        <v>42135</v>
      </c>
      <c r="I15" s="39">
        <v>2.0000000000000001E-4</v>
      </c>
      <c r="J15" s="39">
        <v>2.9999999999999997E-4</v>
      </c>
      <c r="K15" s="35">
        <f t="shared" si="9"/>
        <v>90</v>
      </c>
      <c r="L15" s="53">
        <f t="shared" ca="1" si="3"/>
        <v>0</v>
      </c>
      <c r="M15" s="40">
        <f t="shared" si="4"/>
        <v>21541666.19178082</v>
      </c>
      <c r="N15" s="26">
        <f t="shared" ca="1" si="5"/>
        <v>0</v>
      </c>
      <c r="O15" s="40">
        <f t="shared" si="6"/>
        <v>1047.4520547945206</v>
      </c>
      <c r="P15" s="40">
        <f t="shared" si="7"/>
        <v>1571.1780821917805</v>
      </c>
      <c r="Q15" s="42">
        <f t="shared" si="8"/>
        <v>21539047.561643835</v>
      </c>
      <c r="R15" s="41" t="s">
        <v>21</v>
      </c>
      <c r="S15" s="41" t="s">
        <v>18</v>
      </c>
      <c r="T15" s="41" t="s">
        <v>20</v>
      </c>
    </row>
    <row r="16" spans="1:20" s="27" customFormat="1">
      <c r="A16" s="21" t="s">
        <v>16</v>
      </c>
      <c r="B16" s="21">
        <v>15</v>
      </c>
      <c r="C16" s="22">
        <v>133580000</v>
      </c>
      <c r="D16" s="22">
        <f t="shared" ca="1" si="1"/>
        <v>0</v>
      </c>
      <c r="E16" s="23">
        <v>5.7000000000000002E-2</v>
      </c>
      <c r="F16" s="23">
        <f t="shared" si="2"/>
        <v>5.6500000000000002E-2</v>
      </c>
      <c r="G16" s="24">
        <v>42045</v>
      </c>
      <c r="H16" s="24">
        <v>42093</v>
      </c>
      <c r="I16" s="25">
        <v>2.0000000000000001E-4</v>
      </c>
      <c r="J16" s="25">
        <v>2.9999999999999997E-4</v>
      </c>
      <c r="K16" s="21">
        <f t="shared" si="9"/>
        <v>48</v>
      </c>
      <c r="L16" s="53">
        <f t="shared" ca="1" si="3"/>
        <v>0</v>
      </c>
      <c r="M16" s="26">
        <f t="shared" si="4"/>
        <v>134581301.04109588</v>
      </c>
      <c r="N16" s="26">
        <f t="shared" ca="1" si="5"/>
        <v>0</v>
      </c>
      <c r="O16" s="26">
        <f t="shared" si="6"/>
        <v>3513.33698630137</v>
      </c>
      <c r="P16" s="26">
        <f t="shared" si="7"/>
        <v>5270.0054794520547</v>
      </c>
      <c r="Q16" s="44">
        <f t="shared" si="8"/>
        <v>134572517.69863012</v>
      </c>
      <c r="R16" s="27" t="s">
        <v>25</v>
      </c>
      <c r="S16" s="27" t="s">
        <v>26</v>
      </c>
      <c r="T16" s="27" t="s">
        <v>27</v>
      </c>
    </row>
    <row r="17" spans="1:20" s="27" customFormat="1">
      <c r="A17" s="21" t="s">
        <v>16</v>
      </c>
      <c r="B17" s="21">
        <v>16</v>
      </c>
      <c r="C17" s="22">
        <v>50000000</v>
      </c>
      <c r="D17" s="22">
        <f t="shared" ca="1" si="1"/>
        <v>0</v>
      </c>
      <c r="E17" s="23">
        <v>6.0900000000000003E-2</v>
      </c>
      <c r="F17" s="23">
        <f t="shared" si="2"/>
        <v>6.0400000000000002E-2</v>
      </c>
      <c r="G17" s="24">
        <v>42048</v>
      </c>
      <c r="H17" s="24">
        <v>42096</v>
      </c>
      <c r="I17" s="25">
        <v>2.0000000000000001E-4</v>
      </c>
      <c r="J17" s="25">
        <v>2.9999999999999997E-4</v>
      </c>
      <c r="K17" s="21">
        <f t="shared" si="9"/>
        <v>48</v>
      </c>
      <c r="L17" s="53">
        <f t="shared" ca="1" si="3"/>
        <v>0</v>
      </c>
      <c r="M17" s="26">
        <f t="shared" si="4"/>
        <v>50400438.356164381</v>
      </c>
      <c r="N17" s="26">
        <f t="shared" ca="1" si="5"/>
        <v>0</v>
      </c>
      <c r="O17" s="26">
        <f t="shared" si="6"/>
        <v>1315.0684931506848</v>
      </c>
      <c r="P17" s="26">
        <f t="shared" si="7"/>
        <v>1972.602739726027</v>
      </c>
      <c r="Q17" s="44">
        <f>M17-O17-P17</f>
        <v>50397150.684931502</v>
      </c>
      <c r="R17" s="27" t="s">
        <v>25</v>
      </c>
      <c r="S17" s="27" t="s">
        <v>26</v>
      </c>
      <c r="T17" s="27" t="s">
        <v>27</v>
      </c>
    </row>
    <row r="18" spans="1:20" s="27" customFormat="1">
      <c r="A18" s="21" t="s">
        <v>16</v>
      </c>
      <c r="B18" s="21">
        <v>17</v>
      </c>
      <c r="C18" s="22">
        <v>228550000</v>
      </c>
      <c r="D18" s="22">
        <f t="shared" ca="1" si="1"/>
        <v>0</v>
      </c>
      <c r="E18" s="23">
        <v>5.45E-2</v>
      </c>
      <c r="F18" s="23">
        <f t="shared" si="2"/>
        <v>5.3999999999999999E-2</v>
      </c>
      <c r="G18" s="24">
        <v>42061</v>
      </c>
      <c r="H18" s="24">
        <v>42096</v>
      </c>
      <c r="I18" s="25">
        <v>2.0000000000000001E-4</v>
      </c>
      <c r="J18" s="25">
        <v>2.9999999999999997E-4</v>
      </c>
      <c r="K18" s="21">
        <f t="shared" si="9"/>
        <v>35</v>
      </c>
      <c r="L18" s="53">
        <f t="shared" ca="1" si="3"/>
        <v>0</v>
      </c>
      <c r="M18" s="26">
        <f t="shared" si="4"/>
        <v>229744408.56164384</v>
      </c>
      <c r="N18" s="26">
        <f t="shared" ca="1" si="5"/>
        <v>0</v>
      </c>
      <c r="O18" s="26">
        <f t="shared" si="6"/>
        <v>4383.1506849315065</v>
      </c>
      <c r="P18" s="26">
        <f t="shared" si="7"/>
        <v>6574.7260273972606</v>
      </c>
      <c r="Q18" s="43">
        <f t="shared" ref="Q18:Q48" si="10">M18-O18-P18</f>
        <v>229733450.68493152</v>
      </c>
      <c r="R18" s="27" t="s">
        <v>21</v>
      </c>
      <c r="S18" s="27" t="s">
        <v>18</v>
      </c>
      <c r="T18" s="27" t="s">
        <v>20</v>
      </c>
    </row>
    <row r="19" spans="1:20">
      <c r="B19" s="6">
        <v>18</v>
      </c>
      <c r="C19" s="7">
        <v>172310000</v>
      </c>
      <c r="D19" s="22">
        <f t="shared" ca="1" si="1"/>
        <v>0</v>
      </c>
      <c r="E19" s="8">
        <v>5.6500000000000002E-2</v>
      </c>
      <c r="F19" s="8">
        <f t="shared" si="2"/>
        <v>5.6000000000000001E-2</v>
      </c>
      <c r="G19" s="9">
        <v>42061</v>
      </c>
      <c r="H19" s="9">
        <v>42151</v>
      </c>
      <c r="I19" s="10">
        <v>2.0000000000000001E-4</v>
      </c>
      <c r="J19" s="10">
        <v>2.9999999999999997E-4</v>
      </c>
      <c r="K19" s="6">
        <f t="shared" si="9"/>
        <v>90</v>
      </c>
      <c r="L19" s="53">
        <f t="shared" ca="1" si="3"/>
        <v>0</v>
      </c>
      <c r="M19" s="11">
        <f t="shared" si="4"/>
        <v>174710537.94520548</v>
      </c>
      <c r="N19" s="26">
        <f t="shared" ca="1" si="5"/>
        <v>0</v>
      </c>
      <c r="O19" s="12">
        <f t="shared" si="6"/>
        <v>8497.4794520547948</v>
      </c>
      <c r="P19" s="12">
        <f t="shared" si="7"/>
        <v>12746.219178082189</v>
      </c>
      <c r="Q19" s="19">
        <f t="shared" si="10"/>
        <v>174689294.24657536</v>
      </c>
      <c r="R19" s="14" t="s">
        <v>21</v>
      </c>
      <c r="S19" s="14" t="s">
        <v>18</v>
      </c>
      <c r="T19" s="14" t="s">
        <v>20</v>
      </c>
    </row>
    <row r="20" spans="1:20">
      <c r="B20" s="6">
        <v>19</v>
      </c>
      <c r="C20" s="7">
        <v>200451111.11000001</v>
      </c>
      <c r="D20" s="22">
        <f t="shared" ca="1" si="1"/>
        <v>0</v>
      </c>
      <c r="E20" s="8">
        <v>5.8500000000000003E-2</v>
      </c>
      <c r="F20" s="8">
        <f t="shared" si="2"/>
        <v>5.8000000000000003E-2</v>
      </c>
      <c r="G20" s="9">
        <v>42065</v>
      </c>
      <c r="H20" s="9">
        <v>42233</v>
      </c>
      <c r="I20" s="10">
        <v>2.0000000000000001E-4</v>
      </c>
      <c r="J20" s="10">
        <v>2.9999999999999997E-4</v>
      </c>
      <c r="K20" s="6">
        <f t="shared" si="9"/>
        <v>168</v>
      </c>
      <c r="L20" s="53">
        <f t="shared" ca="1" si="3"/>
        <v>0</v>
      </c>
      <c r="M20" s="11">
        <f t="shared" si="4"/>
        <v>205848463.21955913</v>
      </c>
      <c r="N20" s="26">
        <f t="shared" ca="1" si="5"/>
        <v>0</v>
      </c>
      <c r="O20" s="12">
        <f t="shared" si="6"/>
        <v>18452.485844646577</v>
      </c>
      <c r="P20" s="12">
        <f t="shared" si="7"/>
        <v>27678.728766969863</v>
      </c>
      <c r="Q20" s="19">
        <f t="shared" si="10"/>
        <v>205802332.00494751</v>
      </c>
      <c r="R20" s="14" t="s">
        <v>23</v>
      </c>
      <c r="S20" s="14" t="s">
        <v>24</v>
      </c>
      <c r="T20" s="14" t="s">
        <v>29</v>
      </c>
    </row>
    <row r="21" spans="1:20" s="27" customFormat="1">
      <c r="A21" s="21" t="s">
        <v>39</v>
      </c>
      <c r="B21" s="21">
        <v>20</v>
      </c>
      <c r="C21" s="22">
        <v>119000000</v>
      </c>
      <c r="D21" s="22">
        <f t="shared" ca="1" si="1"/>
        <v>0</v>
      </c>
      <c r="E21" s="23">
        <v>5.2499999999999998E-2</v>
      </c>
      <c r="F21" s="23">
        <f t="shared" si="2"/>
        <v>5.1999999999999998E-2</v>
      </c>
      <c r="G21" s="24">
        <v>42068</v>
      </c>
      <c r="H21" s="24">
        <v>42103</v>
      </c>
      <c r="I21" s="25">
        <v>2.0000000000000001E-4</v>
      </c>
      <c r="J21" s="25">
        <v>2.9999999999999997E-4</v>
      </c>
      <c r="K21" s="21">
        <f t="shared" si="9"/>
        <v>35</v>
      </c>
      <c r="L21" s="53">
        <f t="shared" ca="1" si="3"/>
        <v>0</v>
      </c>
      <c r="M21" s="26">
        <f t="shared" si="4"/>
        <v>119599075.34246576</v>
      </c>
      <c r="N21" s="26">
        <f t="shared" ca="1" si="5"/>
        <v>0</v>
      </c>
      <c r="O21" s="26">
        <f t="shared" si="6"/>
        <v>2282.1917808219177</v>
      </c>
      <c r="P21" s="26">
        <f t="shared" si="7"/>
        <v>3423.2876712328766</v>
      </c>
      <c r="Q21" s="26">
        <f t="shared" si="10"/>
        <v>119593369.8630137</v>
      </c>
      <c r="R21" s="27" t="s">
        <v>21</v>
      </c>
      <c r="S21" s="27" t="s">
        <v>18</v>
      </c>
      <c r="T21" s="27" t="s">
        <v>22</v>
      </c>
    </row>
    <row r="22" spans="1:20">
      <c r="B22" s="6">
        <v>21</v>
      </c>
      <c r="C22" s="7">
        <v>206360000</v>
      </c>
      <c r="D22" s="22">
        <f t="shared" ca="1" si="1"/>
        <v>0</v>
      </c>
      <c r="E22" s="8">
        <v>5.5500000000000001E-2</v>
      </c>
      <c r="F22" s="8">
        <f t="shared" si="2"/>
        <v>5.5E-2</v>
      </c>
      <c r="G22" s="9">
        <v>42069</v>
      </c>
      <c r="H22" s="9">
        <v>42159</v>
      </c>
      <c r="I22" s="10">
        <v>2.0000000000000001E-4</v>
      </c>
      <c r="J22" s="10">
        <v>2.9999999999999997E-4</v>
      </c>
      <c r="K22" s="6">
        <f t="shared" si="9"/>
        <v>90</v>
      </c>
      <c r="L22" s="53">
        <f t="shared" ca="1" si="3"/>
        <v>0</v>
      </c>
      <c r="M22" s="11">
        <f t="shared" si="4"/>
        <v>209184022.46575344</v>
      </c>
      <c r="N22" s="26">
        <f t="shared" ca="1" si="5"/>
        <v>0</v>
      </c>
      <c r="O22" s="12">
        <f t="shared" si="6"/>
        <v>10176.657534246575</v>
      </c>
      <c r="P22" s="12">
        <f t="shared" si="7"/>
        <v>15264.98630136986</v>
      </c>
      <c r="Q22" s="19">
        <f t="shared" si="10"/>
        <v>209158580.82191783</v>
      </c>
      <c r="R22" s="14" t="s">
        <v>21</v>
      </c>
      <c r="S22" s="14" t="s">
        <v>18</v>
      </c>
      <c r="T22" s="14" t="s">
        <v>20</v>
      </c>
    </row>
    <row r="23" spans="1:20" s="27" customFormat="1">
      <c r="A23" s="21" t="s">
        <v>35</v>
      </c>
      <c r="B23" s="21">
        <v>22</v>
      </c>
      <c r="C23" s="22">
        <v>66310000</v>
      </c>
      <c r="D23" s="22">
        <f t="shared" ca="1" si="1"/>
        <v>0</v>
      </c>
      <c r="E23" s="23">
        <v>5.2499999999999998E-2</v>
      </c>
      <c r="F23" s="23">
        <f t="shared" si="2"/>
        <v>5.1999999999999998E-2</v>
      </c>
      <c r="G23" s="24">
        <v>42074</v>
      </c>
      <c r="H23" s="24">
        <v>42109</v>
      </c>
      <c r="I23" s="25">
        <v>2.0000000000000001E-4</v>
      </c>
      <c r="J23" s="25">
        <v>2.9999999999999997E-4</v>
      </c>
      <c r="K23" s="21">
        <f t="shared" si="9"/>
        <v>35</v>
      </c>
      <c r="L23" s="53">
        <f t="shared" ca="1" si="3"/>
        <v>0</v>
      </c>
      <c r="M23" s="26">
        <f t="shared" si="4"/>
        <v>66643820.89041096</v>
      </c>
      <c r="N23" s="26">
        <f t="shared" ca="1" si="5"/>
        <v>0</v>
      </c>
      <c r="O23" s="26">
        <f t="shared" si="6"/>
        <v>1271.6986301369864</v>
      </c>
      <c r="P23" s="26">
        <f t="shared" si="7"/>
        <v>1907.5479452054794</v>
      </c>
      <c r="Q23" s="43">
        <f t="shared" si="10"/>
        <v>66640641.643835612</v>
      </c>
      <c r="R23" s="27" t="s">
        <v>21</v>
      </c>
      <c r="S23" s="27" t="s">
        <v>36</v>
      </c>
      <c r="T23" s="27" t="s">
        <v>37</v>
      </c>
    </row>
    <row r="24" spans="1:20">
      <c r="B24" s="6">
        <v>23</v>
      </c>
      <c r="C24" s="7">
        <v>76450000</v>
      </c>
      <c r="D24" s="22">
        <f t="shared" ca="1" si="1"/>
        <v>0</v>
      </c>
      <c r="E24" s="8">
        <v>5.45E-2</v>
      </c>
      <c r="F24" s="8">
        <f t="shared" si="2"/>
        <v>5.3999999999999999E-2</v>
      </c>
      <c r="G24" s="9">
        <v>42075</v>
      </c>
      <c r="H24" s="9">
        <v>42165</v>
      </c>
      <c r="I24" s="10">
        <v>2.0000000000000001E-4</v>
      </c>
      <c r="J24" s="10">
        <v>2.9999999999999997E-4</v>
      </c>
      <c r="K24" s="6">
        <f t="shared" si="9"/>
        <v>90</v>
      </c>
      <c r="L24" s="53">
        <f t="shared" ca="1" si="3"/>
        <v>0</v>
      </c>
      <c r="M24" s="11">
        <f t="shared" si="4"/>
        <v>77477362.328767121</v>
      </c>
      <c r="N24" s="26">
        <f t="shared" ca="1" si="5"/>
        <v>0</v>
      </c>
      <c r="O24" s="12">
        <f t="shared" si="6"/>
        <v>3770.1369863013697</v>
      </c>
      <c r="P24" s="12">
        <f t="shared" si="7"/>
        <v>5655.2054794520545</v>
      </c>
      <c r="Q24" s="45">
        <f t="shared" si="10"/>
        <v>77467936.986301363</v>
      </c>
      <c r="R24" s="14" t="s">
        <v>21</v>
      </c>
      <c r="S24" s="14" t="s">
        <v>18</v>
      </c>
      <c r="T24" s="14" t="s">
        <v>20</v>
      </c>
    </row>
    <row r="25" spans="1:20" s="27" customFormat="1">
      <c r="A25" s="21" t="s">
        <v>39</v>
      </c>
      <c r="B25" s="21">
        <v>24</v>
      </c>
      <c r="C25" s="22">
        <v>64450000</v>
      </c>
      <c r="D25" s="22">
        <f t="shared" ca="1" si="1"/>
        <v>0</v>
      </c>
      <c r="E25" s="23">
        <v>5.2499999999999998E-2</v>
      </c>
      <c r="F25" s="23">
        <f t="shared" si="2"/>
        <v>5.1999999999999998E-2</v>
      </c>
      <c r="G25" s="24">
        <v>42081</v>
      </c>
      <c r="H25" s="24">
        <v>42116</v>
      </c>
      <c r="I25" s="25">
        <v>2.0000000000000001E-4</v>
      </c>
      <c r="J25" s="25">
        <v>2.9999999999999997E-4</v>
      </c>
      <c r="K25" s="21">
        <f t="shared" si="9"/>
        <v>35</v>
      </c>
      <c r="L25" s="53">
        <f t="shared" ca="1" si="3"/>
        <v>0</v>
      </c>
      <c r="M25" s="26">
        <f t="shared" si="4"/>
        <v>64774457.19178082</v>
      </c>
      <c r="N25" s="26">
        <f t="shared" ca="1" si="5"/>
        <v>0</v>
      </c>
      <c r="O25" s="26">
        <f t="shared" si="6"/>
        <v>1236.027397260274</v>
      </c>
      <c r="P25" s="26">
        <f t="shared" si="7"/>
        <v>1854.041095890411</v>
      </c>
      <c r="Q25" s="26">
        <f t="shared" si="10"/>
        <v>64771367.12328767</v>
      </c>
      <c r="R25" s="27" t="s">
        <v>21</v>
      </c>
      <c r="S25" s="27" t="s">
        <v>18</v>
      </c>
      <c r="T25" s="27" t="s">
        <v>22</v>
      </c>
    </row>
    <row r="26" spans="1:20">
      <c r="B26" s="6">
        <v>25</v>
      </c>
      <c r="C26" s="7">
        <v>93010000</v>
      </c>
      <c r="D26" s="22">
        <f t="shared" ca="1" si="1"/>
        <v>0</v>
      </c>
      <c r="E26" s="8">
        <v>5.45E-2</v>
      </c>
      <c r="F26" s="8">
        <f t="shared" si="2"/>
        <v>5.3999999999999999E-2</v>
      </c>
      <c r="G26" s="9">
        <v>42082</v>
      </c>
      <c r="H26" s="9">
        <v>42172</v>
      </c>
      <c r="I26" s="10">
        <v>2.0000000000000001E-4</v>
      </c>
      <c r="J26" s="10">
        <v>2.9999999999999997E-4</v>
      </c>
      <c r="K26" s="6">
        <f t="shared" si="9"/>
        <v>90</v>
      </c>
      <c r="L26" s="53">
        <f t="shared" ca="1" si="3"/>
        <v>0</v>
      </c>
      <c r="M26" s="11">
        <f t="shared" si="4"/>
        <v>94259901.506849319</v>
      </c>
      <c r="N26" s="26">
        <f t="shared" ca="1" si="5"/>
        <v>0</v>
      </c>
      <c r="O26" s="12">
        <f t="shared" si="6"/>
        <v>4586.7945205479455</v>
      </c>
      <c r="P26" s="12">
        <f t="shared" si="7"/>
        <v>6880.1917808219168</v>
      </c>
      <c r="Q26" s="19">
        <f t="shared" si="10"/>
        <v>94248434.520547956</v>
      </c>
      <c r="R26" s="14" t="s">
        <v>21</v>
      </c>
      <c r="S26" s="14" t="s">
        <v>18</v>
      </c>
      <c r="T26" s="14" t="s">
        <v>20</v>
      </c>
    </row>
    <row r="27" spans="1:20">
      <c r="B27" s="6">
        <v>26</v>
      </c>
      <c r="C27" s="7">
        <v>20000000</v>
      </c>
      <c r="D27" s="22">
        <f t="shared" ca="1" si="1"/>
        <v>0</v>
      </c>
      <c r="E27" s="8">
        <v>5.7500000000000002E-2</v>
      </c>
      <c r="F27" s="8">
        <f t="shared" si="2"/>
        <v>5.7000000000000002E-2</v>
      </c>
      <c r="G27" s="9">
        <v>42083</v>
      </c>
      <c r="H27" s="9">
        <v>42353</v>
      </c>
      <c r="I27" s="10">
        <v>2.0000000000000001E-4</v>
      </c>
      <c r="J27" s="10">
        <v>2.9999999999999997E-4</v>
      </c>
      <c r="K27" s="6">
        <f t="shared" si="9"/>
        <v>270</v>
      </c>
      <c r="L27" s="53">
        <f t="shared" ca="1" si="3"/>
        <v>0</v>
      </c>
      <c r="M27" s="11">
        <f t="shared" si="4"/>
        <v>20850684.93150685</v>
      </c>
      <c r="N27" s="26">
        <f t="shared" ca="1" si="5"/>
        <v>0</v>
      </c>
      <c r="O27" s="12">
        <f t="shared" si="6"/>
        <v>2958.9041095890411</v>
      </c>
      <c r="P27" s="12">
        <f t="shared" si="7"/>
        <v>4438.356164383561</v>
      </c>
      <c r="Q27" s="19">
        <f t="shared" si="10"/>
        <v>20843287.671232875</v>
      </c>
      <c r="R27" s="14" t="s">
        <v>28</v>
      </c>
      <c r="S27" s="14" t="s">
        <v>24</v>
      </c>
      <c r="T27" s="14" t="s">
        <v>29</v>
      </c>
    </row>
    <row r="28" spans="1:20" s="27" customFormat="1">
      <c r="A28" s="21" t="s">
        <v>39</v>
      </c>
      <c r="B28" s="21">
        <v>27</v>
      </c>
      <c r="C28" s="22">
        <v>80170000</v>
      </c>
      <c r="D28" s="22">
        <f t="shared" ca="1" si="1"/>
        <v>0</v>
      </c>
      <c r="E28" s="23">
        <v>5.3499999999999999E-2</v>
      </c>
      <c r="F28" s="23">
        <f t="shared" si="2"/>
        <v>5.2999999999999999E-2</v>
      </c>
      <c r="G28" s="24">
        <v>42088</v>
      </c>
      <c r="H28" s="24">
        <v>42123</v>
      </c>
      <c r="I28" s="25">
        <v>2.0000000000000001E-4</v>
      </c>
      <c r="J28" s="25">
        <v>2.9999999999999997E-4</v>
      </c>
      <c r="K28" s="21">
        <f t="shared" si="9"/>
        <v>35</v>
      </c>
      <c r="L28" s="53">
        <f t="shared" ca="1" si="3"/>
        <v>0</v>
      </c>
      <c r="M28" s="26">
        <f t="shared" si="4"/>
        <v>80581283.08219178</v>
      </c>
      <c r="N28" s="26">
        <f t="shared" ca="1" si="5"/>
        <v>0</v>
      </c>
      <c r="O28" s="26">
        <f t="shared" si="6"/>
        <v>1537.5068493150684</v>
      </c>
      <c r="P28" s="26">
        <f t="shared" si="7"/>
        <v>2306.2602739726026</v>
      </c>
      <c r="Q28" s="26">
        <f t="shared" si="10"/>
        <v>80577439.315068483</v>
      </c>
      <c r="R28" s="27" t="s">
        <v>25</v>
      </c>
      <c r="S28" s="27" t="s">
        <v>26</v>
      </c>
      <c r="T28" s="27" t="s">
        <v>27</v>
      </c>
    </row>
    <row r="29" spans="1:20">
      <c r="B29" s="6">
        <v>28</v>
      </c>
      <c r="C29" s="7">
        <v>110680000</v>
      </c>
      <c r="D29" s="22">
        <f t="shared" ca="1" si="1"/>
        <v>0</v>
      </c>
      <c r="E29" s="8">
        <v>5.5500000000000001E-2</v>
      </c>
      <c r="F29" s="8">
        <f t="shared" si="2"/>
        <v>5.5E-2</v>
      </c>
      <c r="G29" s="9">
        <v>42089</v>
      </c>
      <c r="H29" s="9">
        <v>42179</v>
      </c>
      <c r="I29" s="10">
        <v>2.0000000000000001E-4</v>
      </c>
      <c r="J29" s="10">
        <v>2.9999999999999997E-4</v>
      </c>
      <c r="K29" s="6">
        <f t="shared" si="9"/>
        <v>90</v>
      </c>
      <c r="L29" s="53">
        <f t="shared" ca="1" si="3"/>
        <v>0</v>
      </c>
      <c r="M29" s="11">
        <f t="shared" si="4"/>
        <v>112194648.21917808</v>
      </c>
      <c r="N29" s="26">
        <f t="shared" ca="1" si="5"/>
        <v>0</v>
      </c>
      <c r="O29" s="12">
        <f t="shared" si="6"/>
        <v>5458.1917808219177</v>
      </c>
      <c r="P29" s="12">
        <f t="shared" si="7"/>
        <v>8187.2876712328771</v>
      </c>
      <c r="Q29" s="19">
        <f t="shared" si="10"/>
        <v>112181002.73972602</v>
      </c>
      <c r="R29" s="14" t="s">
        <v>21</v>
      </c>
      <c r="S29" s="14" t="s">
        <v>18</v>
      </c>
      <c r="T29" s="14" t="s">
        <v>20</v>
      </c>
    </row>
    <row r="30" spans="1:20" s="41" customFormat="1">
      <c r="A30" s="35"/>
      <c r="B30" s="35">
        <v>29</v>
      </c>
      <c r="C30" s="36">
        <v>66380000</v>
      </c>
      <c r="D30" s="22">
        <f t="shared" ca="1" si="1"/>
        <v>0</v>
      </c>
      <c r="E30" s="37">
        <v>5.3499999999999999E-2</v>
      </c>
      <c r="F30" s="37">
        <f t="shared" si="2"/>
        <v>5.2999999999999999E-2</v>
      </c>
      <c r="G30" s="38">
        <v>42095</v>
      </c>
      <c r="H30" s="38">
        <v>42130</v>
      </c>
      <c r="I30" s="39">
        <v>2.0000000000000001E-4</v>
      </c>
      <c r="J30" s="39">
        <v>2.9999999999999997E-4</v>
      </c>
      <c r="K30" s="35">
        <f t="shared" si="9"/>
        <v>35</v>
      </c>
      <c r="L30" s="53">
        <f t="shared" ca="1" si="3"/>
        <v>0</v>
      </c>
      <c r="M30" s="40">
        <f t="shared" si="4"/>
        <v>66720538.493150681</v>
      </c>
      <c r="N30" s="26">
        <f t="shared" ca="1" si="5"/>
        <v>0</v>
      </c>
      <c r="O30" s="40">
        <f t="shared" si="6"/>
        <v>1273.041095890411</v>
      </c>
      <c r="P30" s="40">
        <f t="shared" si="7"/>
        <v>1909.5616438356165</v>
      </c>
      <c r="Q30" s="42">
        <f t="shared" si="10"/>
        <v>66717355.890410952</v>
      </c>
      <c r="R30" s="41" t="s">
        <v>25</v>
      </c>
      <c r="S30" s="41" t="s">
        <v>26</v>
      </c>
      <c r="T30" s="41" t="s">
        <v>27</v>
      </c>
    </row>
    <row r="31" spans="1:20">
      <c r="B31" s="6">
        <v>30</v>
      </c>
      <c r="C31" s="7">
        <v>95420000</v>
      </c>
      <c r="D31" s="22">
        <f t="shared" ca="1" si="1"/>
        <v>0</v>
      </c>
      <c r="E31" s="8">
        <v>5.5500000000000001E-2</v>
      </c>
      <c r="F31" s="8">
        <f t="shared" si="2"/>
        <v>5.5E-2</v>
      </c>
      <c r="G31" s="9">
        <v>42096</v>
      </c>
      <c r="H31" s="9">
        <v>42186</v>
      </c>
      <c r="I31" s="10">
        <v>2.0000000000000001E-4</v>
      </c>
      <c r="J31" s="10">
        <v>2.9999999999999997E-4</v>
      </c>
      <c r="K31" s="6">
        <f t="shared" si="9"/>
        <v>90</v>
      </c>
      <c r="L31" s="53">
        <f t="shared" ca="1" si="3"/>
        <v>0</v>
      </c>
      <c r="M31" s="11">
        <f t="shared" si="4"/>
        <v>96725816.16438356</v>
      </c>
      <c r="N31" s="26">
        <f t="shared" ca="1" si="5"/>
        <v>0</v>
      </c>
      <c r="O31" s="12">
        <f t="shared" si="6"/>
        <v>4705.6438356164381</v>
      </c>
      <c r="P31" s="12">
        <f t="shared" si="7"/>
        <v>7058.4657534246562</v>
      </c>
      <c r="Q31" s="19">
        <f t="shared" si="10"/>
        <v>96714052.05479452</v>
      </c>
      <c r="R31" s="14" t="s">
        <v>21</v>
      </c>
      <c r="S31" s="14" t="s">
        <v>30</v>
      </c>
      <c r="T31" s="14" t="s">
        <v>31</v>
      </c>
    </row>
    <row r="32" spans="1:20" s="41" customFormat="1">
      <c r="A32" s="35"/>
      <c r="B32" s="35">
        <v>31</v>
      </c>
      <c r="C32" s="36">
        <v>147970000</v>
      </c>
      <c r="D32" s="22">
        <f t="shared" ca="1" si="1"/>
        <v>0</v>
      </c>
      <c r="E32" s="37">
        <v>5.45E-2</v>
      </c>
      <c r="F32" s="37">
        <f t="shared" si="2"/>
        <v>5.3999999999999999E-2</v>
      </c>
      <c r="G32" s="38">
        <v>42102</v>
      </c>
      <c r="H32" s="38">
        <v>42137</v>
      </c>
      <c r="I32" s="39">
        <v>2.0000000000000001E-4</v>
      </c>
      <c r="J32" s="39">
        <v>2.9999999999999997E-4</v>
      </c>
      <c r="K32" s="35">
        <f t="shared" si="9"/>
        <v>35</v>
      </c>
      <c r="L32" s="53">
        <f t="shared" ca="1" si="3"/>
        <v>0</v>
      </c>
      <c r="M32" s="40">
        <f t="shared" si="4"/>
        <v>148743295.2739726</v>
      </c>
      <c r="N32" s="26">
        <f t="shared" ca="1" si="5"/>
        <v>0</v>
      </c>
      <c r="O32" s="40">
        <f t="shared" si="6"/>
        <v>2837.7808219178082</v>
      </c>
      <c r="P32" s="40">
        <f t="shared" si="7"/>
        <v>4256.6712328767117</v>
      </c>
      <c r="Q32" s="42">
        <f t="shared" si="10"/>
        <v>148736200.8219178</v>
      </c>
      <c r="R32" s="41" t="s">
        <v>25</v>
      </c>
      <c r="S32" s="41" t="s">
        <v>33</v>
      </c>
      <c r="T32" s="41" t="s">
        <v>27</v>
      </c>
    </row>
    <row r="33" spans="1:20">
      <c r="B33" s="6">
        <v>32</v>
      </c>
      <c r="C33" s="7">
        <v>111330000</v>
      </c>
      <c r="D33" s="22">
        <f t="shared" ca="1" si="1"/>
        <v>0</v>
      </c>
      <c r="E33" s="8">
        <v>5.6500000000000002E-2</v>
      </c>
      <c r="F33" s="8">
        <f t="shared" si="2"/>
        <v>5.6000000000000001E-2</v>
      </c>
      <c r="G33" s="9">
        <v>42103</v>
      </c>
      <c r="H33" s="9">
        <v>42193</v>
      </c>
      <c r="I33" s="10">
        <v>2.0000000000000001E-4</v>
      </c>
      <c r="J33" s="10">
        <v>2.9999999999999997E-4</v>
      </c>
      <c r="K33" s="6">
        <f t="shared" si="9"/>
        <v>90</v>
      </c>
      <c r="L33" s="53">
        <f t="shared" ca="1" si="3"/>
        <v>0</v>
      </c>
      <c r="M33" s="11">
        <f t="shared" si="4"/>
        <v>112880994.65753424</v>
      </c>
      <c r="N33" s="26">
        <f t="shared" ca="1" si="5"/>
        <v>0</v>
      </c>
      <c r="O33" s="12">
        <f t="shared" si="6"/>
        <v>5490.2465753424658</v>
      </c>
      <c r="P33" s="12">
        <f t="shared" si="7"/>
        <v>8235.3698630136987</v>
      </c>
      <c r="Q33" s="19">
        <f t="shared" si="10"/>
        <v>112867269.04109588</v>
      </c>
      <c r="R33" s="14" t="s">
        <v>32</v>
      </c>
      <c r="S33" s="14" t="s">
        <v>18</v>
      </c>
      <c r="T33" s="14" t="s">
        <v>20</v>
      </c>
    </row>
    <row r="34" spans="1:20">
      <c r="B34" s="6">
        <v>33</v>
      </c>
      <c r="C34" s="7">
        <v>220990277.78</v>
      </c>
      <c r="D34" s="22">
        <f t="shared" ca="1" si="1"/>
        <v>0</v>
      </c>
      <c r="E34" s="8">
        <v>5.9499999999999997E-2</v>
      </c>
      <c r="F34" s="8">
        <f t="shared" si="2"/>
        <v>5.8999999999999997E-2</v>
      </c>
      <c r="G34" s="9">
        <v>42103</v>
      </c>
      <c r="H34" s="9">
        <v>42347</v>
      </c>
      <c r="I34" s="10">
        <v>2.0000000000000001E-4</v>
      </c>
      <c r="J34" s="10">
        <v>2.9999999999999997E-4</v>
      </c>
      <c r="K34" s="6">
        <f t="shared" si="9"/>
        <v>244</v>
      </c>
      <c r="L34" s="53">
        <f t="shared" ca="1" si="3"/>
        <v>0</v>
      </c>
      <c r="M34" s="11">
        <f t="shared" si="4"/>
        <v>229780241.76030147</v>
      </c>
      <c r="N34" s="26">
        <f t="shared" ca="1" si="5"/>
        <v>0</v>
      </c>
      <c r="O34" s="12">
        <f t="shared" si="6"/>
        <v>29546.097412778079</v>
      </c>
      <c r="P34" s="12">
        <f t="shared" si="7"/>
        <v>44319.146119167119</v>
      </c>
      <c r="Q34" s="19">
        <f t="shared" si="10"/>
        <v>229706376.51676953</v>
      </c>
      <c r="R34" s="14" t="s">
        <v>23</v>
      </c>
      <c r="S34" s="14" t="s">
        <v>34</v>
      </c>
      <c r="T34" s="14" t="s">
        <v>29</v>
      </c>
    </row>
    <row r="35" spans="1:20">
      <c r="B35" s="6">
        <v>34</v>
      </c>
      <c r="C35" s="7">
        <v>89860000</v>
      </c>
      <c r="D35" s="22">
        <f t="shared" ca="1" si="1"/>
        <v>0</v>
      </c>
      <c r="E35" s="8">
        <v>5.45E-2</v>
      </c>
      <c r="F35" s="8">
        <f t="shared" si="2"/>
        <v>5.3999999999999999E-2</v>
      </c>
      <c r="G35" s="9">
        <v>42108</v>
      </c>
      <c r="H35" s="9">
        <v>42144</v>
      </c>
      <c r="I35" s="10">
        <v>2.0000000000000001E-4</v>
      </c>
      <c r="J35" s="10">
        <v>2.9999999999999997E-4</v>
      </c>
      <c r="K35" s="6">
        <f t="shared" si="9"/>
        <v>36</v>
      </c>
      <c r="L35" s="53">
        <f t="shared" ca="1" si="3"/>
        <v>0</v>
      </c>
      <c r="M35" s="11">
        <f t="shared" si="4"/>
        <v>90343028.273972601</v>
      </c>
      <c r="N35" s="26">
        <f t="shared" ca="1" si="5"/>
        <v>0</v>
      </c>
      <c r="O35" s="12">
        <f t="shared" si="6"/>
        <v>1772.5808219178082</v>
      </c>
      <c r="P35" s="12">
        <f t="shared" si="7"/>
        <v>2658.8712328767119</v>
      </c>
      <c r="Q35" s="19">
        <f t="shared" si="10"/>
        <v>90338596.821917802</v>
      </c>
      <c r="R35" s="14" t="s">
        <v>25</v>
      </c>
      <c r="S35" s="14" t="s">
        <v>26</v>
      </c>
      <c r="T35" s="14" t="s">
        <v>27</v>
      </c>
    </row>
    <row r="36" spans="1:20">
      <c r="B36" s="6">
        <v>35</v>
      </c>
      <c r="C36" s="7">
        <v>300000000</v>
      </c>
      <c r="D36" s="22">
        <f t="shared" ca="1" si="1"/>
        <v>0</v>
      </c>
      <c r="E36" s="8">
        <v>5.9499999999999997E-2</v>
      </c>
      <c r="F36" s="8">
        <f t="shared" si="2"/>
        <v>5.8999999999999997E-2</v>
      </c>
      <c r="G36" s="9">
        <v>42109</v>
      </c>
      <c r="H36" s="9">
        <v>42292</v>
      </c>
      <c r="I36" s="10">
        <v>2.0000000000000001E-4</v>
      </c>
      <c r="J36" s="10">
        <v>2.9999999999999997E-4</v>
      </c>
      <c r="K36" s="6">
        <f t="shared" si="9"/>
        <v>183</v>
      </c>
      <c r="L36" s="53">
        <f t="shared" ca="1" si="3"/>
        <v>0</v>
      </c>
      <c r="M36" s="11">
        <f t="shared" si="4"/>
        <v>308949452.05479455</v>
      </c>
      <c r="N36" s="26">
        <f t="shared" ca="1" si="5"/>
        <v>0</v>
      </c>
      <c r="O36" s="12">
        <f t="shared" si="6"/>
        <v>30082.191780821919</v>
      </c>
      <c r="P36" s="12">
        <f t="shared" si="7"/>
        <v>45123.287671232873</v>
      </c>
      <c r="Q36" s="19">
        <f t="shared" si="10"/>
        <v>308874246.57534254</v>
      </c>
      <c r="R36" s="14" t="s">
        <v>38</v>
      </c>
      <c r="S36" s="14" t="s">
        <v>24</v>
      </c>
      <c r="T36" s="14" t="s">
        <v>29</v>
      </c>
    </row>
    <row r="37" spans="1:20">
      <c r="B37" s="6">
        <v>36</v>
      </c>
      <c r="C37" s="7">
        <v>134000000</v>
      </c>
      <c r="D37" s="22">
        <f t="shared" ca="1" si="1"/>
        <v>0</v>
      </c>
      <c r="E37" s="8">
        <v>5.6500000000000002E-2</v>
      </c>
      <c r="F37" s="8">
        <f t="shared" si="2"/>
        <v>5.6000000000000001E-2</v>
      </c>
      <c r="G37" s="9">
        <v>42110</v>
      </c>
      <c r="H37" s="9">
        <v>42200</v>
      </c>
      <c r="I37" s="10">
        <v>2.0000000000000001E-4</v>
      </c>
      <c r="J37" s="10">
        <v>2.9999999999999997E-4</v>
      </c>
      <c r="K37" s="6">
        <f t="shared" si="9"/>
        <v>90</v>
      </c>
      <c r="L37" s="53">
        <f t="shared" ca="1" si="3"/>
        <v>0</v>
      </c>
      <c r="M37" s="11">
        <f t="shared" si="4"/>
        <v>135866821.9178082</v>
      </c>
      <c r="N37" s="26">
        <f t="shared" ca="1" si="5"/>
        <v>0</v>
      </c>
      <c r="O37" s="12">
        <f t="shared" si="6"/>
        <v>6608.2191780821922</v>
      </c>
      <c r="P37" s="12">
        <f t="shared" si="7"/>
        <v>9912.3287671232883</v>
      </c>
      <c r="Q37" s="19">
        <f t="shared" si="10"/>
        <v>135850301.369863</v>
      </c>
      <c r="R37" s="14" t="s">
        <v>21</v>
      </c>
      <c r="S37" s="14" t="s">
        <v>26</v>
      </c>
      <c r="T37" s="14" t="s">
        <v>22</v>
      </c>
    </row>
    <row r="38" spans="1:20">
      <c r="B38" s="6">
        <v>37</v>
      </c>
      <c r="C38" s="7">
        <v>99000000</v>
      </c>
      <c r="D38" s="22">
        <f t="shared" ca="1" si="1"/>
        <v>0</v>
      </c>
      <c r="E38" s="8">
        <v>5.8999999999999997E-2</v>
      </c>
      <c r="F38" s="8">
        <f t="shared" si="2"/>
        <v>5.8499999999999996E-2</v>
      </c>
      <c r="G38" s="9">
        <v>42116</v>
      </c>
      <c r="H38" s="9">
        <v>42299</v>
      </c>
      <c r="I38" s="10">
        <v>2.0000000000000001E-4</v>
      </c>
      <c r="J38" s="10">
        <v>2.9999999999999997E-4</v>
      </c>
      <c r="K38" s="6">
        <f t="shared" si="9"/>
        <v>183</v>
      </c>
      <c r="L38" s="53">
        <f t="shared" ca="1" si="3"/>
        <v>0</v>
      </c>
      <c r="M38" s="11">
        <f t="shared" si="4"/>
        <v>101928501.36986302</v>
      </c>
      <c r="N38" s="26">
        <f t="shared" ca="1" si="5"/>
        <v>0</v>
      </c>
      <c r="O38" s="12">
        <f t="shared" si="6"/>
        <v>9927.1232876712329</v>
      </c>
      <c r="P38" s="12">
        <f t="shared" si="7"/>
        <v>14890.684931506847</v>
      </c>
      <c r="Q38" s="19">
        <f t="shared" si="10"/>
        <v>101903683.56164384</v>
      </c>
      <c r="R38" s="14" t="s">
        <v>23</v>
      </c>
      <c r="S38" s="14" t="s">
        <v>24</v>
      </c>
      <c r="T38" s="14" t="s">
        <v>29</v>
      </c>
    </row>
    <row r="39" spans="1:20">
      <c r="B39" s="6">
        <v>38</v>
      </c>
      <c r="C39" s="7">
        <v>153180000</v>
      </c>
      <c r="D39" s="22">
        <f t="shared" ca="1" si="1"/>
        <v>0</v>
      </c>
      <c r="E39" s="8">
        <v>5.45E-2</v>
      </c>
      <c r="F39" s="8">
        <f t="shared" si="2"/>
        <v>5.3999999999999999E-2</v>
      </c>
      <c r="G39" s="9">
        <v>42116</v>
      </c>
      <c r="H39" s="9">
        <v>42151</v>
      </c>
      <c r="I39" s="10">
        <v>2.0000000000000001E-4</v>
      </c>
      <c r="J39" s="10">
        <v>2.9999999999999997E-4</v>
      </c>
      <c r="K39" s="6">
        <f t="shared" si="9"/>
        <v>35</v>
      </c>
      <c r="L39" s="53">
        <f t="shared" ca="1" si="3"/>
        <v>0</v>
      </c>
      <c r="M39" s="11">
        <f t="shared" si="4"/>
        <v>153980522.87671232</v>
      </c>
      <c r="N39" s="26">
        <f t="shared" ca="1" si="5"/>
        <v>0</v>
      </c>
      <c r="O39" s="12">
        <f t="shared" si="6"/>
        <v>2937.6986301369861</v>
      </c>
      <c r="P39" s="12">
        <f t="shared" si="7"/>
        <v>4406.5479452054788</v>
      </c>
      <c r="Q39" s="19">
        <f t="shared" si="10"/>
        <v>153973178.630137</v>
      </c>
      <c r="R39" s="14" t="s">
        <v>25</v>
      </c>
      <c r="S39" s="14" t="s">
        <v>26</v>
      </c>
      <c r="T39" s="14" t="s">
        <v>27</v>
      </c>
    </row>
    <row r="40" spans="1:20">
      <c r="B40" s="6">
        <v>39</v>
      </c>
      <c r="C40" s="7">
        <v>160960000</v>
      </c>
      <c r="D40" s="22">
        <f t="shared" ca="1" si="1"/>
        <v>0</v>
      </c>
      <c r="E40" s="8">
        <v>5.6500000000000002E-2</v>
      </c>
      <c r="F40" s="8">
        <f t="shared" si="2"/>
        <v>5.6000000000000001E-2</v>
      </c>
      <c r="G40" s="9">
        <v>42117</v>
      </c>
      <c r="H40" s="9">
        <v>42207</v>
      </c>
      <c r="I40" s="10">
        <v>2.0000000000000001E-4</v>
      </c>
      <c r="J40" s="10">
        <v>2.9999999999999997E-4</v>
      </c>
      <c r="K40" s="6">
        <f t="shared" si="9"/>
        <v>90</v>
      </c>
      <c r="L40" s="53">
        <f t="shared" ca="1" si="3"/>
        <v>0</v>
      </c>
      <c r="M40" s="11">
        <f t="shared" si="4"/>
        <v>163202415.34246576</v>
      </c>
      <c r="N40" s="26">
        <f t="shared" ca="1" si="5"/>
        <v>0</v>
      </c>
      <c r="O40" s="12">
        <f t="shared" si="6"/>
        <v>7937.7534246575342</v>
      </c>
      <c r="P40" s="12">
        <f t="shared" si="7"/>
        <v>11906.630136986299</v>
      </c>
      <c r="Q40" s="19">
        <f t="shared" si="10"/>
        <v>163182570.95890412</v>
      </c>
      <c r="R40" s="14" t="s">
        <v>21</v>
      </c>
      <c r="S40" s="14" t="s">
        <v>18</v>
      </c>
      <c r="T40" s="14" t="s">
        <v>31</v>
      </c>
    </row>
    <row r="41" spans="1:20">
      <c r="B41" s="6">
        <v>40</v>
      </c>
      <c r="C41" s="7">
        <v>200000000</v>
      </c>
      <c r="D41" s="22">
        <f t="shared" ca="1" si="1"/>
        <v>0</v>
      </c>
      <c r="E41" s="8">
        <v>5.8000000000000003E-2</v>
      </c>
      <c r="F41" s="8">
        <f t="shared" si="2"/>
        <v>5.7500000000000002E-2</v>
      </c>
      <c r="G41" s="9">
        <v>42118</v>
      </c>
      <c r="H41" s="9">
        <v>42300</v>
      </c>
      <c r="I41" s="10">
        <v>2.0000000000000001E-4</v>
      </c>
      <c r="J41" s="10">
        <v>2.9999999999999997E-4</v>
      </c>
      <c r="K41" s="6">
        <f t="shared" si="9"/>
        <v>182</v>
      </c>
      <c r="L41" s="53">
        <f t="shared" ca="1" si="3"/>
        <v>0</v>
      </c>
      <c r="M41" s="11">
        <f t="shared" si="4"/>
        <v>205784109.58904108</v>
      </c>
      <c r="N41" s="26">
        <f t="shared" ca="1" si="5"/>
        <v>0</v>
      </c>
      <c r="O41" s="12">
        <f t="shared" si="6"/>
        <v>19945.205479452055</v>
      </c>
      <c r="P41" s="12">
        <f t="shared" si="7"/>
        <v>29917.808219178078</v>
      </c>
      <c r="Q41" s="19">
        <f t="shared" si="10"/>
        <v>205734246.57534248</v>
      </c>
      <c r="R41" s="14" t="s">
        <v>23</v>
      </c>
      <c r="S41" s="14" t="s">
        <v>24</v>
      </c>
      <c r="T41" s="14" t="s">
        <v>29</v>
      </c>
    </row>
    <row r="42" spans="1:20" s="52" customFormat="1">
      <c r="A42" s="47"/>
      <c r="B42" s="47">
        <v>41</v>
      </c>
      <c r="C42" s="48">
        <v>1000000000</v>
      </c>
      <c r="D42" s="22">
        <f t="shared" ca="1" si="1"/>
        <v>0</v>
      </c>
      <c r="E42" s="49">
        <v>5.8599999999999999E-2</v>
      </c>
      <c r="F42" s="8"/>
      <c r="G42" s="9">
        <v>42118</v>
      </c>
      <c r="H42" s="54">
        <v>42303</v>
      </c>
      <c r="I42" s="47"/>
      <c r="J42" s="47"/>
      <c r="K42" s="6">
        <f t="shared" si="9"/>
        <v>185</v>
      </c>
      <c r="L42" s="53">
        <f t="shared" ca="1" si="3"/>
        <v>0</v>
      </c>
      <c r="M42" s="50">
        <f t="shared" si="4"/>
        <v>1029701369.8630137</v>
      </c>
      <c r="N42" s="26">
        <f t="shared" ca="1" si="5"/>
        <v>0</v>
      </c>
      <c r="O42" s="50">
        <f t="shared" si="6"/>
        <v>0</v>
      </c>
      <c r="P42" s="50">
        <f t="shared" si="7"/>
        <v>0</v>
      </c>
      <c r="Q42" s="51">
        <f t="shared" si="10"/>
        <v>1029701369.8630137</v>
      </c>
    </row>
    <row r="43" spans="1:20">
      <c r="B43" s="6">
        <v>42</v>
      </c>
      <c r="C43" s="7">
        <v>700000000</v>
      </c>
      <c r="D43" s="22">
        <f t="shared" ca="1" si="1"/>
        <v>0</v>
      </c>
      <c r="E43" s="8">
        <v>5.1999999999999998E-2</v>
      </c>
      <c r="F43" s="8">
        <f t="shared" si="2"/>
        <v>5.1499999999999997E-2</v>
      </c>
      <c r="G43" s="9">
        <v>42118</v>
      </c>
      <c r="H43" s="9">
        <v>42178</v>
      </c>
      <c r="I43" s="10">
        <v>2.0000000000000001E-4</v>
      </c>
      <c r="J43" s="10">
        <v>2.9999999999999997E-4</v>
      </c>
      <c r="K43" s="6">
        <f t="shared" si="9"/>
        <v>60</v>
      </c>
      <c r="L43" s="53">
        <f t="shared" ca="1" si="3"/>
        <v>0</v>
      </c>
      <c r="M43" s="11">
        <f t="shared" si="4"/>
        <v>705983561.64383566</v>
      </c>
      <c r="N43" s="26">
        <f t="shared" ca="1" si="5"/>
        <v>0</v>
      </c>
      <c r="O43" s="12">
        <f t="shared" si="6"/>
        <v>23013.698630136987</v>
      </c>
      <c r="P43" s="12">
        <f t="shared" si="7"/>
        <v>34520.547945205471</v>
      </c>
      <c r="Q43" s="19">
        <f t="shared" si="10"/>
        <v>705926027.39726031</v>
      </c>
      <c r="R43" s="14" t="s">
        <v>23</v>
      </c>
      <c r="S43" s="14" t="s">
        <v>24</v>
      </c>
      <c r="T43" s="14" t="s">
        <v>29</v>
      </c>
    </row>
    <row r="44" spans="1:20">
      <c r="B44" s="6">
        <v>43</v>
      </c>
      <c r="C44" s="7">
        <v>1000000000</v>
      </c>
      <c r="D44" s="22">
        <f t="shared" ca="1" si="1"/>
        <v>0</v>
      </c>
      <c r="E44" s="8">
        <v>5.0999999999999997E-2</v>
      </c>
      <c r="F44" s="8">
        <f t="shared" si="2"/>
        <v>5.0499999999999996E-2</v>
      </c>
      <c r="G44" s="9">
        <v>42152</v>
      </c>
      <c r="H44" s="9">
        <v>42184</v>
      </c>
      <c r="I44" s="10">
        <v>2.0000000000000001E-4</v>
      </c>
      <c r="J44" s="10">
        <v>2.9999999999999997E-4</v>
      </c>
      <c r="K44" s="6">
        <f t="shared" si="9"/>
        <v>32</v>
      </c>
      <c r="L44" s="53">
        <f t="shared" ca="1" si="3"/>
        <v>0</v>
      </c>
      <c r="M44" s="11">
        <f t="shared" si="4"/>
        <v>1004471232.8767123</v>
      </c>
      <c r="N44" s="26">
        <f t="shared" ca="1" si="5"/>
        <v>0</v>
      </c>
      <c r="O44" s="12">
        <f t="shared" si="6"/>
        <v>17534.246575342466</v>
      </c>
      <c r="P44" s="12">
        <f t="shared" si="7"/>
        <v>26301.369863013697</v>
      </c>
      <c r="Q44" s="19">
        <f t="shared" si="10"/>
        <v>1004427397.2602739</v>
      </c>
      <c r="R44" s="14" t="s">
        <v>23</v>
      </c>
      <c r="S44" s="14" t="s">
        <v>24</v>
      </c>
      <c r="T44" s="14" t="s">
        <v>29</v>
      </c>
    </row>
    <row r="45" spans="1:20">
      <c r="B45" s="6">
        <v>44</v>
      </c>
      <c r="C45" s="7">
        <v>400000000</v>
      </c>
      <c r="D45" s="22">
        <f t="shared" ca="1" si="1"/>
        <v>0</v>
      </c>
      <c r="E45" s="8">
        <v>5.8500000000000003E-2</v>
      </c>
      <c r="F45" s="8">
        <f t="shared" si="2"/>
        <v>5.8000000000000003E-2</v>
      </c>
      <c r="G45" s="9">
        <v>42122</v>
      </c>
      <c r="H45" s="9">
        <v>42305</v>
      </c>
      <c r="I45" s="10">
        <v>2.0000000000000001E-4</v>
      </c>
      <c r="J45" s="10">
        <v>2.9999999999999997E-4</v>
      </c>
      <c r="K45" s="6">
        <f t="shared" si="9"/>
        <v>183</v>
      </c>
      <c r="L45" s="53">
        <f t="shared" ca="1" si="3"/>
        <v>0</v>
      </c>
      <c r="M45" s="11">
        <f t="shared" si="4"/>
        <v>411732054.79452056</v>
      </c>
      <c r="N45" s="26">
        <f t="shared" ca="1" si="5"/>
        <v>0</v>
      </c>
      <c r="O45" s="12">
        <f t="shared" si="6"/>
        <v>40109.589041095889</v>
      </c>
      <c r="P45" s="12">
        <f t="shared" si="7"/>
        <v>60164.383561643823</v>
      </c>
      <c r="Q45" s="19">
        <f t="shared" si="10"/>
        <v>411631780.82191777</v>
      </c>
      <c r="R45" s="14" t="s">
        <v>23</v>
      </c>
      <c r="S45" s="14" t="s">
        <v>24</v>
      </c>
      <c r="T45" s="14" t="s">
        <v>29</v>
      </c>
    </row>
    <row r="46" spans="1:20">
      <c r="B46" s="6">
        <v>45</v>
      </c>
      <c r="C46" s="7">
        <v>500000000</v>
      </c>
      <c r="D46" s="22">
        <f t="shared" ca="1" si="1"/>
        <v>0</v>
      </c>
      <c r="E46" s="8">
        <v>5.8500000000000003E-2</v>
      </c>
      <c r="F46" s="8">
        <f t="shared" si="2"/>
        <v>5.8000000000000003E-2</v>
      </c>
      <c r="G46" s="9">
        <v>42123</v>
      </c>
      <c r="H46" s="9">
        <v>42311</v>
      </c>
      <c r="I46" s="10">
        <v>2.0000000000000001E-4</v>
      </c>
      <c r="J46" s="10">
        <v>2.9999999999999997E-4</v>
      </c>
      <c r="K46" s="6">
        <f t="shared" si="9"/>
        <v>188</v>
      </c>
      <c r="L46" s="53">
        <f t="shared" ca="1" si="3"/>
        <v>0</v>
      </c>
      <c r="M46" s="11">
        <f t="shared" si="4"/>
        <v>515065753.42465752</v>
      </c>
      <c r="N46" s="26">
        <f t="shared" ca="1" si="5"/>
        <v>0</v>
      </c>
      <c r="O46" s="12">
        <f t="shared" si="6"/>
        <v>51506.849315068495</v>
      </c>
      <c r="P46" s="12">
        <f t="shared" si="7"/>
        <v>77260.273972602736</v>
      </c>
      <c r="Q46" s="19">
        <f t="shared" si="10"/>
        <v>514936986.30136985</v>
      </c>
      <c r="R46" s="14" t="s">
        <v>23</v>
      </c>
      <c r="S46" s="14" t="s">
        <v>24</v>
      </c>
      <c r="T46" s="14" t="s">
        <v>29</v>
      </c>
    </row>
    <row r="47" spans="1:20">
      <c r="B47" s="6">
        <v>46</v>
      </c>
      <c r="C47" s="7">
        <v>92530000</v>
      </c>
      <c r="D47" s="22">
        <f t="shared" ca="1" si="1"/>
        <v>0</v>
      </c>
      <c r="E47" s="8">
        <v>5.5E-2</v>
      </c>
      <c r="F47" s="8">
        <f t="shared" si="2"/>
        <v>5.45E-2</v>
      </c>
      <c r="G47" s="9">
        <v>42123</v>
      </c>
      <c r="H47" s="9">
        <v>42158</v>
      </c>
      <c r="I47" s="10">
        <v>2.0000000000000001E-4</v>
      </c>
      <c r="J47" s="10">
        <v>2.9999999999999997E-4</v>
      </c>
      <c r="K47" s="6">
        <f t="shared" si="9"/>
        <v>35</v>
      </c>
      <c r="L47" s="53">
        <f t="shared" ca="1" si="3"/>
        <v>0</v>
      </c>
      <c r="M47" s="11">
        <f t="shared" si="4"/>
        <v>93018000.684931502</v>
      </c>
      <c r="N47" s="26">
        <f t="shared" ca="1" si="5"/>
        <v>0</v>
      </c>
      <c r="O47" s="12">
        <f t="shared" si="6"/>
        <v>1774.5479452054794</v>
      </c>
      <c r="P47" s="12">
        <f t="shared" si="7"/>
        <v>2661.821917808219</v>
      </c>
      <c r="Q47" s="19">
        <f t="shared" si="10"/>
        <v>93013564.315068498</v>
      </c>
      <c r="R47" s="14" t="s">
        <v>25</v>
      </c>
      <c r="S47" s="14" t="s">
        <v>26</v>
      </c>
      <c r="T47" s="14" t="s">
        <v>27</v>
      </c>
    </row>
    <row r="48" spans="1:20">
      <c r="B48" s="6">
        <v>47</v>
      </c>
      <c r="C48" s="7">
        <v>118130000</v>
      </c>
      <c r="D48" s="22">
        <f t="shared" ca="1" si="1"/>
        <v>0</v>
      </c>
      <c r="E48" s="8">
        <v>5.7000000000000002E-2</v>
      </c>
      <c r="G48" s="9">
        <v>42124</v>
      </c>
      <c r="H48" s="9">
        <v>42214</v>
      </c>
      <c r="I48" s="10">
        <v>2.0000000000000001E-4</v>
      </c>
      <c r="J48" s="10">
        <v>2.9999999999999997E-4</v>
      </c>
      <c r="K48" s="6">
        <f t="shared" si="9"/>
        <v>90</v>
      </c>
      <c r="L48" s="53">
        <f t="shared" ca="1" si="3"/>
        <v>0</v>
      </c>
      <c r="M48" s="11">
        <f t="shared" si="4"/>
        <v>119790292.87671232</v>
      </c>
      <c r="N48" s="26">
        <f t="shared" ca="1" si="5"/>
        <v>0</v>
      </c>
      <c r="O48" s="12">
        <f t="shared" si="6"/>
        <v>5825.58904109589</v>
      </c>
      <c r="P48" s="12">
        <f t="shared" si="7"/>
        <v>8738.3835616438355</v>
      </c>
      <c r="Q48" s="19">
        <f t="shared" si="10"/>
        <v>119775728.90410958</v>
      </c>
      <c r="R48" s="14" t="s">
        <v>21</v>
      </c>
      <c r="S48" s="14" t="s">
        <v>18</v>
      </c>
      <c r="T48" s="14" t="s">
        <v>37</v>
      </c>
    </row>
    <row r="50" spans="3:14">
      <c r="M50" s="11"/>
      <c r="N50" s="11"/>
    </row>
    <row r="51" spans="3:14">
      <c r="C51" s="7" t="s">
        <v>42</v>
      </c>
      <c r="D51" s="7">
        <f ca="1">SUM(D2:D48)</f>
        <v>0</v>
      </c>
      <c r="N51" s="11"/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1"/>
  <sheetViews>
    <sheetView workbookViewId="0">
      <pane ySplit="1" topLeftCell="A29" activePane="bottomLeft" state="frozen"/>
      <selection pane="bottomLeft" activeCell="A42" sqref="A42"/>
    </sheetView>
  </sheetViews>
  <sheetFormatPr defaultRowHeight="14.4"/>
  <cols>
    <col min="2" max="2" width="18.33203125" style="104" bestFit="1" customWidth="1"/>
    <col min="3" max="4" width="11.6640625" bestFit="1" customWidth="1"/>
    <col min="5" max="5" width="7.6640625" customWidth="1"/>
    <col min="9" max="9" width="7.21875" customWidth="1"/>
    <col min="10" max="10" width="27.44140625" customWidth="1"/>
    <col min="11" max="11" width="22.21875" customWidth="1"/>
    <col min="12" max="12" width="10.44140625" customWidth="1"/>
  </cols>
  <sheetData>
    <row r="1" spans="1:12" ht="70.95" customHeight="1">
      <c r="A1" t="s">
        <v>51</v>
      </c>
      <c r="B1" s="104" t="s">
        <v>1</v>
      </c>
      <c r="C1" t="s">
        <v>53</v>
      </c>
      <c r="D1" t="s">
        <v>54</v>
      </c>
      <c r="E1" t="s">
        <v>52</v>
      </c>
      <c r="F1" t="s">
        <v>55</v>
      </c>
      <c r="G1" s="174" t="s">
        <v>71</v>
      </c>
      <c r="H1" s="174"/>
      <c r="I1" s="174"/>
      <c r="J1" s="130"/>
      <c r="K1" s="130"/>
      <c r="L1" s="130"/>
    </row>
    <row r="2" spans="1:12" ht="21" customHeight="1">
      <c r="A2">
        <v>241</v>
      </c>
      <c r="B2" s="104">
        <v>899750000</v>
      </c>
      <c r="C2" s="106">
        <v>42332</v>
      </c>
      <c r="D2" s="106">
        <v>42424</v>
      </c>
      <c r="E2" s="105">
        <v>4.7E-2</v>
      </c>
      <c r="F2">
        <v>2</v>
      </c>
      <c r="H2">
        <v>1</v>
      </c>
      <c r="I2" s="80" t="s">
        <v>19</v>
      </c>
      <c r="J2" s="81" t="s">
        <v>18</v>
      </c>
      <c r="K2" s="81" t="s">
        <v>20</v>
      </c>
    </row>
    <row r="3" spans="1:12" ht="19.2" customHeight="1">
      <c r="A3">
        <v>242</v>
      </c>
      <c r="B3" s="104">
        <v>600000000</v>
      </c>
      <c r="C3" s="106">
        <v>42334</v>
      </c>
      <c r="D3" s="106">
        <v>42698</v>
      </c>
      <c r="E3" s="105">
        <v>4.8000000000000001E-2</v>
      </c>
      <c r="F3">
        <v>2</v>
      </c>
      <c r="H3">
        <v>2</v>
      </c>
      <c r="I3" s="82" t="s">
        <v>23</v>
      </c>
      <c r="J3" s="81" t="s">
        <v>24</v>
      </c>
      <c r="K3" s="81" t="s">
        <v>29</v>
      </c>
    </row>
    <row r="4" spans="1:12">
      <c r="A4">
        <v>243</v>
      </c>
      <c r="B4" s="104">
        <v>289859000</v>
      </c>
      <c r="C4" s="106">
        <v>42334</v>
      </c>
      <c r="D4" s="106">
        <v>42374</v>
      </c>
      <c r="E4" s="105">
        <v>4.5999999999999999E-2</v>
      </c>
      <c r="F4">
        <v>3</v>
      </c>
      <c r="H4">
        <v>3</v>
      </c>
      <c r="I4" s="81" t="s">
        <v>25</v>
      </c>
      <c r="J4" s="81" t="s">
        <v>26</v>
      </c>
      <c r="K4" s="81" t="s">
        <v>27</v>
      </c>
    </row>
    <row r="5" spans="1:12">
      <c r="A5">
        <v>244</v>
      </c>
      <c r="B5" s="104">
        <v>165222000</v>
      </c>
      <c r="C5" s="106">
        <v>42334</v>
      </c>
      <c r="D5" s="106">
        <v>42374</v>
      </c>
      <c r="E5" s="105">
        <v>4.5999999999999999E-2</v>
      </c>
      <c r="F5">
        <v>3</v>
      </c>
      <c r="H5">
        <v>4</v>
      </c>
      <c r="I5" s="57" t="s">
        <v>45</v>
      </c>
      <c r="J5" s="57" t="s">
        <v>18</v>
      </c>
      <c r="K5" s="57" t="s">
        <v>20</v>
      </c>
    </row>
    <row r="6" spans="1:12">
      <c r="A6">
        <v>245</v>
      </c>
      <c r="B6" s="104">
        <v>65708000</v>
      </c>
      <c r="C6" s="106">
        <v>42335</v>
      </c>
      <c r="D6" s="106">
        <v>42431</v>
      </c>
      <c r="E6" s="105">
        <v>4.8500000000000001E-2</v>
      </c>
      <c r="F6">
        <v>5</v>
      </c>
      <c r="H6">
        <v>5</v>
      </c>
      <c r="I6" s="57" t="s">
        <v>46</v>
      </c>
      <c r="J6" s="57" t="s">
        <v>47</v>
      </c>
      <c r="K6" s="57" t="s">
        <v>48</v>
      </c>
    </row>
    <row r="7" spans="1:12">
      <c r="A7">
        <v>246</v>
      </c>
      <c r="B7" s="104">
        <v>28991000</v>
      </c>
      <c r="C7" s="106">
        <v>42335</v>
      </c>
      <c r="D7" s="106">
        <v>42515</v>
      </c>
      <c r="E7" s="105">
        <v>4.9500000000000002E-2</v>
      </c>
      <c r="F7">
        <v>5</v>
      </c>
    </row>
    <row r="8" spans="1:12">
      <c r="A8">
        <v>247</v>
      </c>
      <c r="B8" s="104">
        <v>60000000</v>
      </c>
      <c r="C8" s="106">
        <v>42339</v>
      </c>
      <c r="D8" s="106">
        <v>42705</v>
      </c>
      <c r="E8" s="105">
        <v>4.8000000000000001E-2</v>
      </c>
      <c r="F8">
        <v>2</v>
      </c>
    </row>
    <row r="9" spans="1:12">
      <c r="A9">
        <v>248</v>
      </c>
      <c r="B9" s="104">
        <v>220000000</v>
      </c>
      <c r="C9" s="106">
        <v>42341</v>
      </c>
      <c r="D9" s="106">
        <v>42375</v>
      </c>
      <c r="E9" s="105">
        <v>4.5999999999999999E-2</v>
      </c>
      <c r="F9">
        <v>2</v>
      </c>
    </row>
    <row r="10" spans="1:12">
      <c r="A10">
        <v>249</v>
      </c>
      <c r="B10" s="104">
        <v>138193000</v>
      </c>
      <c r="C10" s="106">
        <v>42341</v>
      </c>
      <c r="D10" s="106">
        <v>42381</v>
      </c>
      <c r="E10" s="105">
        <v>4.5999999999999999E-2</v>
      </c>
      <c r="F10">
        <v>3</v>
      </c>
    </row>
    <row r="11" spans="1:12">
      <c r="A11">
        <v>250</v>
      </c>
      <c r="B11" s="104">
        <v>119109000</v>
      </c>
      <c r="C11" s="106">
        <v>42341</v>
      </c>
      <c r="D11" s="106">
        <v>42381</v>
      </c>
      <c r="E11" s="105">
        <v>4.5999999999999999E-2</v>
      </c>
      <c r="F11">
        <v>3</v>
      </c>
    </row>
    <row r="12" spans="1:12">
      <c r="A12">
        <v>251</v>
      </c>
      <c r="B12" s="104">
        <v>1000000000</v>
      </c>
      <c r="C12" s="106">
        <v>42342</v>
      </c>
      <c r="D12" s="106">
        <v>42705</v>
      </c>
      <c r="E12" s="105">
        <v>4.8000000000000001E-2</v>
      </c>
      <c r="F12">
        <v>2</v>
      </c>
    </row>
    <row r="13" spans="1:12">
      <c r="A13">
        <v>252</v>
      </c>
      <c r="B13" s="104">
        <v>200000000</v>
      </c>
      <c r="C13" s="106">
        <v>42342</v>
      </c>
      <c r="D13" s="106">
        <v>42522</v>
      </c>
      <c r="E13" s="105">
        <v>4.8000000000000001E-2</v>
      </c>
      <c r="F13">
        <v>2</v>
      </c>
    </row>
    <row r="14" spans="1:12">
      <c r="A14">
        <v>253</v>
      </c>
      <c r="B14" s="104">
        <v>300000000</v>
      </c>
      <c r="C14" s="106">
        <v>42342</v>
      </c>
      <c r="D14" s="106">
        <v>42706</v>
      </c>
      <c r="E14" s="105">
        <v>4.8000000000000001E-2</v>
      </c>
      <c r="F14">
        <v>2</v>
      </c>
    </row>
    <row r="15" spans="1:12">
      <c r="A15">
        <v>254</v>
      </c>
      <c r="B15" s="104">
        <v>500000000</v>
      </c>
      <c r="C15" s="106">
        <v>42342</v>
      </c>
      <c r="D15" s="106">
        <v>42706</v>
      </c>
      <c r="E15" s="105">
        <v>4.8000000000000001E-2</v>
      </c>
      <c r="F15">
        <v>2</v>
      </c>
    </row>
    <row r="16" spans="1:12">
      <c r="A16">
        <v>255</v>
      </c>
      <c r="B16" s="104">
        <v>78755000</v>
      </c>
      <c r="C16" s="106">
        <v>42342</v>
      </c>
      <c r="D16" s="106">
        <v>42438</v>
      </c>
      <c r="E16" s="105">
        <v>4.8000000000000001E-2</v>
      </c>
      <c r="F16">
        <v>5</v>
      </c>
    </row>
    <row r="17" spans="1:6">
      <c r="A17">
        <v>256</v>
      </c>
      <c r="B17" s="104">
        <v>28424000</v>
      </c>
      <c r="C17" s="106">
        <v>42342</v>
      </c>
      <c r="D17" s="106">
        <v>42522</v>
      </c>
      <c r="E17" s="105">
        <v>4.9000000000000002E-2</v>
      </c>
      <c r="F17">
        <v>5</v>
      </c>
    </row>
    <row r="18" spans="1:6">
      <c r="A18">
        <v>257</v>
      </c>
      <c r="B18" s="104">
        <v>100000000</v>
      </c>
      <c r="C18" s="106">
        <v>42345</v>
      </c>
      <c r="D18" s="106">
        <v>42711</v>
      </c>
      <c r="E18" s="105">
        <v>4.8000000000000001E-2</v>
      </c>
      <c r="F18">
        <v>2</v>
      </c>
    </row>
    <row r="19" spans="1:6">
      <c r="A19">
        <v>258</v>
      </c>
      <c r="B19" s="104">
        <v>40000000</v>
      </c>
      <c r="C19" s="106">
        <v>42346</v>
      </c>
      <c r="D19" s="106">
        <v>42374</v>
      </c>
      <c r="E19" s="105">
        <v>4.4999999999999998E-2</v>
      </c>
      <c r="F19">
        <v>2</v>
      </c>
    </row>
    <row r="20" spans="1:6">
      <c r="A20">
        <v>259</v>
      </c>
      <c r="B20" s="104">
        <v>40550000</v>
      </c>
      <c r="C20" s="106">
        <v>42346</v>
      </c>
      <c r="D20" s="106">
        <v>42711</v>
      </c>
      <c r="E20" s="105">
        <v>4.8000000000000001E-2</v>
      </c>
      <c r="F20">
        <v>2</v>
      </c>
    </row>
    <row r="21" spans="1:6">
      <c r="A21">
        <v>260</v>
      </c>
      <c r="B21" s="104">
        <v>1000000000</v>
      </c>
      <c r="C21" s="106">
        <v>42348</v>
      </c>
      <c r="D21" s="106">
        <v>42535</v>
      </c>
      <c r="E21" s="105">
        <v>4.8000000000000001E-2</v>
      </c>
      <c r="F21">
        <v>2</v>
      </c>
    </row>
    <row r="22" spans="1:6">
      <c r="A22">
        <v>261</v>
      </c>
      <c r="B22" s="104">
        <v>900000000</v>
      </c>
      <c r="C22" s="106">
        <v>42348</v>
      </c>
      <c r="D22" s="106">
        <v>42536</v>
      </c>
      <c r="E22" s="105">
        <v>4.8000000000000001E-2</v>
      </c>
      <c r="F22">
        <v>2</v>
      </c>
    </row>
    <row r="23" spans="1:6">
      <c r="A23">
        <v>262</v>
      </c>
      <c r="B23" s="104">
        <v>257029000</v>
      </c>
      <c r="C23" s="106">
        <v>42348</v>
      </c>
      <c r="D23" s="106">
        <v>42388</v>
      </c>
      <c r="E23" s="105">
        <v>4.5999999999999999E-2</v>
      </c>
      <c r="F23">
        <v>3</v>
      </c>
    </row>
    <row r="24" spans="1:6">
      <c r="A24">
        <v>263</v>
      </c>
      <c r="B24" s="104">
        <v>129881000</v>
      </c>
      <c r="C24" s="106">
        <v>42348</v>
      </c>
      <c r="D24" s="106">
        <v>42388</v>
      </c>
      <c r="E24" s="105">
        <v>4.5999999999999999E-2</v>
      </c>
      <c r="F24">
        <v>3</v>
      </c>
    </row>
    <row r="25" spans="1:6">
      <c r="A25">
        <v>264</v>
      </c>
      <c r="B25" s="104">
        <v>61027000</v>
      </c>
      <c r="C25" s="106">
        <v>42349</v>
      </c>
      <c r="D25" s="106">
        <v>42445</v>
      </c>
      <c r="E25" s="105">
        <v>4.8000000000000001E-2</v>
      </c>
      <c r="F25">
        <v>5</v>
      </c>
    </row>
    <row r="26" spans="1:6">
      <c r="A26">
        <v>265</v>
      </c>
      <c r="B26" s="104">
        <v>36008000</v>
      </c>
      <c r="C26" s="106">
        <v>42349</v>
      </c>
      <c r="D26" s="106">
        <v>42536</v>
      </c>
      <c r="E26" s="105">
        <v>4.9000000000000002E-2</v>
      </c>
      <c r="F26">
        <v>5</v>
      </c>
    </row>
    <row r="27" spans="1:6">
      <c r="A27">
        <v>266</v>
      </c>
      <c r="B27" s="104">
        <v>142447000</v>
      </c>
      <c r="C27" s="106">
        <v>42355</v>
      </c>
      <c r="D27" s="106">
        <v>42395</v>
      </c>
      <c r="E27" s="105">
        <v>4.4999999999999998E-2</v>
      </c>
      <c r="F27">
        <v>3</v>
      </c>
    </row>
    <row r="28" spans="1:6">
      <c r="A28">
        <v>267</v>
      </c>
      <c r="B28" s="104">
        <v>84584000</v>
      </c>
      <c r="C28" s="106">
        <v>42355</v>
      </c>
      <c r="D28" s="106">
        <v>42395</v>
      </c>
      <c r="E28" s="105">
        <v>4.4999999999999998E-2</v>
      </c>
      <c r="F28">
        <v>3</v>
      </c>
    </row>
    <row r="29" spans="1:6">
      <c r="A29">
        <v>268</v>
      </c>
      <c r="B29" s="104">
        <v>93562000</v>
      </c>
      <c r="C29" s="106">
        <v>42356</v>
      </c>
      <c r="D29" s="106">
        <v>42445</v>
      </c>
      <c r="E29" s="105">
        <v>4.8000000000000001E-2</v>
      </c>
      <c r="F29">
        <v>5</v>
      </c>
    </row>
    <row r="30" spans="1:6">
      <c r="A30">
        <v>269</v>
      </c>
      <c r="B30" s="104">
        <v>67901000</v>
      </c>
      <c r="C30" s="106">
        <v>42356</v>
      </c>
      <c r="D30" s="106">
        <v>42536</v>
      </c>
      <c r="E30" s="105">
        <v>4.9000000000000002E-2</v>
      </c>
      <c r="F30">
        <v>5</v>
      </c>
    </row>
    <row r="31" spans="1:6">
      <c r="A31">
        <v>270</v>
      </c>
      <c r="B31" s="104">
        <v>57000000</v>
      </c>
      <c r="C31" s="106">
        <v>42361</v>
      </c>
      <c r="D31" s="106">
        <v>42416</v>
      </c>
      <c r="E31" s="105">
        <v>4.5999999999999999E-2</v>
      </c>
      <c r="F31">
        <v>2</v>
      </c>
    </row>
    <row r="32" spans="1:6">
      <c r="A32">
        <v>271</v>
      </c>
      <c r="B32" s="104">
        <v>195532000</v>
      </c>
      <c r="C32" s="106">
        <v>42362</v>
      </c>
      <c r="D32" s="106">
        <v>42398</v>
      </c>
      <c r="E32" s="105">
        <v>4.4999999999999998E-2</v>
      </c>
      <c r="F32">
        <v>3</v>
      </c>
    </row>
    <row r="33" spans="1:6">
      <c r="A33">
        <v>272</v>
      </c>
      <c r="B33" s="104">
        <v>121176000</v>
      </c>
      <c r="C33" s="106">
        <v>42362</v>
      </c>
      <c r="D33" s="106">
        <v>42398</v>
      </c>
      <c r="E33" s="105">
        <v>4.4999999999999998E-2</v>
      </c>
      <c r="F33">
        <v>3</v>
      </c>
    </row>
    <row r="34" spans="1:6">
      <c r="A34">
        <v>273</v>
      </c>
      <c r="B34" s="104">
        <v>30000000</v>
      </c>
      <c r="C34" s="106">
        <v>42363</v>
      </c>
      <c r="D34" s="106">
        <v>42416</v>
      </c>
      <c r="E34" s="105">
        <v>4.5999999999999999E-2</v>
      </c>
      <c r="F34">
        <v>2</v>
      </c>
    </row>
    <row r="35" spans="1:6">
      <c r="A35">
        <v>274</v>
      </c>
      <c r="B35" s="104">
        <v>121828000</v>
      </c>
      <c r="C35" s="106">
        <v>42363</v>
      </c>
      <c r="D35" s="106">
        <v>42453</v>
      </c>
      <c r="E35" s="105">
        <v>4.7500000000000001E-2</v>
      </c>
      <c r="F35">
        <v>5</v>
      </c>
    </row>
    <row r="36" spans="1:6">
      <c r="A36">
        <v>275</v>
      </c>
      <c r="B36" s="104">
        <v>46675000</v>
      </c>
      <c r="C36" s="106">
        <v>42363</v>
      </c>
      <c r="D36" s="106">
        <v>42544</v>
      </c>
      <c r="E36" s="105">
        <v>4.9000000000000002E-2</v>
      </c>
      <c r="F36">
        <v>5</v>
      </c>
    </row>
    <row r="37" spans="1:6">
      <c r="A37">
        <v>276</v>
      </c>
      <c r="B37" s="104">
        <v>19340000</v>
      </c>
      <c r="C37" s="106">
        <v>42363</v>
      </c>
      <c r="D37" s="106">
        <v>42543</v>
      </c>
      <c r="E37" s="105">
        <v>4.8499999999999995E-2</v>
      </c>
      <c r="F37">
        <v>2</v>
      </c>
    </row>
    <row r="38" spans="1:6">
      <c r="A38">
        <v>277</v>
      </c>
      <c r="B38" s="104">
        <v>65959000</v>
      </c>
      <c r="C38" s="106">
        <v>42373</v>
      </c>
      <c r="D38" s="106">
        <v>42418</v>
      </c>
      <c r="E38" s="105">
        <v>4.4999999999999998E-2</v>
      </c>
      <c r="F38">
        <v>3</v>
      </c>
    </row>
    <row r="39" spans="1:6">
      <c r="A39">
        <v>278</v>
      </c>
      <c r="B39" s="104">
        <v>95004000</v>
      </c>
      <c r="C39" s="106">
        <v>42373</v>
      </c>
      <c r="D39" s="106">
        <v>42418</v>
      </c>
      <c r="E39" s="105">
        <v>4.4999999999999998E-2</v>
      </c>
      <c r="F39">
        <v>3</v>
      </c>
    </row>
    <row r="40" spans="1:6">
      <c r="A40">
        <v>279</v>
      </c>
      <c r="B40" s="104">
        <v>82312000</v>
      </c>
      <c r="C40" s="106">
        <v>42374</v>
      </c>
      <c r="D40" s="106">
        <v>42467</v>
      </c>
      <c r="E40" s="105">
        <v>4.7E-2</v>
      </c>
      <c r="F40">
        <v>5</v>
      </c>
    </row>
    <row r="41" spans="1:6">
      <c r="A41">
        <v>280</v>
      </c>
      <c r="B41" s="104">
        <v>88025000</v>
      </c>
      <c r="C41" s="106">
        <v>42374</v>
      </c>
      <c r="D41" s="106">
        <v>42557</v>
      </c>
      <c r="E41" s="105">
        <v>4.8499999999999995E-2</v>
      </c>
      <c r="F41">
        <v>5</v>
      </c>
    </row>
  </sheetData>
  <mergeCells count="1">
    <mergeCell ref="G1:I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abSelected="1" workbookViewId="0">
      <pane ySplit="1" topLeftCell="A26" activePane="bottomLeft" state="frozen"/>
      <selection activeCell="D1" sqref="D1"/>
      <selection pane="bottomLeft" activeCell="J40" sqref="J40"/>
    </sheetView>
  </sheetViews>
  <sheetFormatPr defaultRowHeight="14.4"/>
  <cols>
    <col min="2" max="2" width="20.44140625" customWidth="1"/>
    <col min="3" max="3" width="66.44140625" bestFit="1" customWidth="1"/>
    <col min="4" max="4" width="16.109375" customWidth="1"/>
    <col min="5" max="5" width="21.44140625" style="104" customWidth="1"/>
    <col min="6" max="6" width="18.33203125" style="104" customWidth="1"/>
    <col min="9" max="9" width="16.109375" bestFit="1" customWidth="1"/>
  </cols>
  <sheetData>
    <row r="1" spans="1:10" ht="28.8">
      <c r="A1" t="s">
        <v>65</v>
      </c>
      <c r="B1" s="71" t="s">
        <v>13</v>
      </c>
      <c r="C1" s="122" t="s">
        <v>67</v>
      </c>
      <c r="D1" s="69" t="s">
        <v>4</v>
      </c>
      <c r="E1" s="70" t="s">
        <v>1</v>
      </c>
      <c r="F1" s="121" t="s">
        <v>66</v>
      </c>
      <c r="H1" s="128" t="s">
        <v>68</v>
      </c>
      <c r="I1" s="128" t="s">
        <v>69</v>
      </c>
      <c r="J1" s="128" t="s">
        <v>70</v>
      </c>
    </row>
    <row r="2" spans="1:10" ht="16.95" customHeight="1">
      <c r="A2">
        <v>172</v>
      </c>
      <c r="B2" s="104">
        <v>87843504.575342461</v>
      </c>
      <c r="C2" s="108" t="str">
        <f>"大写金额："&amp;IF(TRIM(B2)="","",IF(B2=0,"","人民币"&amp;IF(B2&lt;0,"负",)&amp;IF(INT(B2),TEXT(INT(ABS(B2)),"[dbnum2]")&amp;"元",)&amp;IF(INT(ABS(B2)*10)-INT(ABS(B2))*10,TEXT(INT(ABS(B2)*10)-INT(ABS(B2))*10,"[dbnum2]")&amp;"角",IF(INT(ABS(B2))=ABS(B2),,IF(ABS(B2)&lt;0.1,,"零")))&amp;IF(ROUND(ABS(B2)*100-INT(ABS(B2)*10)*10,),TEXT(ROUND(ABS(B2)*100-INT(ABS(B2)*10)*10,),"[dbnum2]")&amp;"分","整")))</f>
        <v>大写金额：人民币捌仟柒佰捌拾肆万叁仟伍佰零肆元伍角捌分</v>
      </c>
      <c r="D2" s="107">
        <v>42346</v>
      </c>
      <c r="E2" s="104">
        <v>86742000</v>
      </c>
      <c r="F2" s="104">
        <f>B2-E2</f>
        <v>1101504.5753424615</v>
      </c>
    </row>
    <row r="3" spans="1:10">
      <c r="A3">
        <v>219</v>
      </c>
      <c r="B3" s="104">
        <v>452107806.75890398</v>
      </c>
      <c r="C3" s="108" t="str">
        <f t="shared" ref="C3:C22" si="0">"大写"&amp;IF(TRIM(B3)="","",IF(B3=0,"","人民币"&amp;IF(B3&lt;0,"负",)&amp;IF(INT(B3),TEXT(INT(ABS(B3)),"[dbnum2]")&amp;"元",)&amp;IF(INT(ABS(B3)*10)-INT(ABS(B3))*10,TEXT(INT(ABS(B3)*10)-INT(ABS(B3))*10,"[dbnum2]")&amp;"角",IF(INT(ABS(B3))=ABS(B3),,IF(ABS(B3)&lt;0.1,,"零")))&amp;IF(ROUND(ABS(B3)*100-INT(ABS(B3)*10)*10,),TEXT(ROUND(ABS(B3)*100-INT(ABS(B3)*10)*10,),"[dbnum2]")&amp;"分","整")))</f>
        <v>大写人民币肆亿伍仟贰佰壹拾万柒仟捌佰零陆元柒角陆分</v>
      </c>
      <c r="D3" s="107">
        <v>42346</v>
      </c>
      <c r="E3" s="104">
        <v>450134000</v>
      </c>
      <c r="F3" s="104">
        <f t="shared" ref="F3:F47" si="1">B3-E3</f>
        <v>1973806.7589039803</v>
      </c>
    </row>
    <row r="4" spans="1:10">
      <c r="A4">
        <v>220</v>
      </c>
      <c r="B4" s="104">
        <v>94727560.430136994</v>
      </c>
      <c r="C4" s="108" t="str">
        <f t="shared" si="0"/>
        <v>大写人民币玖仟肆佰柒拾贰万柒仟伍佰陆拾元肆角叁分</v>
      </c>
      <c r="D4" s="107">
        <v>42346</v>
      </c>
      <c r="E4" s="104">
        <v>94314000</v>
      </c>
      <c r="F4" s="104">
        <f t="shared" si="1"/>
        <v>413560.43013699353</v>
      </c>
    </row>
    <row r="5" spans="1:10">
      <c r="A5">
        <v>33</v>
      </c>
      <c r="B5" s="104">
        <v>208984734.91098642</v>
      </c>
      <c r="C5" s="108" t="str">
        <f t="shared" si="0"/>
        <v>大写人民币贰亿零捌佰玖拾捌万肆仟柒佰叁拾肆元玖角壹分</v>
      </c>
      <c r="D5" s="107">
        <v>42347</v>
      </c>
      <c r="E5" s="104">
        <v>200990277.78</v>
      </c>
      <c r="F5" s="104">
        <f t="shared" si="1"/>
        <v>7994457.1309864223</v>
      </c>
    </row>
    <row r="6" spans="1:10">
      <c r="A6">
        <v>68</v>
      </c>
      <c r="B6" s="104">
        <v>102561643.83561601</v>
      </c>
      <c r="C6" s="108" t="str">
        <f t="shared" si="0"/>
        <v>大写人民币壹亿零贰佰伍拾陆万壹仟陆佰肆拾叁元捌角肆分</v>
      </c>
      <c r="D6" s="107">
        <v>42347</v>
      </c>
      <c r="E6" s="104">
        <v>100000000</v>
      </c>
      <c r="F6" s="104">
        <f t="shared" si="1"/>
        <v>2561643.8356160074</v>
      </c>
    </row>
    <row r="7" spans="1:10">
      <c r="A7">
        <v>69</v>
      </c>
      <c r="B7" s="104">
        <v>102561643.83561601</v>
      </c>
      <c r="C7" s="108" t="str">
        <f t="shared" si="0"/>
        <v>大写人民币壹亿零贰佰伍拾陆万壹仟陆佰肆拾叁元捌角肆分</v>
      </c>
      <c r="D7" s="107">
        <v>42347</v>
      </c>
      <c r="E7" s="104">
        <v>100000000</v>
      </c>
      <c r="F7" s="104">
        <f t="shared" si="1"/>
        <v>2561643.8356160074</v>
      </c>
    </row>
    <row r="8" spans="1:10" s="109" customFormat="1">
      <c r="A8" s="109">
        <v>73</v>
      </c>
      <c r="B8" s="110">
        <v>359174794.52054793</v>
      </c>
      <c r="C8" s="108" t="str">
        <f t="shared" si="0"/>
        <v>大写人民币叁亿伍仟玖佰壹拾柒万肆仟柒佰玖拾肆元伍角贰分</v>
      </c>
      <c r="D8" s="107">
        <v>42348</v>
      </c>
      <c r="E8" s="110">
        <v>350000000</v>
      </c>
      <c r="F8" s="104">
        <f t="shared" si="1"/>
        <v>9174794.5205479264</v>
      </c>
    </row>
    <row r="9" spans="1:10">
      <c r="A9">
        <v>74</v>
      </c>
      <c r="B9" s="104">
        <v>164194191.78082192</v>
      </c>
      <c r="C9" s="108" t="str">
        <f t="shared" si="0"/>
        <v>大写人民币壹亿陆仟肆佰壹拾玖万肆仟壹佰玖拾壹元柒角捌分</v>
      </c>
      <c r="D9" s="107">
        <v>42348</v>
      </c>
      <c r="E9" s="104">
        <v>160000000</v>
      </c>
      <c r="F9" s="104">
        <f t="shared" si="1"/>
        <v>4194191.7808219194</v>
      </c>
    </row>
    <row r="10" spans="1:10">
      <c r="A10">
        <v>75</v>
      </c>
      <c r="B10" s="104">
        <v>205242739.72602701</v>
      </c>
      <c r="C10" s="108" t="str">
        <f t="shared" si="0"/>
        <v>大写人民币贰亿零伍佰贰拾肆万贰仟柒佰叁拾玖元柒角叁分</v>
      </c>
      <c r="D10" s="107">
        <v>42348</v>
      </c>
      <c r="E10" s="104">
        <v>200000000</v>
      </c>
      <c r="F10" s="104">
        <f t="shared" si="1"/>
        <v>5242739.7260270119</v>
      </c>
    </row>
    <row r="11" spans="1:10">
      <c r="A11">
        <v>77</v>
      </c>
      <c r="B11" s="104">
        <v>99936646.465753406</v>
      </c>
      <c r="C11" s="108" t="str">
        <f t="shared" si="0"/>
        <v>大写人民币玖仟玖佰玖拾叁万陆仟陆佰肆拾陆元肆角柒分</v>
      </c>
      <c r="D11" s="107">
        <v>42348</v>
      </c>
      <c r="E11" s="104">
        <v>97160000</v>
      </c>
      <c r="F11" s="104">
        <f t="shared" si="1"/>
        <v>2776646.4657534063</v>
      </c>
    </row>
    <row r="12" spans="1:10">
      <c r="A12">
        <v>78</v>
      </c>
      <c r="B12" s="104">
        <v>205214246.57534248</v>
      </c>
      <c r="C12" s="108" t="str">
        <f t="shared" si="0"/>
        <v>大写人民币贰亿零伍佰贰拾壹万肆仟贰佰肆拾陆元伍角捌分</v>
      </c>
      <c r="D12" s="107">
        <v>42348</v>
      </c>
      <c r="E12" s="104">
        <v>200000000</v>
      </c>
      <c r="F12" s="104">
        <f t="shared" si="1"/>
        <v>5214246.5753424764</v>
      </c>
    </row>
    <row r="13" spans="1:10">
      <c r="A13">
        <v>218</v>
      </c>
      <c r="B13" s="104">
        <v>100460273.97260299</v>
      </c>
      <c r="C13" s="108" t="str">
        <f t="shared" si="0"/>
        <v>大写人民币壹亿零肆拾陆万零贰佰柒拾叁元玖角柒分</v>
      </c>
      <c r="D13" s="107">
        <v>42348</v>
      </c>
      <c r="E13" s="104">
        <v>100000000</v>
      </c>
      <c r="F13" s="104">
        <f t="shared" si="1"/>
        <v>460273.97260299325</v>
      </c>
    </row>
    <row r="14" spans="1:10">
      <c r="C14" s="108" t="str">
        <f t="shared" si="0"/>
        <v>大写</v>
      </c>
      <c r="F14" s="104">
        <f t="shared" si="1"/>
        <v>0</v>
      </c>
    </row>
    <row r="15" spans="1:10">
      <c r="C15" s="108" t="str">
        <f t="shared" si="0"/>
        <v>大写</v>
      </c>
      <c r="F15" s="104">
        <f t="shared" si="1"/>
        <v>0</v>
      </c>
    </row>
    <row r="16" spans="1:10">
      <c r="A16" s="111">
        <v>26</v>
      </c>
      <c r="B16" s="114">
        <v>20850684.93150685</v>
      </c>
      <c r="C16" s="108" t="str">
        <f t="shared" si="0"/>
        <v>大写人民币贰仟零捌拾伍万零陆佰捌拾肆元玖角叁分</v>
      </c>
      <c r="D16" s="113">
        <v>42353</v>
      </c>
      <c r="E16" s="112">
        <v>20000000</v>
      </c>
      <c r="F16" s="104">
        <f t="shared" si="1"/>
        <v>850684.93150684983</v>
      </c>
    </row>
    <row r="17" spans="1:10">
      <c r="A17" s="111">
        <v>177</v>
      </c>
      <c r="B17" s="114">
        <v>89741514.876712322</v>
      </c>
      <c r="C17" s="108" t="str">
        <f t="shared" si="0"/>
        <v>大写人民币捌仟玖佰柒拾肆万壹仟伍佰壹拾肆元捌角捌分</v>
      </c>
      <c r="D17" s="113">
        <v>42353</v>
      </c>
      <c r="E17" s="112">
        <v>88627000</v>
      </c>
      <c r="F17" s="104">
        <f t="shared" si="1"/>
        <v>1114514.8767123222</v>
      </c>
    </row>
    <row r="18" spans="1:10">
      <c r="A18" s="111">
        <v>226</v>
      </c>
      <c r="B18" s="114">
        <v>137843618.71780822</v>
      </c>
      <c r="C18" s="108" t="str">
        <f t="shared" si="0"/>
        <v>大写人民币壹亿叁仟柒佰捌拾肆万叁仟陆佰壹拾捌元柒角贰分</v>
      </c>
      <c r="D18" s="113">
        <v>42353</v>
      </c>
      <c r="E18" s="115">
        <v>137248000</v>
      </c>
      <c r="F18" s="104">
        <f t="shared" si="1"/>
        <v>595618.71780821681</v>
      </c>
    </row>
    <row r="19" spans="1:10">
      <c r="A19" s="111">
        <v>227</v>
      </c>
      <c r="B19" s="114">
        <v>56629695.452054791</v>
      </c>
      <c r="C19" s="108" t="str">
        <f t="shared" si="0"/>
        <v>大写人民币伍仟陆佰陆拾贰万玖仟陆佰玖拾伍元肆角伍分</v>
      </c>
      <c r="D19" s="113">
        <v>42353</v>
      </c>
      <c r="E19" s="115">
        <v>56385000</v>
      </c>
      <c r="F19" s="104">
        <f t="shared" si="1"/>
        <v>244695.45205479115</v>
      </c>
    </row>
    <row r="20" spans="1:10">
      <c r="A20" s="111">
        <v>70</v>
      </c>
      <c r="B20" s="114">
        <v>53028418.219178081</v>
      </c>
      <c r="C20" s="108" t="str">
        <f t="shared" si="0"/>
        <v>大写人民币伍仟叁佰零贰万捌仟肆佰壹拾捌元贰角贰分</v>
      </c>
      <c r="D20" s="113">
        <v>42354</v>
      </c>
      <c r="E20" s="112">
        <v>51650000</v>
      </c>
      <c r="F20" s="104">
        <f t="shared" si="1"/>
        <v>1378418.2191780806</v>
      </c>
    </row>
    <row r="21" spans="1:10">
      <c r="A21" s="111">
        <v>83</v>
      </c>
      <c r="B21" s="114">
        <v>47389677.980821915</v>
      </c>
      <c r="C21" s="108" t="str">
        <f t="shared" si="0"/>
        <v>大写人民币肆仟柒佰叁拾捌万玖仟陆佰柒拾柒元玖角捌分</v>
      </c>
      <c r="D21" s="113">
        <v>42355</v>
      </c>
      <c r="E21" s="112">
        <v>46073000</v>
      </c>
      <c r="F21" s="104">
        <f t="shared" si="1"/>
        <v>1316677.980821915</v>
      </c>
    </row>
    <row r="22" spans="1:10">
      <c r="A22" s="111">
        <v>231</v>
      </c>
      <c r="B22" s="114">
        <v>62242224.657534249</v>
      </c>
      <c r="C22" s="108" t="str">
        <f t="shared" si="0"/>
        <v>大写人民币陆仟贰佰贰拾肆万贰仟贰佰贰拾肆元陆角陆分</v>
      </c>
      <c r="D22" s="116">
        <v>42356</v>
      </c>
      <c r="E22" s="115">
        <v>62000000</v>
      </c>
      <c r="F22" s="104">
        <f t="shared" si="1"/>
        <v>242224.65753424913</v>
      </c>
    </row>
    <row r="23" spans="1:10">
      <c r="C23" s="108" t="str">
        <f t="shared" ref="C23:C47" si="2">"大写"&amp;IF(TRIM(B23)="","",IF(B23=0,"","人民币"&amp;IF(B23&lt;0,"负",)&amp;IF(INT(B23),TEXT(INT(ABS(B23)),"[dbnum2]")&amp;"元",)&amp;IF(INT(ABS(B23)*10)-INT(ABS(B23))*10,TEXT(INT(ABS(B23)*10)-INT(ABS(B23))*10,"[dbnum2]")&amp;"角",IF(INT(ABS(B23))=ABS(B23),,IF(ABS(B23)&lt;0.1,,"零")))&amp;IF(ROUND(ABS(B23)*100-INT(ABS(B23)*10)*10,),TEXT(ROUND(ABS(B23)*100-INT(ABS(B23)*10)*10,),"[dbnum2]")&amp;"分","整")))</f>
        <v>大写</v>
      </c>
      <c r="F23" s="104">
        <f t="shared" si="1"/>
        <v>0</v>
      </c>
    </row>
    <row r="24" spans="1:10">
      <c r="A24" s="117">
        <v>184</v>
      </c>
      <c r="B24" s="119">
        <v>70284292.92876713</v>
      </c>
      <c r="C24" s="108" t="str">
        <f t="shared" si="2"/>
        <v>大写人民币柒仟零贰拾捌万肆仟贰佰玖拾贰元玖角叁分</v>
      </c>
      <c r="D24" s="123">
        <v>42360</v>
      </c>
      <c r="E24" s="118">
        <v>69421000</v>
      </c>
      <c r="F24" s="104">
        <f t="shared" si="1"/>
        <v>863292.92876712978</v>
      </c>
      <c r="H24">
        <f>A24</f>
        <v>184</v>
      </c>
      <c r="I24" s="124">
        <f>D24</f>
        <v>42360</v>
      </c>
      <c r="J24" t="str">
        <f t="shared" ref="J24:J38" si="3">"本委托人于"&amp;TEXT(D24,"e年m月d日")&amp;"提取第【"&amp;A24&amp;"】期委托资产现金资产价值人民币"&amp;TEXT(B24,"000,000.00")&amp;"元（"&amp;C24&amp;"），其中委托资产本金人民币"&amp;TEXT(E24,"000,000.00")&amp;"元，委托资产收益人民币"&amp;TEXT(F24,"000,000.00")&amp;"元，按照定向资产管理合同的规定，管理人签收后回传委托人并与其确认收到。"</f>
        <v>本委托人于2015年12月22日提取第【184】期委托资产现金资产价值人民币70,284,292.93元（大写人民币柒仟零贰拾捌万肆仟贰佰玖拾贰元玖角叁分），其中委托资产本金人民币69,421,000.00元，委托资产收益人民币863,292.93元，按照定向资产管理合同的规定，管理人签收后回传委托人并与其确认收到。</v>
      </c>
    </row>
    <row r="25" spans="1:10">
      <c r="A25" s="117">
        <v>233</v>
      </c>
      <c r="B25" s="119">
        <v>30128547.94520548</v>
      </c>
      <c r="C25" s="108" t="str">
        <f t="shared" si="2"/>
        <v>大写人民币叁仟零壹拾贰万捌仟伍佰肆拾柒元玖角伍分</v>
      </c>
      <c r="D25" s="127">
        <v>42360</v>
      </c>
      <c r="E25" s="120">
        <v>30000000</v>
      </c>
      <c r="F25" s="104">
        <f t="shared" si="1"/>
        <v>128547.94520547986</v>
      </c>
      <c r="H25">
        <f t="shared" ref="H25:H31" si="4">A25</f>
        <v>233</v>
      </c>
      <c r="I25" s="124">
        <f t="shared" ref="I25:I31" si="5">D25</f>
        <v>42360</v>
      </c>
      <c r="J25" t="str">
        <f t="shared" si="3"/>
        <v>本委托人于2015年12月22日提取第【233】期委托资产现金资产价值人民币30,128,547.95元（大写人民币叁仟零壹拾贰万捌仟伍佰肆拾柒元玖角伍分），其中委托资产本金人民币30,000,000.00元，委托资产收益人民币128,547.95元，按照定向资产管理合同的规定，管理人签收后回传委托人并与其确认收到。</v>
      </c>
    </row>
    <row r="26" spans="1:10">
      <c r="A26" s="117">
        <v>237</v>
      </c>
      <c r="B26" s="119">
        <v>161705228.96164384</v>
      </c>
      <c r="C26" s="108" t="str">
        <f t="shared" si="2"/>
        <v>大写人民币壹亿陆仟壹佰柒拾万伍仟贰佰贰拾捌元玖角陆分</v>
      </c>
      <c r="D26" s="127">
        <v>42360</v>
      </c>
      <c r="E26" s="120">
        <v>161021000</v>
      </c>
      <c r="F26" s="104">
        <f t="shared" si="1"/>
        <v>684228.96164384484</v>
      </c>
      <c r="H26">
        <f t="shared" si="4"/>
        <v>237</v>
      </c>
      <c r="I26" s="124">
        <f t="shared" si="5"/>
        <v>42360</v>
      </c>
      <c r="J26" t="str">
        <f t="shared" si="3"/>
        <v>本委托人于2015年12月22日提取第【237】期委托资产现金资产价值人民币161,705,228.96元（大写人民币壹亿陆仟壹佰柒拾万伍仟贰佰贰拾捌元玖角陆分），其中委托资产本金人民币161,021,000.00元，委托资产收益人民币684,228.96元，按照定向资产管理合同的规定，管理人签收后回传委托人并与其确认收到。</v>
      </c>
    </row>
    <row r="27" spans="1:10">
      <c r="A27" s="117">
        <v>238</v>
      </c>
      <c r="B27" s="119">
        <v>189691648.87397259</v>
      </c>
      <c r="C27" s="108" t="str">
        <f t="shared" si="2"/>
        <v>大写人民币壹亿捌仟玖佰陆拾玖万壹仟陆佰肆拾捌元捌角柒分</v>
      </c>
      <c r="D27" s="127">
        <v>42360</v>
      </c>
      <c r="E27" s="120">
        <v>188889000</v>
      </c>
      <c r="F27" s="104">
        <f t="shared" si="1"/>
        <v>802648.87397259474</v>
      </c>
      <c r="H27">
        <f t="shared" si="4"/>
        <v>238</v>
      </c>
      <c r="I27" s="124">
        <f t="shared" si="5"/>
        <v>42360</v>
      </c>
      <c r="J27" t="str">
        <f t="shared" si="3"/>
        <v>本委托人于2015年12月22日提取第【238】期委托资产现金资产价值人民币189,691,648.87元（大写人民币壹亿捌仟玖佰陆拾玖万壹仟陆佰肆拾捌元捌角柒分），其中委托资产本金人民币188,889,000.00元，委托资产收益人民币802,648.87元，按照定向资产管理合同的规定，管理人签收后回传委托人并与其确认收到。</v>
      </c>
    </row>
    <row r="28" spans="1:10">
      <c r="A28" s="117">
        <v>94</v>
      </c>
      <c r="B28" s="119">
        <v>61799952.094520546</v>
      </c>
      <c r="C28" s="108" t="str">
        <f t="shared" si="2"/>
        <v>大写人民币陆仟壹佰柒拾玖万玖仟玖佰伍拾贰元零玖分</v>
      </c>
      <c r="D28" s="123">
        <v>42362</v>
      </c>
      <c r="E28" s="118">
        <v>60039000</v>
      </c>
      <c r="F28" s="104">
        <f t="shared" si="1"/>
        <v>1760952.0945205465</v>
      </c>
      <c r="H28">
        <f t="shared" si="4"/>
        <v>94</v>
      </c>
      <c r="I28" s="124">
        <f t="shared" si="5"/>
        <v>42362</v>
      </c>
      <c r="J28" t="str">
        <f t="shared" si="3"/>
        <v>本委托人于2015年12月24日提取第【94】期委托资产现金资产价值人民币61,799,952.09元（大写人民币陆仟壹佰柒拾玖万玖仟玖佰伍拾贰元零玖分），其中委托资产本金人民币60,039,000.00元，委托资产收益人民币1,760,952.09元，按照定向资产管理合同的规定，管理人签收后回传委托人并与其确认收到。</v>
      </c>
    </row>
    <row r="29" spans="1:10">
      <c r="A29" s="117">
        <v>102</v>
      </c>
      <c r="B29" s="119">
        <v>59193936</v>
      </c>
      <c r="C29" s="108" t="str">
        <f t="shared" si="2"/>
        <v>大写人民币伍仟玖佰壹拾玖万叁仟玖佰叁拾陆元整</v>
      </c>
      <c r="D29" s="123">
        <v>42362</v>
      </c>
      <c r="E29" s="118">
        <v>57597000</v>
      </c>
      <c r="F29" s="104">
        <f t="shared" si="1"/>
        <v>1596936</v>
      </c>
      <c r="H29">
        <f t="shared" si="4"/>
        <v>102</v>
      </c>
      <c r="I29" s="124">
        <f t="shared" si="5"/>
        <v>42362</v>
      </c>
      <c r="J29" t="str">
        <f t="shared" si="3"/>
        <v>本委托人于2015年12月24日提取第【102】期委托资产现金资产价值人民币59,193,936.00元（大写人民币伍仟玖佰壹拾玖万叁仟玖佰叁拾陆元整），其中委托资产本金人民币57,597,000.00元，委托资产收益人民币1,596,936.00元，按照定向资产管理合同的规定，管理人签收后回传委托人并与其确认收到。</v>
      </c>
    </row>
    <row r="30" spans="1:10">
      <c r="A30" s="117">
        <v>190</v>
      </c>
      <c r="B30" s="119">
        <v>95106268.827397302</v>
      </c>
      <c r="C30" s="108" t="str">
        <f t="shared" si="2"/>
        <v>大写人民币玖仟伍佰壹拾万陆仟贰佰陆拾捌元捌角叁分</v>
      </c>
      <c r="D30" s="123">
        <v>42362</v>
      </c>
      <c r="E30" s="118">
        <v>93977000</v>
      </c>
      <c r="F30" s="104">
        <f t="shared" si="1"/>
        <v>1129268.8273973018</v>
      </c>
      <c r="H30">
        <f t="shared" si="4"/>
        <v>190</v>
      </c>
      <c r="I30" s="124">
        <f t="shared" si="5"/>
        <v>42362</v>
      </c>
      <c r="J30" t="str">
        <f t="shared" si="3"/>
        <v>本委托人于2015年12月24日提取第【190】期委托资产现金资产价值人民币95,106,268.83元（大写人民币玖仟伍佰壹拾万陆仟贰佰陆拾捌元捌角叁分），其中委托资产本金人民币93,977,000.00元，委托资产收益人民币1,129,268.83元，按照定向资产管理合同的规定，管理人签收后回传委托人并与其确认收到。</v>
      </c>
    </row>
    <row r="31" spans="1:10">
      <c r="C31" s="108" t="str">
        <f t="shared" si="2"/>
        <v>大写</v>
      </c>
      <c r="D31" s="126">
        <v>42362</v>
      </c>
      <c r="F31" s="104">
        <f t="shared" si="1"/>
        <v>0</v>
      </c>
      <c r="H31">
        <f t="shared" si="4"/>
        <v>0</v>
      </c>
      <c r="I31" s="124">
        <f t="shared" si="5"/>
        <v>42362</v>
      </c>
      <c r="J31" t="str">
        <f t="shared" si="3"/>
        <v>本委托人于2015年12月24日提取第【】期委托资产现金资产价值人民币000,000.00元（大写），其中委托资产本金人民币000,000.00元，委托资产收益人民币000,000.00元，按照定向资产管理合同的规定，管理人签收后回传委托人并与其确认收到。</v>
      </c>
    </row>
    <row r="32" spans="1:10">
      <c r="C32" s="108" t="str">
        <f t="shared" si="2"/>
        <v>大写</v>
      </c>
      <c r="F32" s="104">
        <f t="shared" si="1"/>
        <v>0</v>
      </c>
      <c r="H32">
        <f t="shared" ref="H32:H47" si="6">A32</f>
        <v>0</v>
      </c>
      <c r="I32" s="124">
        <f t="shared" ref="I32:I47" si="7">D32</f>
        <v>0</v>
      </c>
      <c r="J32" t="str">
        <f t="shared" si="3"/>
        <v>本委托人于1900年1月0日提取第【】期委托资产现金资产价值人民币000,000.00元（大写），其中委托资产本金人民币000,000.00元，委托资产收益人民币000,000.00元，按照定向资产管理合同的规定，管理人签收后回传委托人并与其确认收到。</v>
      </c>
    </row>
    <row r="33" spans="1:10">
      <c r="C33" s="108" t="str">
        <f t="shared" si="2"/>
        <v>大写</v>
      </c>
      <c r="F33" s="104">
        <f t="shared" si="1"/>
        <v>0</v>
      </c>
      <c r="H33">
        <f t="shared" si="6"/>
        <v>0</v>
      </c>
      <c r="I33" s="124">
        <f t="shared" si="7"/>
        <v>0</v>
      </c>
      <c r="J33" t="str">
        <f t="shared" si="3"/>
        <v>本委托人于1900年1月0日提取第【】期委托资产现金资产价值人民币000,000.00元（大写），其中委托资产本金人民币000,000.00元，委托资产收益人民币000,000.00元，按照定向资产管理合同的规定，管理人签收后回传委托人并与其确认收到。</v>
      </c>
    </row>
    <row r="34" spans="1:10">
      <c r="C34" s="108" t="str">
        <f t="shared" si="2"/>
        <v>大写</v>
      </c>
      <c r="E34" s="125" t="str">
        <f>TEXT(A1,"0+000")&amp;"~"&amp;TEXT(A2,"0+000")</f>
        <v>期数~0+172</v>
      </c>
      <c r="F34" s="104" t="e">
        <f t="shared" si="1"/>
        <v>#VALUE!</v>
      </c>
      <c r="H34">
        <f t="shared" si="6"/>
        <v>0</v>
      </c>
      <c r="I34" s="124">
        <f t="shared" si="7"/>
        <v>0</v>
      </c>
      <c r="J34" t="e">
        <f t="shared" si="3"/>
        <v>#VALUE!</v>
      </c>
    </row>
    <row r="35" spans="1:10">
      <c r="C35" s="108" t="str">
        <f t="shared" si="2"/>
        <v>大写</v>
      </c>
      <c r="E35" s="125" t="str">
        <f>TEXT(D31,"e年m月d日")</f>
        <v>2015年12月24日</v>
      </c>
      <c r="F35" s="104">
        <f t="shared" si="1"/>
        <v>-42362</v>
      </c>
      <c r="H35">
        <f t="shared" si="6"/>
        <v>0</v>
      </c>
      <c r="I35" s="124">
        <f t="shared" si="7"/>
        <v>0</v>
      </c>
      <c r="J35" t="str">
        <f t="shared" si="3"/>
        <v>本委托人于1900年1月0日提取第【】期委托资产现金资产价值人民币000,000.00元（大写），其中委托资产本金人民币042,362.00元，委托资产收益人民币-042,362.00元，按照定向资产管理合同的规定，管理人签收后回传委托人并与其确认收到。</v>
      </c>
    </row>
    <row r="36" spans="1:10">
      <c r="C36" s="108" t="str">
        <f t="shared" si="2"/>
        <v>大写</v>
      </c>
      <c r="F36" s="104">
        <f t="shared" si="1"/>
        <v>0</v>
      </c>
      <c r="H36">
        <f t="shared" si="6"/>
        <v>0</v>
      </c>
      <c r="I36" s="124">
        <f t="shared" si="7"/>
        <v>0</v>
      </c>
      <c r="J36" t="str">
        <f t="shared" si="3"/>
        <v>本委托人于1900年1月0日提取第【】期委托资产现金资产价值人民币000,000.00元（大写），其中委托资产本金人民币000,000.00元，委托资产收益人民币000,000.00元，按照定向资产管理合同的规定，管理人签收后回传委托人并与其确认收到。</v>
      </c>
    </row>
    <row r="37" spans="1:10">
      <c r="C37" s="108" t="str">
        <f t="shared" si="2"/>
        <v>大写</v>
      </c>
      <c r="F37" s="104">
        <f t="shared" si="1"/>
        <v>0</v>
      </c>
      <c r="H37">
        <f t="shared" si="6"/>
        <v>0</v>
      </c>
      <c r="I37" s="124">
        <f t="shared" si="7"/>
        <v>0</v>
      </c>
      <c r="J37" t="str">
        <f t="shared" si="3"/>
        <v>本委托人于1900年1月0日提取第【】期委托资产现金资产价值人民币000,000.00元（大写），其中委托资产本金人民币000,000.00元，委托资产收益人民币000,000.00元，按照定向资产管理合同的规定，管理人签收后回传委托人并与其确认收到。</v>
      </c>
    </row>
    <row r="38" spans="1:10">
      <c r="C38" s="108" t="str">
        <f t="shared" si="2"/>
        <v>大写</v>
      </c>
      <c r="F38" s="104">
        <f t="shared" si="1"/>
        <v>0</v>
      </c>
      <c r="H38">
        <f t="shared" si="6"/>
        <v>0</v>
      </c>
      <c r="I38" s="124">
        <f t="shared" si="7"/>
        <v>0</v>
      </c>
      <c r="J38" t="str">
        <f t="shared" si="3"/>
        <v>本委托人于1900年1月0日提取第【】期委托资产现金资产价值人民币000,000.00元（大写），其中委托资产本金人民币000,000.00元，委托资产收益人民币000,000.00元，按照定向资产管理合同的规定，管理人签收后回传委托人并与其确认收到。</v>
      </c>
    </row>
    <row r="39" spans="1:10">
      <c r="A39" s="90"/>
      <c r="B39" s="67"/>
      <c r="C39" s="108" t="str">
        <f t="shared" si="2"/>
        <v>大写</v>
      </c>
      <c r="D39" s="92"/>
      <c r="E39" s="91"/>
      <c r="F39" s="104">
        <f t="shared" si="1"/>
        <v>0</v>
      </c>
      <c r="G39" s="93"/>
      <c r="I39" s="124"/>
    </row>
    <row r="40" spans="1:10">
      <c r="A40" s="90">
        <v>225</v>
      </c>
      <c r="B40" s="67">
        <v>1735890.4109589041</v>
      </c>
      <c r="C40" s="108" t="str">
        <f t="shared" si="2"/>
        <v>大写人民币壹佰柒拾叁万伍仟捌佰玖拾元肆角壹分</v>
      </c>
      <c r="D40" s="92">
        <v>42363</v>
      </c>
      <c r="E40" s="129">
        <v>0</v>
      </c>
      <c r="F40" s="104">
        <f t="shared" si="1"/>
        <v>1735890.4109589041</v>
      </c>
      <c r="G40" s="93"/>
      <c r="H40">
        <f t="shared" si="6"/>
        <v>225</v>
      </c>
      <c r="I40" s="124">
        <f t="shared" si="7"/>
        <v>42363</v>
      </c>
      <c r="J40" t="str">
        <f t="shared" ref="J40:J47" si="8">"本委托人于"&amp;TEXT(D40,"e年m月d日")&amp;"提取第【"&amp;A40&amp;"】期委托资产现金资产价值人民币"&amp;TEXT(B40,"000,000.00")&amp;"元（"&amp;C40&amp;"），其中委托资产本金人民币"&amp;TEXT(E40,"000,000.00")&amp;"元，委托资产收益人民币"&amp;TEXT(F40,"000,000.00")&amp;"元，按照定向资产管理合同的规定，管理人签收后回传委托人并与其确认收到。"</f>
        <v>本委托人于2015年12月25日提取第【225】期委托资产现金资产价值人民币1,735,890.41元（大写人民币壹佰柒拾叁万伍仟捌佰玖拾元肆角壹分），其中委托资产本金人民币000,000.00元，委托资产收益人民币1,735,890.41元，按照定向资产管理合同的规定，管理人签收后回传委托人并与其确认收到。</v>
      </c>
    </row>
    <row r="41" spans="1:10">
      <c r="A41" s="90">
        <v>234</v>
      </c>
      <c r="B41" s="67">
        <v>973150.68493150687</v>
      </c>
      <c r="C41" s="108" t="str">
        <f t="shared" si="2"/>
        <v>大写人民币玖拾柒万叁仟壹佰伍拾元陆角捌分</v>
      </c>
      <c r="D41" s="92">
        <v>42363</v>
      </c>
      <c r="E41" s="129">
        <v>0</v>
      </c>
      <c r="F41" s="104">
        <f t="shared" si="1"/>
        <v>973150.68493150687</v>
      </c>
      <c r="G41" s="67"/>
      <c r="H41">
        <f t="shared" si="6"/>
        <v>234</v>
      </c>
      <c r="I41" s="124">
        <f t="shared" si="7"/>
        <v>42363</v>
      </c>
      <c r="J41" t="str">
        <f t="shared" si="8"/>
        <v>本委托人于2015年12月25日提取第【234】期委托资产现金资产价值人民币973,150.68元（大写人民币玖拾柒万叁仟壹佰伍拾元陆角捌分），其中委托资产本金人民币000,000.00元，委托资产收益人民币973,150.68元，按照定向资产管理合同的规定，管理人签收后回传委托人并与其确认收到。</v>
      </c>
    </row>
    <row r="42" spans="1:10" s="137" customFormat="1">
      <c r="A42" s="131">
        <v>193</v>
      </c>
      <c r="B42" s="134">
        <v>81017205.479452059</v>
      </c>
      <c r="C42" s="135" t="str">
        <f t="shared" si="2"/>
        <v>大写人民币捌仟壹佰零壹万柒仟贰佰零伍元肆角捌分</v>
      </c>
      <c r="D42" s="133">
        <v>42381</v>
      </c>
      <c r="E42" s="132">
        <v>80000000</v>
      </c>
      <c r="F42" s="136">
        <f t="shared" si="1"/>
        <v>1017205.4794520587</v>
      </c>
      <c r="H42" s="137">
        <f t="shared" si="6"/>
        <v>193</v>
      </c>
      <c r="I42" s="138">
        <f t="shared" si="7"/>
        <v>42381</v>
      </c>
      <c r="J42" s="137" t="str">
        <f t="shared" si="8"/>
        <v>本委托人于2016年1月12日提取第【193】期委托资产现金资产价值人民币81,017,205.48元（大写人民币捌仟壹佰零壹万柒仟贰佰零伍元肆角捌分），其中委托资产本金人民币80,000,000.00元，委托资产收益人民币1,017,205.48元，按照定向资产管理合同的规定，管理人签收后回传委托人并与其确认收到。</v>
      </c>
    </row>
    <row r="43" spans="1:10" s="137" customFormat="1">
      <c r="A43" s="131">
        <v>249</v>
      </c>
      <c r="B43" s="134">
        <v>138889644.16438356</v>
      </c>
      <c r="C43" s="135" t="str">
        <f t="shared" si="2"/>
        <v>大写人民币壹亿叁仟捌佰捌拾捌万玖仟陆佰肆拾肆元壹角陆分</v>
      </c>
      <c r="D43" s="133">
        <v>42381</v>
      </c>
      <c r="E43" s="132">
        <v>138193000</v>
      </c>
      <c r="F43" s="136">
        <f t="shared" si="1"/>
        <v>696644.16438356042</v>
      </c>
      <c r="H43" s="137">
        <f t="shared" si="6"/>
        <v>249</v>
      </c>
      <c r="I43" s="138">
        <f t="shared" si="7"/>
        <v>42381</v>
      </c>
      <c r="J43" s="137" t="str">
        <f t="shared" si="8"/>
        <v>本委托人于2016年1月12日提取第【249】期委托资产现金资产价值人民币138,889,644.16元（大写人民币壹亿叁仟捌佰捌拾捌万玖仟陆佰肆拾肆元壹角陆分），其中委托资产本金人民币138,193,000.00元，委托资产收益人民币696,644.16元，按照定向资产管理合同的规定，管理人签收后回传委托人并与其确认收到。</v>
      </c>
    </row>
    <row r="44" spans="1:10" s="137" customFormat="1">
      <c r="A44" s="131">
        <v>250</v>
      </c>
      <c r="B44" s="134">
        <v>119709439.89041096</v>
      </c>
      <c r="C44" s="135" t="str">
        <f t="shared" si="2"/>
        <v>大写人民币壹亿壹仟玖佰柒拾万玖仟肆佰叁拾玖元捌角玖分</v>
      </c>
      <c r="D44" s="133">
        <v>42381</v>
      </c>
      <c r="E44" s="132">
        <v>119109000</v>
      </c>
      <c r="F44" s="136">
        <f t="shared" si="1"/>
        <v>600439.89041095972</v>
      </c>
      <c r="H44" s="137">
        <f t="shared" si="6"/>
        <v>250</v>
      </c>
      <c r="I44" s="138">
        <f t="shared" si="7"/>
        <v>42381</v>
      </c>
      <c r="J44" s="137" t="str">
        <f t="shared" si="8"/>
        <v>本委托人于2016年1月12日提取第【250】期委托资产现金资产价值人民币119,709,439.89元（大写人民币壹亿壹仟玖佰柒拾万玖仟肆佰叁拾玖元捌角玖分），其中委托资产本金人民币119,109,000.00元，委托资产收益人民币600,439.89元，按照定向资产管理合同的规定，管理人签收后回传委托人并与其确认收到。</v>
      </c>
    </row>
    <row r="45" spans="1:10" s="137" customFormat="1">
      <c r="A45" s="131">
        <v>118</v>
      </c>
      <c r="B45" s="134">
        <v>54353959.273972601</v>
      </c>
      <c r="C45" s="135" t="str">
        <f t="shared" si="2"/>
        <v>大写人民币伍仟肆佰叁拾伍万叁仟玖佰伍拾玖元贰角柒分</v>
      </c>
      <c r="D45" s="133">
        <v>42382</v>
      </c>
      <c r="E45" s="132">
        <v>52839000</v>
      </c>
      <c r="F45" s="136">
        <f t="shared" si="1"/>
        <v>1514959.2739726007</v>
      </c>
      <c r="H45" s="137">
        <f t="shared" si="6"/>
        <v>118</v>
      </c>
      <c r="I45" s="138">
        <f t="shared" si="7"/>
        <v>42382</v>
      </c>
      <c r="J45" s="137" t="str">
        <f t="shared" si="8"/>
        <v>本委托人于2016年1月13日提取第【118】期委托资产现金资产价值人民币54,353,959.27元（大写人民币伍仟肆佰叁拾伍万叁仟玖佰伍拾玖元贰角柒分），其中委托资产本金人民币52,839,000.00元，委托资产收益人民币1,514,959.27元，按照定向资产管理合同的规定，管理人签收后回传委托人并与其确认收到。</v>
      </c>
    </row>
    <row r="46" spans="1:10" s="137" customFormat="1">
      <c r="A46" s="131">
        <v>198</v>
      </c>
      <c r="B46" s="134">
        <v>108438941.56986301</v>
      </c>
      <c r="C46" s="135" t="str">
        <f t="shared" si="2"/>
        <v>大写人民币壹亿零捌佰肆拾叁万捌仟玖佰肆拾壹元伍角柒分</v>
      </c>
      <c r="D46" s="133">
        <v>42382</v>
      </c>
      <c r="E46" s="132">
        <v>107107000</v>
      </c>
      <c r="F46" s="136">
        <f t="shared" si="1"/>
        <v>1331941.5698630065</v>
      </c>
      <c r="H46" s="137">
        <f>A46</f>
        <v>198</v>
      </c>
      <c r="I46" s="138">
        <f t="shared" si="7"/>
        <v>42382</v>
      </c>
      <c r="J46" s="137" t="str">
        <f t="shared" si="8"/>
        <v>本委托人于2016年1月13日提取第【198】期委托资产现金资产价值人民币108,438,941.57元（大写人民币壹亿零捌佰肆拾叁万捌仟玖佰肆拾壹元伍角柒分），其中委托资产本金人民币107,107,000.00元，委托资产收益人民币1,331,941.57元，按照定向资产管理合同的规定，管理人签收后回传委托人并与其确认收到。</v>
      </c>
    </row>
    <row r="47" spans="1:10" s="137" customFormat="1">
      <c r="A47" s="131">
        <v>194</v>
      </c>
      <c r="B47" s="134">
        <v>506049315.06849313</v>
      </c>
      <c r="C47" s="135" t="str">
        <f t="shared" si="2"/>
        <v>大写人民币伍亿零陆佰零肆万玖仟叁佰壹拾伍元零柒分</v>
      </c>
      <c r="D47" s="133">
        <v>42383</v>
      </c>
      <c r="E47" s="132">
        <v>500000000</v>
      </c>
      <c r="F47" s="136">
        <f t="shared" si="1"/>
        <v>6049315.0684931278</v>
      </c>
      <c r="H47" s="137">
        <f t="shared" si="6"/>
        <v>194</v>
      </c>
      <c r="I47" s="138">
        <f t="shared" si="7"/>
        <v>42383</v>
      </c>
      <c r="J47" s="137" t="str">
        <f t="shared" si="8"/>
        <v>本委托人于2016年1月14日提取第【194】期委托资产现金资产价值人民币506,049,315.07元（大写人民币伍亿零陆佰零肆万玖仟叁佰壹拾伍元零柒分），其中委托资产本金人民币500,000,000.00元，委托资产收益人民币6,049,315.07元，按照定向资产管理合同的规定，管理人签收后回传委托人并与其确认收到。</v>
      </c>
    </row>
  </sheetData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360</vt:lpstr>
      <vt:lpstr>365</vt:lpstr>
      <vt:lpstr>Sheet3</vt:lpstr>
      <vt:lpstr>追加</vt:lpstr>
      <vt:lpstr>提取通知书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郝蕴</dc:creator>
  <cp:lastModifiedBy>Windows 用户</cp:lastModifiedBy>
  <dcterms:created xsi:type="dcterms:W3CDTF">2015-01-27T05:33:02Z</dcterms:created>
  <dcterms:modified xsi:type="dcterms:W3CDTF">2017-02-22T10:58:57Z</dcterms:modified>
</cp:coreProperties>
</file>