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1BFA368F-D248-4599-955A-9F130C769A9F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6" l="1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<sst xmlns="http://schemas.openxmlformats.org/spreadsheetml/2006/main" count="395" uniqueCount="232">
  <si>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</si>
  <si>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</si>
  <si>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</si>
  <si>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</si>
  <si>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</si>
  <si>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</si>
  <si>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</si>
  <si>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</si>
  <si>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</si>
  <si>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</si>
  <si>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</si>
  <si>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</si>
  <si>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</si>
  <si>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</si>
  <si>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</si>
  <si>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</si>
  <si>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</si>
  <si>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</si>
  <si>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</si>
  <si>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</si>
  <si>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</si>
  <si>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</si>
  <si>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</si>
  <si>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</si>
  <si>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</si>
  <si>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</si>
  <si>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</si>
  <si>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</si>
  <si>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</si>
  <si>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</si>
  <si>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</si>
  <si>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</si>
  <si>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</si>
  <si>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</si>
  <si>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</si>
  <si>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</si>
  <si>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</si>
  <si>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</si>
  <si>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</si>
  <si>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</si>
  <si>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</si>
  <si>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</si>
  <si>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</si>
  <si>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</si>
  <si>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</si>
  <si>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</si>
  <si>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</si>
  <si>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</si>
  <si>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</si>
  <si>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</si>
  <si>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</si>
  <si>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</si>
  <si>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</si>
  <si>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</si>
  <si>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</si>
  <si>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</si>
  <si>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</si>
  <si>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</si>
  <si>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</si>
  <si>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</si>
  <si>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</si>
  <si>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</si>
  <si>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</si>
  <si>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</si>
  <si>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</si>
  <si>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</si>
  <si>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</si>
  <si>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</si>
  <si>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</si>
  <si>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</si>
  <si>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</si>
  <si>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</si>
  <si>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</si>
  <si>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</si>
  <si>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</si>
  <si>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</si>
  <si>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</si>
  <si>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</si>
  <si>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</si>
  <si>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</si>
  <si>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</si>
  <si>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</si>
  <si>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</si>
  <si>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</si>
  <si>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</si>
  <si>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</si>
  <si>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</si>
  <si>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</si>
  <si>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</si>
  <si>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</si>
  <si>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</si>
  <si>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</si>
  <si>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</si>
  <si>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</si>
  <si>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</si>
  <si>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</si>
  <si>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</si>
  <si>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</si>
  <si>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</si>
  <si>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</si>
  <si>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</si>
  <si>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</si>
  <si>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</si>
  <si>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</si>
  <si>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</si>
  <si>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</si>
  <si>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</si>
  <si>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</si>
  <si>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</si>
  <si>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</si>
  <si>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</si>
  <si>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</si>
  <si>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</si>
  <si>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</si>
  <si>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</si>
  <si>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</si>
  <si>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</si>
  <si>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</si>
  <si>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</si>
  <si>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</si>
  <si>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</si>
  <si>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</si>
  <si>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</si>
  <si>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</si>
  <si>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</si>
  <si>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</si>
  <si>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</si>
  <si>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</si>
  <si>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</si>
  <si>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</si>
  <si>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</si>
  <si>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</si>
  <si>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</si>
  <si>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</si>
  <si>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</si>
  <si>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</si>
  <si>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</si>
  <si>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</si>
  <si>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</si>
  <si>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</si>
  <si>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</si>
  <si>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</si>
  <si>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</si>
  <si>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</si>
  <si>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</si>
  <si>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</si>
  <si>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</si>
  <si>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</si>
  <si>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</si>
  <si>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</si>
  <si>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</si>
  <si>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</si>
  <si>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</si>
  <si>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</si>
  <si>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</si>
  <si>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</si>
  <si>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</si>
  <si>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</si>
  <si>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</si>
  <si>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</si>
  <si>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</si>
  <si>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</si>
  <si>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</si>
  <si>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</si>
  <si>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</si>
  <si>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</si>
  <si>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</si>
  <si>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</si>
  <si>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</si>
  <si>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</si>
  <si>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</si>
  <si>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</si>
  <si>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</si>
  <si>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</si>
  <si>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</si>
  <si>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</si>
  <si>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</si>
  <si>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</si>
  <si>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</si>
  <si>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</si>
  <si>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</si>
  <si>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</si>
  <si>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</si>
  <si>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</si>
  <si>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</si>
  <si>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</si>
  <si>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</si>
  <si>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</si>
  <si>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</si>
  <si>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</si>
  <si>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</si>
  <si>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</si>
  <si>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</si>
  <si>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</si>
  <si>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</si>
  <si>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</si>
  <si>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</si>
  <si>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</si>
  <si>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</si>
  <si>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</si>
  <si>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</si>
  <si>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</si>
  <si>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</si>
  <si>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</si>
  <si>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</si>
  <si>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</si>
  <si>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</si>
  <si>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</si>
  <si>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</si>
  <si>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</si>
  <si>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</si>
  <si>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</si>
  <si>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</si>
  <si>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</si>
  <si>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</si>
  <si>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</si>
  <si>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</si>
  <si>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</si>
  <si>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</si>
  <si>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</si>
  <si>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</si>
  <si>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</si>
  <si>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</si>
  <si>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</si>
  <si>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</si>
  <si>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Al-Safi</t>
  </si>
  <si>
    <t>Muhammad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</si>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</sst>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0A5D-9A1C-47D8-9801-A8068B592BF4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226</v>
      </c>
      <c r="D11" s="70"/>
      <c r="F11" s="69" t="s">
        <v>225</v>
      </c>
      <c r="G11" s="70"/>
      <c r="I11" s="72">
        <v>9148765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2FB64B21-E8EE-424D-9677-EA8C50501DCB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3" workbookViewId="0">
      <selection activeCell="B27" sqref="B27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1234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2345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v>2345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3235425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45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2345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245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2551449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21826917</v>
      </c>
      <c r="C44" s="8"/>
      <c r="D44" s="21">
        <f>SUM(D4:D43)</f>
        <v>20388626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-1438291</v>
      </c>
      <c r="H46" s="20">
        <f>H44-F44</f>
        <v>0</v>
      </c>
    </row>
    <row r="48" spans="1:9" x14ac:dyDescent="0.25">
      <c r="H48" s="9">
        <f>'IS-BS'!I27</f>
        <v>357676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888875</v>
      </c>
      <c r="I51" s="40" t="s">
        <v>192</v>
      </c>
    </row>
    <row r="53" spans="8:9" x14ac:dyDescent="0.25">
      <c r="H53" s="9">
        <f>H51-D37</f>
        <v>-1662574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1.8</v>
      </c>
      <c r="F12" s="9"/>
    </row>
    <row r="13" spans="1:7" x14ac:dyDescent="0.25">
      <c r="A13" s="19"/>
      <c r="D13" s="40" t="s">
        <v>148</v>
      </c>
      <c r="F13" s="9">
        <f>E12</f>
        <v>1.8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-812.4</v>
      </c>
      <c r="F15" s="9"/>
    </row>
    <row r="16" spans="1:7" x14ac:dyDescent="0.25">
      <c r="A16" s="19"/>
      <c r="D16" s="40" t="s">
        <v>214</v>
      </c>
      <c r="F16" s="9">
        <f>E15</f>
        <v>-812.4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18.760000000000002</v>
      </c>
      <c r="F18" s="9"/>
      <c r="G18" s="40"/>
    </row>
    <row r="19" spans="1:7" x14ac:dyDescent="0.25">
      <c r="A19" s="48"/>
      <c r="D19" s="40" t="s">
        <v>215</v>
      </c>
      <c r="F19" s="9">
        <f>E18</f>
        <v>18.760000000000002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-243.98999999999998</v>
      </c>
      <c r="F42" s="9"/>
    </row>
    <row r="43" spans="1:7" x14ac:dyDescent="0.25">
      <c r="A43" s="19"/>
      <c r="D43" t="s">
        <v>160</v>
      </c>
      <c r="E43" s="9"/>
      <c r="F43" s="9">
        <f>E42</f>
        <v>-243.98999999999998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288757.92000000004</v>
      </c>
      <c r="F70" s="9">
        <f>SUM(F3:F69)</f>
        <v>288757.92000000004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45</v>
      </c>
      <c r="D78" s="10"/>
      <c r="E78" s="10"/>
      <c r="F78" s="10" t="s">
        <v>46</v>
      </c>
      <c r="G78" s="22">
        <v>0.04</v>
      </c>
      <c r="H78" s="21">
        <f>C78*G78</f>
        <v>1.8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1876</v>
      </c>
      <c r="D81" s="10"/>
      <c r="E81" s="10"/>
      <c r="F81" s="10" t="s">
        <v>46</v>
      </c>
      <c r="G81" s="22">
        <v>0.1</v>
      </c>
      <c r="H81" s="21">
        <f>(C81-10000)/10</f>
        <v>-812.4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469</v>
      </c>
      <c r="D84" s="10"/>
      <c r="E84" s="10"/>
      <c r="F84" s="10" t="s">
        <v>46</v>
      </c>
      <c r="G84" s="22">
        <v>0.04</v>
      </c>
      <c r="H84" s="21">
        <f>C84*G84</f>
        <v>18.760000000000002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12183.15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1234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-16266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-243.98999999999998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17256.009999999998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1.8000000000029104</v>
      </c>
      <c r="D122" s="10"/>
      <c r="E122" s="10">
        <f>C122*E120</f>
        <v>1.4400000000023283</v>
      </c>
      <c r="F122" s="10">
        <f>C122*F120</f>
        <v>0.36000000000058208</v>
      </c>
      <c r="G122" s="10"/>
      <c r="H122" s="10">
        <f>'Trial Balance'!B18*0.04</f>
        <v>1.8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-43467.4</v>
      </c>
      <c r="D125" s="10"/>
      <c r="E125" s="10">
        <f>C125*E123</f>
        <v>-34773.920000000006</v>
      </c>
      <c r="F125" s="10">
        <f>C125*F123</f>
        <v>-8693.4800000000014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1234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-16266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2345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2345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1.8</v>
      </c>
      <c r="I9" s="10"/>
      <c r="J9" s="10"/>
      <c r="K9" s="10"/>
      <c r="L9" s="10">
        <f t="shared" si="1"/>
        <v>93601.8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18.760000000000002</v>
      </c>
      <c r="I10" s="10"/>
      <c r="J10" s="10"/>
      <c r="K10" s="10"/>
      <c r="L10" s="10">
        <f t="shared" si="1"/>
        <v>18.760000000000002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2345</v>
      </c>
      <c r="E11" s="10"/>
      <c r="F11" s="10"/>
      <c r="G11" s="10"/>
      <c r="H11" s="10">
        <f>Journals!F16</f>
        <v>-812.4</v>
      </c>
      <c r="I11" s="10"/>
      <c r="J11" s="10"/>
      <c r="K11" s="10"/>
      <c r="L11" s="10">
        <f t="shared" si="1"/>
        <v>1532.6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17256.009999999998</v>
      </c>
      <c r="G16" s="10"/>
      <c r="H16" s="10"/>
      <c r="I16" s="10"/>
      <c r="J16" s="10">
        <f t="shared" si="0"/>
        <v>17256.009999999998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3235425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3235425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45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45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12201.91</v>
      </c>
      <c r="G20" s="10"/>
      <c r="H20" s="10"/>
      <c r="I20" s="10"/>
      <c r="J20" s="10">
        <f t="shared" si="0"/>
        <v>12201.91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2345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2345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245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-6555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-243.98999999999998</v>
      </c>
      <c r="I38" s="10"/>
      <c r="J38" s="10"/>
      <c r="K38" s="10"/>
      <c r="L38" s="10">
        <f t="shared" si="1"/>
        <v>-243.98999999999998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2551449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2551449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21826917</v>
      </c>
      <c r="C48" s="8"/>
      <c r="D48" s="21">
        <f>SUM(D6:D47)</f>
        <v>20388626</v>
      </c>
      <c r="E48" s="10"/>
      <c r="F48" s="21">
        <f>SUM(F6:F47)</f>
        <v>432757.92</v>
      </c>
      <c r="G48" s="8"/>
      <c r="H48" s="21">
        <f>SUM(H6:H47)</f>
        <v>432757.92000000004</v>
      </c>
      <c r="I48" s="10"/>
      <c r="J48" s="21">
        <f>SUM(J6:J47)</f>
        <v>21908874.920000002</v>
      </c>
      <c r="K48" s="10"/>
      <c r="L48" s="21">
        <f>SUM(L6:L47)</f>
        <v>20470583.920000002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1438291</v>
      </c>
      <c r="H50" s="20">
        <f>F48-H48</f>
        <v>0</v>
      </c>
      <c r="L50" s="20">
        <f>J48-L48</f>
        <v>1438291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17256.009999999998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17256.009999999998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12201.91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-8693.1200000000008</v>
      </c>
      <c r="M8" s="9">
        <f>Journals!E128+Journals!E125+Journals!E122</f>
        <v>-21778.730000000003</v>
      </c>
      <c r="N8" s="9"/>
      <c r="O8" s="9"/>
      <c r="P8" s="9"/>
      <c r="Q8" s="9">
        <f t="shared" si="0"/>
        <v>42673.760000000002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3208618.92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4518368.92</v>
      </c>
      <c r="D21" s="9"/>
      <c r="E21" s="9">
        <f>SUM(E2:E19)</f>
        <v>14717989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2814774.48</v>
      </c>
      <c r="M21" s="9">
        <f>SUM(M2:M18)</f>
        <v>118139.66999999998</v>
      </c>
      <c r="N21" s="9">
        <f>SUM(N2:N18)</f>
        <v>89031.01</v>
      </c>
      <c r="O21" s="9">
        <f>SUM(O2:O18)</f>
        <v>1309750</v>
      </c>
      <c r="P21" s="9">
        <f>SUM(P2:P18)</f>
        <v>0</v>
      </c>
      <c r="Q21" s="9">
        <f t="shared" si="1"/>
        <v>186673.76</v>
      </c>
    </row>
    <row r="22" spans="1:17" x14ac:dyDescent="0.25">
      <c r="B22" s="18" t="s">
        <v>69</v>
      </c>
      <c r="E22" s="20">
        <f>E21-C21</f>
        <v>10199620.08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3021945.1599999997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10199620.08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3235425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-16266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-6555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2345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18.760000000000002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1532.6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45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93601.8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2345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-243.98999999999998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12751069.08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17353381</v>
      </c>
      <c r="D53" s="9"/>
      <c r="E53" s="9">
        <f>SUM(E30:E52)</f>
        <v>15952215</v>
      </c>
      <c r="F53" s="9">
        <f>E53-C53</f>
        <v>-1401166</v>
      </c>
      <c r="G53" s="9">
        <f>SUM(G30:G52)</f>
        <v>3371395</v>
      </c>
      <c r="H53" s="9"/>
      <c r="I53" s="9">
        <f>SUM(I30:I52)</f>
        <v>3371395</v>
      </c>
      <c r="J53" s="9"/>
      <c r="U53" s="9">
        <f>I53-G53</f>
        <v>0</v>
      </c>
    </row>
    <row r="55" spans="1:21" x14ac:dyDescent="0.25">
      <c r="C55" s="9">
        <f>C53+C21</f>
        <v>21871749.920000002</v>
      </c>
      <c r="D55" s="9"/>
      <c r="E55" s="9">
        <f>E53+E21</f>
        <v>30670204</v>
      </c>
      <c r="F55" s="9"/>
      <c r="G55" s="9">
        <f>G53+G21</f>
        <v>5761845</v>
      </c>
      <c r="H55" s="9"/>
      <c r="I55" s="9">
        <f>I53+I21</f>
        <v>6175395</v>
      </c>
      <c r="J55" s="9"/>
    </row>
    <row r="56" spans="1:21" x14ac:dyDescent="0.25">
      <c r="C56" s="9">
        <f>'Trial Balance'!J48</f>
        <v>21908874.920000002</v>
      </c>
      <c r="D56" s="9"/>
      <c r="E56" s="9">
        <f>'Trial Balance'!L48</f>
        <v>20470583.920000002</v>
      </c>
      <c r="F56" s="9"/>
      <c r="G56" s="9">
        <f>'Trial Balance'!N48</f>
        <v>5817719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8798454.0799999982</v>
      </c>
      <c r="F59" s="9"/>
      <c r="G59" s="9">
        <f>G56-G55</f>
        <v>55874</v>
      </c>
      <c r="H59" s="9"/>
      <c r="I59" s="9">
        <f>I55-G55</f>
        <v>413550</v>
      </c>
      <c r="J59" s="9"/>
    </row>
    <row r="60" spans="1:21" x14ac:dyDescent="0.25">
      <c r="C60" s="9"/>
      <c r="D60" s="9"/>
      <c r="E60" s="20">
        <f>E59-C59</f>
        <v>8761329.0799999982</v>
      </c>
      <c r="F60" s="9"/>
      <c r="G60" s="9"/>
      <c r="H60" s="9"/>
      <c r="I60" s="20">
        <f>I59-G59</f>
        <v>357676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888875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8761329.0799999982</v>
      </c>
      <c r="D66" s="9"/>
      <c r="E66" s="20"/>
      <c r="F66" s="20"/>
      <c r="G66" s="20"/>
      <c r="H66" s="20"/>
      <c r="I66" s="46">
        <f>I60</f>
        <v>357676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9355204.0799999982</v>
      </c>
      <c r="D68" s="9"/>
      <c r="E68" s="9"/>
      <c r="F68" s="9"/>
      <c r="G68" s="9"/>
      <c r="H68" s="9"/>
      <c r="I68" s="20">
        <f>I65+I66+I67</f>
        <v>888875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11540102.079999998</v>
      </c>
      <c r="D70" s="9"/>
      <c r="E70" s="9"/>
      <c r="F70" s="9"/>
      <c r="G70" s="9"/>
      <c r="H70" s="9"/>
      <c r="I70" s="20">
        <f>I64+I68+I69</f>
        <v>1868875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10199620.08</v>
      </c>
      <c r="D15" s="9"/>
      <c r="E15" s="9">
        <f>SUM(B15:D15)</f>
        <v>10199620.08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10793495.08</v>
      </c>
      <c r="D20" s="20">
        <f>SUM(D14:D19)</f>
        <v>270000</v>
      </c>
      <c r="E20" s="20">
        <f>SUM(E14:E19)</f>
        <v>11943495.08</v>
      </c>
      <c r="F20" s="9">
        <f>E20-'IS-BS'!C70</f>
        <v>403393.00000000186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34" zoomScaleNormal="100" workbookViewId="0">
      <selection activeCell="D47" sqref="D47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2345</v>
      </c>
      <c r="C3" s="31"/>
      <c r="G3" s="55" t="s">
        <v>121</v>
      </c>
      <c r="H3" s="56" t="s">
        <v>122</v>
      </c>
      <c r="I3" s="57">
        <f>B3-E18</f>
        <v>-403255</v>
      </c>
      <c r="J3" s="9"/>
    </row>
    <row r="4" spans="1:12" ht="13.8" x14ac:dyDescent="0.25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3.8" x14ac:dyDescent="0.25">
      <c r="A5" s="29" t="s">
        <v>94</v>
      </c>
      <c r="B5" s="30">
        <v>23452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-161207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-1376054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-146605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-307722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-1441054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-1324054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44"/>
      <c r="F28" s="9"/>
      <c r="H28" s="9">
        <f>B17-I24</f>
        <v>1507065</v>
      </c>
      <c r="I28">
        <f>H28/2</f>
        <v>753532.5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2345</v>
      </c>
      <c r="C32" s="42">
        <v>2435</v>
      </c>
      <c r="E32" s="44">
        <f>B32-C32</f>
        <v>-90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421770</v>
      </c>
      <c r="C34" s="32">
        <f>SUM(C30:C33)</f>
        <v>469095</v>
      </c>
      <c r="E34" s="44"/>
      <c r="F34" s="9"/>
    </row>
    <row r="35" spans="1:7" ht="13.8" x14ac:dyDescent="0.25">
      <c r="A35" s="34" t="s">
        <v>116</v>
      </c>
      <c r="B35" s="32">
        <f>B28-B34</f>
        <v>2056741</v>
      </c>
      <c r="C35" s="32">
        <f>C28-C34</f>
        <v>1428505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290783</v>
      </c>
      <c r="C39" s="42">
        <f>C40-C37-C38</f>
        <v>628505</v>
      </c>
      <c r="E39" s="44">
        <f>B39-C39</f>
        <v>-337722</v>
      </c>
      <c r="F39" s="9"/>
    </row>
    <row r="40" spans="1:7" ht="13.8" x14ac:dyDescent="0.25">
      <c r="A40" s="34" t="s">
        <v>120</v>
      </c>
      <c r="B40" s="32">
        <f>SUM(B37:B39)</f>
        <v>1265783</v>
      </c>
      <c r="C40" s="32">
        <f>C35</f>
        <v>1428505</v>
      </c>
      <c r="E40" s="44"/>
    </row>
    <row r="42" spans="1:7" x14ac:dyDescent="0.25">
      <c r="B42" s="9">
        <f>B40-B35</f>
        <v>-790958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2345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217655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628505</v>
      </c>
    </row>
    <row r="59" spans="1:8" x14ac:dyDescent="0.25">
      <c r="B59" s="44">
        <f>SUM(B56:B58)</f>
        <v>1428505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-307722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1295783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628505</v>
      </c>
    </row>
    <row r="69" spans="1:2" x14ac:dyDescent="0.25">
      <c r="A69" s="40" t="s">
        <v>204</v>
      </c>
      <c r="B69" s="44">
        <f>B61</f>
        <v>-307722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290783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2019-06-10T01:27:40Z</dcterms:modified>
</cp:coreProperties>
</file>