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714F4F75-1DFF-4851-B13C-9A2FE3AA6BA6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I22" i="3"/>
  <c r="I27" i="3"/>
  <c r="B5" i="6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<sst xmlns="http://schemas.openxmlformats.org/spreadsheetml/2006/main" count="395" uniqueCount="232">
  <si>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</si>
  <si>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</si>
  <si>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</si>
  <si>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</si>
  <si>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</si>
  <si>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</si>
  <si>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</si>
  <si>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</si>
  <si>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</si>
  <si>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</si>
  <si>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</si>
  <si>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</si>
  <si>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</si>
  <si>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</si>
  <si>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</si>
  <si>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</si>
  <si>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</si>
  <si>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</si>
  <si>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</si>
  <si>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</si>
  <si>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</si>
  <si>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</si>
  <si>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</si>
  <si>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</si>
  <si>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</si>
  <si>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</si>
  <si>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</si>
  <si>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</si>
  <si>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</si>
  <si>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</si>
  <si>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</si>
  <si>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</si>
  <si>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</si>
  <si>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</si>
  <si>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</si>
  <si>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</si>
  <si>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</si>
  <si>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</si>
  <si>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</si>
  <si>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</si>
  <si>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</si>
  <si>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</si>
  <si>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</si>
  <si>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</si>
  <si>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</si>
  <si>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</si>
  <si>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</si>
  <si>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</si>
  <si>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</si>
  <si>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</si>
  <si>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</si>
  <si>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</si>
  <si>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</si>
  <si>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</si>
  <si>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</si>
  <si>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</si>
  <si>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</si>
  <si>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</si>
  <si>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</si>
  <si>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</si>
  <si>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</si>
  <si>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</si>
  <si>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</si>
  <si>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</si>
  <si>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</si>
  <si>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</si>
  <si>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</si>
  <si>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</si>
  <si>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</si>
  <si>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</si>
  <si>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</si>
  <si>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</si>
  <si>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</si>
  <si>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</si>
  <si>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</si>
  <si>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</si>
  <si>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</si>
  <si>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</si>
  <si>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</si>
  <si>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</si>
  <si>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</si>
  <si>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</si>
  <si>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</si>
  <si>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</si>
  <si>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</si>
  <si>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</si>
  <si>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</si>
  <si>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</si>
  <si>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</si>
  <si>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</si>
  <si>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</si>
  <si>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</si>
  <si>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</si>
  <si>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</si>
  <si>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</si>
  <si>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</si>
  <si>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</si>
  <si>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</si>
  <si>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</si>
  <si>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</si>
  <si>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</si>
  <si>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</si>
  <si>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</si>
  <si>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</si>
  <si>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</si>
  <si>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</si>
  <si>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</si>
  <si>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</si>
  <si>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</si>
  <si>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</si>
  <si>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</si>
  <si>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</si>
  <si>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</si>
  <si>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</si>
  <si>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</si>
  <si>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</si>
  <si>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</si>
  <si>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</si>
  <si>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</si>
  <si>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</si>
  <si>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</si>
  <si>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</si>
  <si>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</si>
  <si>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</si>
  <si>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</si>
  <si>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</si>
  <si>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</si>
  <si>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</si>
  <si>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</si>
  <si>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</si>
  <si>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</si>
  <si>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</si>
  <si>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</si>
  <si>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</si>
  <si>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</si>
  <si>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</si>
  <si>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</si>
  <si>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</si>
  <si>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</si>
  <si>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</si>
  <si>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</si>
  <si>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</si>
  <si>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</si>
  <si>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</si>
  <si>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</si>
  <si>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</si>
  <si>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</si>
  <si>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</si>
  <si>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</si>
  <si>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</si>
  <si>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</si>
  <si>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</si>
  <si>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</si>
  <si>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</si>
  <si>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</si>
  <si>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</si>
  <si>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</si>
  <si>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</si>
  <si>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</si>
  <si>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</si>
  <si>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</si>
  <si>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</si>
  <si>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</si>
  <si>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</si>
  <si>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</si>
  <si>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</si>
  <si>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</si>
  <si>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</si>
  <si>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</si>
  <si>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</si>
  <si>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</si>
  <si>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</si>
  <si>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</si>
  <si>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</si>
  <si>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</si>
  <si>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</si>
  <si>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</si>
  <si>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</si>
  <si>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</si>
  <si>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</si>
  <si>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</si>
  <si>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</si>
  <si>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</si>
  <si>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</si>
  <si>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</si>
  <si>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</si>
  <si>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</si>
  <si>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</si>
  <si>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</si>
  <si>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</si>
  <si>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</si>
  <si>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</si>
  <si>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</si>
  <si>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</si>
  <si>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</si>
  <si>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</si>
  <si>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</si>
  <si>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</si>
  <si>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</si>
  <si>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</si>
  <si>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</si>
  <si>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</si>
  <si>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</si>
  <si>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</si>
  <si>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</si>
  <si>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</si>
  <si>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</si>
  <si>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</si>
  <si>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</si>
  <si>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</si>
  <si>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</si>
  <si>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</si>
  <si>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</si>
  <si>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</si>
  <si>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</si>
  <si>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</si>
  <si>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</si>
  <si>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</si>
  <si>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</si>
  <si>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</si>
  <si>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</si>
  <si>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</si>
  <si>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</si>
  <si>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</si>
  <si>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</si>
  <si>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Yeon</t>
  </si>
  <si>
    <t>Lee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</si>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</sst>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7E8-6EC1-4BC5-9B12-03F864E2EAE2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3453729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66D1C1CD-1E14-4208-8AFF-53050D28982C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8" workbookViewId="0">
      <selection activeCell="B32" sqref="B32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4942631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2435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2345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2345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2345</v>
      </c>
      <c r="C23" s="8"/>
      <c r="D23" s="8"/>
      <c r="E23" s="8"/>
      <c r="F23" s="10">
        <v>2345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2345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2596759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23602958</v>
      </c>
      <c r="C44" s="8"/>
      <c r="D44" s="21">
        <f>SUM(D4:D43)</f>
        <v>20597735</v>
      </c>
      <c r="E44" s="10"/>
      <c r="F44" s="21">
        <f>SUM(F4:F43)</f>
        <v>4809754</v>
      </c>
      <c r="G44" s="8"/>
      <c r="H44" s="21">
        <f>SUM(H4:H43)</f>
        <v>5817719</v>
      </c>
    </row>
    <row r="46" spans="1:9" x14ac:dyDescent="0.25">
      <c r="D46" s="20">
        <f>D44-B44</f>
        <v>-3005223</v>
      </c>
      <c r="H46" s="20">
        <f>H44-F44</f>
        <v>1007965</v>
      </c>
    </row>
    <row r="48" spans="1:9" x14ac:dyDescent="0.25">
      <c r="H48" s="9">
        <f>'IS-BS'!I27</f>
        <v>380331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911530</v>
      </c>
      <c r="I51" s="40" t="s">
        <v>192</v>
      </c>
    </row>
    <row r="53" spans="8:9" x14ac:dyDescent="0.25">
      <c r="H53" s="9">
        <f>H51-D37</f>
        <v>-1685229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-812.4</v>
      </c>
      <c r="F15" s="9"/>
    </row>
    <row r="16" spans="1:7" x14ac:dyDescent="0.25">
      <c r="A16" s="19"/>
      <c r="D16" s="40" t="s">
        <v>214</v>
      </c>
      <c r="F16" s="9">
        <f>E15</f>
        <v>-812.4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18.760000000000002</v>
      </c>
      <c r="F18" s="9"/>
      <c r="G18" s="40"/>
    </row>
    <row r="19" spans="1:7" x14ac:dyDescent="0.25">
      <c r="A19" s="48"/>
      <c r="D19" s="40" t="s">
        <v>215</v>
      </c>
      <c r="F19" s="9">
        <f>E18</f>
        <v>18.760000000000002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73876.964999999997</v>
      </c>
      <c r="F42" s="9"/>
    </row>
    <row r="43" spans="1:7" x14ac:dyDescent="0.25">
      <c r="A43" s="19"/>
      <c r="D43" t="s">
        <v>160</v>
      </c>
      <c r="E43" s="9"/>
      <c r="F43" s="9">
        <f>E42</f>
        <v>73876.964999999997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365886.27500000002</v>
      </c>
      <c r="F70" s="9">
        <f>SUM(F3:F69)</f>
        <v>365886.27500000002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1876</v>
      </c>
      <c r="D81" s="10"/>
      <c r="E81" s="10"/>
      <c r="F81" s="10" t="s">
        <v>46</v>
      </c>
      <c r="G81" s="22">
        <v>0.1</v>
      </c>
      <c r="H81" s="21">
        <f>(C81-10000)/10</f>
        <v>-812.4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469</v>
      </c>
      <c r="D84" s="10"/>
      <c r="E84" s="10"/>
      <c r="F84" s="10" t="s">
        <v>46</v>
      </c>
      <c r="G84" s="22">
        <v>0.04</v>
      </c>
      <c r="H84" s="21">
        <f>C84*G84</f>
        <v>18.760000000000002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15190.550000000001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4942631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4925131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73876.964999999997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91376.964999999997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-812.40000000000146</v>
      </c>
      <c r="D125" s="10"/>
      <c r="E125" s="10">
        <f>C125*E123</f>
        <v>-649.92000000000121</v>
      </c>
      <c r="F125" s="10">
        <f>C125*F123</f>
        <v>-162.4800000000003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3" activePane="bottomRight" state="frozen"/>
      <selection activeCell="J56" sqref="J56"/>
      <selection pane="topRight" activeCell="J56" sqref="J56"/>
      <selection pane="bottomLeft" activeCell="J56" sqref="J56"/>
      <selection pane="bottomRight" activeCell="D32" sqref="D32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4942631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4925131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18.760000000000002</v>
      </c>
      <c r="I10" s="10"/>
      <c r="J10" s="10"/>
      <c r="K10" s="10"/>
      <c r="L10" s="10">
        <f t="shared" si="1"/>
        <v>18.760000000000002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-812.4</v>
      </c>
      <c r="I11" s="10"/>
      <c r="J11" s="10"/>
      <c r="K11" s="10"/>
      <c r="L11" s="10">
        <f t="shared" si="1"/>
        <v>44187.6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91376.964999999997</v>
      </c>
      <c r="G16" s="10"/>
      <c r="H16" s="10"/>
      <c r="I16" s="10"/>
      <c r="J16" s="10">
        <f t="shared" si="0"/>
        <v>91376.964999999997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2435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2435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2345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15209.310000000001</v>
      </c>
      <c r="G20" s="10"/>
      <c r="H20" s="10"/>
      <c r="I20" s="10"/>
      <c r="J20" s="10">
        <f t="shared" si="0"/>
        <v>15209.310000000001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2345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2345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2345</v>
      </c>
      <c r="K26" s="10"/>
      <c r="L26" s="10">
        <f t="shared" si="1"/>
        <v>0</v>
      </c>
      <c r="M26" s="8"/>
      <c r="N26" s="41">
        <f>IF('Base Data'!F23="",0,'Base Data'!F23)</f>
        <v>2345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v>2345</v>
      </c>
      <c r="G34" s="10"/>
      <c r="H34" s="10"/>
      <c r="I34" s="10"/>
      <c r="J34" s="10"/>
      <c r="K34" s="10"/>
      <c r="L34" s="10">
        <f t="shared" si="1"/>
        <v>647655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2345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2345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73876.964999999997</v>
      </c>
      <c r="I38" s="10"/>
      <c r="J38" s="10"/>
      <c r="K38" s="10"/>
      <c r="L38" s="10">
        <f t="shared" si="1"/>
        <v>73876.964999999997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2596759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2596759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23602958</v>
      </c>
      <c r="C48" s="8"/>
      <c r="D48" s="21">
        <f>SUM(D6:D47)</f>
        <v>20597735</v>
      </c>
      <c r="E48" s="10"/>
      <c r="F48" s="21">
        <f>SUM(F6:F47)</f>
        <v>362231.27500000002</v>
      </c>
      <c r="G48" s="8"/>
      <c r="H48" s="21">
        <f>SUM(H6:H47)</f>
        <v>509886.27500000002</v>
      </c>
      <c r="I48" s="10"/>
      <c r="J48" s="21">
        <f>SUM(J6:J47)</f>
        <v>23762044.274999999</v>
      </c>
      <c r="K48" s="10"/>
      <c r="L48" s="21">
        <f>SUM(L6:L47)</f>
        <v>20904476.274999999</v>
      </c>
      <c r="M48" s="8"/>
      <c r="N48" s="21">
        <f>SUM(N6:N47)</f>
        <v>4809754</v>
      </c>
      <c r="O48" s="8"/>
      <c r="P48" s="21">
        <f>SUM(P6:P47)</f>
        <v>5817719</v>
      </c>
    </row>
    <row r="50" spans="2:16" x14ac:dyDescent="0.25">
      <c r="D50" s="20">
        <f>B48-D48</f>
        <v>3005223</v>
      </c>
      <c r="H50" s="20">
        <f>F48-H48</f>
        <v>-147655</v>
      </c>
      <c r="L50" s="20">
        <f>J48-L48</f>
        <v>2857568</v>
      </c>
      <c r="P50" s="20">
        <f>N48-P48</f>
        <v>-1007965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91376.964999999997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91376.964999999997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15209.310000000001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439.35999999999916</v>
      </c>
      <c r="M8" s="9">
        <f>Journals!E128+Journals!E125+Journals!E122</f>
        <v>14751.189999999995</v>
      </c>
      <c r="N8" s="9"/>
      <c r="O8" s="9"/>
      <c r="P8" s="9"/>
      <c r="Q8" s="9">
        <f t="shared" si="0"/>
        <v>18.760000000007494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2345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2345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2345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3276092.2749999999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4585842.2750000004</v>
      </c>
      <c r="D21" s="9"/>
      <c r="E21" s="9">
        <f>SUM(E2:E19)</f>
        <v>14717989</v>
      </c>
      <c r="F21" s="9"/>
      <c r="G21" s="9">
        <f>SUM(G2:G19)</f>
        <v>2367795</v>
      </c>
      <c r="H21" s="9"/>
      <c r="I21" s="9">
        <f>SUM(I2:I19)</f>
        <v>2804000</v>
      </c>
      <c r="J21" s="9"/>
      <c r="K21" s="9"/>
      <c r="L21" s="9">
        <f>SUM(L2:L18)</f>
        <v>2814251.96</v>
      </c>
      <c r="M21" s="9">
        <f>SUM(M2:M18)</f>
        <v>154669.59</v>
      </c>
      <c r="N21" s="9">
        <f>SUM(N2:N18)</f>
        <v>163151.965</v>
      </c>
      <c r="O21" s="9">
        <f>SUM(O2:O18)</f>
        <v>1309750</v>
      </c>
      <c r="P21" s="9">
        <f>SUM(P2:P18)</f>
        <v>0</v>
      </c>
      <c r="Q21" s="9">
        <f t="shared" si="1"/>
        <v>144018.76000000024</v>
      </c>
    </row>
    <row r="22" spans="1:17" x14ac:dyDescent="0.25">
      <c r="B22" s="18" t="s">
        <v>69</v>
      </c>
      <c r="E22" s="20">
        <f>E21-C21</f>
        <v>10132146.725</v>
      </c>
      <c r="F22" s="9"/>
      <c r="I22" s="20">
        <f>I21-G21</f>
        <v>436205</v>
      </c>
      <c r="J22" s="9"/>
      <c r="K22" s="9"/>
      <c r="L22" s="9"/>
      <c r="M22" s="9"/>
      <c r="N22" s="9">
        <f>SUM(L21:N21)</f>
        <v>3132073.5149999997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10132146.725</v>
      </c>
      <c r="F27" s="9"/>
      <c r="G27" s="9"/>
      <c r="H27" s="9"/>
      <c r="I27" s="20">
        <f>I22-I26</f>
        <v>380331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2435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4925131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2345</v>
      </c>
      <c r="D33" s="9"/>
      <c r="E33" s="9">
        <f>'Trial Balance'!L26</f>
        <v>0</v>
      </c>
      <c r="F33" s="9"/>
      <c r="G33" s="9">
        <f>'Trial Balance'!N26</f>
        <v>2345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18.760000000000002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44187.6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2345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73876.964999999997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647655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12728905.725</v>
      </c>
      <c r="F50" s="9"/>
      <c r="G50" s="9">
        <f>'Trial Balance'!N40</f>
        <v>0</v>
      </c>
      <c r="H50" s="9"/>
      <c r="I50" s="9">
        <f>'Trial Balance'!P40+I27</f>
        <v>1231530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19139077</v>
      </c>
      <c r="D53" s="9"/>
      <c r="E53" s="9">
        <f>SUM(E30:E52)</f>
        <v>16318634</v>
      </c>
      <c r="F53" s="9">
        <f>E53-C53</f>
        <v>-2820443</v>
      </c>
      <c r="G53" s="9">
        <f>SUM(G30:G52)</f>
        <v>2386085</v>
      </c>
      <c r="H53" s="9"/>
      <c r="I53" s="9">
        <f>SUM(I30:I52)</f>
        <v>3394050</v>
      </c>
      <c r="J53" s="9"/>
      <c r="U53" s="9">
        <f>I53-G53</f>
        <v>1007965</v>
      </c>
    </row>
    <row r="55" spans="1:21" x14ac:dyDescent="0.25">
      <c r="C55" s="9">
        <f>C53+C21</f>
        <v>23724919.274999999</v>
      </c>
      <c r="D55" s="9"/>
      <c r="E55" s="9">
        <f>E53+E21</f>
        <v>31036623</v>
      </c>
      <c r="F55" s="9"/>
      <c r="G55" s="9">
        <f>G53+G21</f>
        <v>4753880</v>
      </c>
      <c r="H55" s="9"/>
      <c r="I55" s="9">
        <f>I53+I21</f>
        <v>6198050</v>
      </c>
      <c r="J55" s="9"/>
    </row>
    <row r="56" spans="1:21" x14ac:dyDescent="0.25">
      <c r="C56" s="9">
        <f>'Trial Balance'!J48</f>
        <v>23762044.274999999</v>
      </c>
      <c r="D56" s="9"/>
      <c r="E56" s="9">
        <f>'Trial Balance'!L48</f>
        <v>20904476.274999999</v>
      </c>
      <c r="F56" s="9"/>
      <c r="G56" s="9">
        <f>'Trial Balance'!N48</f>
        <v>4809754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7311703.7250000015</v>
      </c>
      <c r="F59" s="9"/>
      <c r="G59" s="9">
        <f>G56-G55</f>
        <v>55874</v>
      </c>
      <c r="H59" s="9"/>
      <c r="I59" s="9">
        <f>I55-G55</f>
        <v>1444170</v>
      </c>
      <c r="J59" s="9"/>
    </row>
    <row r="60" spans="1:21" x14ac:dyDescent="0.25">
      <c r="C60" s="9"/>
      <c r="D60" s="9"/>
      <c r="E60" s="20">
        <f>E59-C59</f>
        <v>7274578.7250000015</v>
      </c>
      <c r="F60" s="9"/>
      <c r="G60" s="9"/>
      <c r="H60" s="9"/>
      <c r="I60" s="20">
        <f>I59-G59</f>
        <v>1388296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1919495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7274578.7250000015</v>
      </c>
      <c r="D66" s="9"/>
      <c r="E66" s="20"/>
      <c r="F66" s="20"/>
      <c r="G66" s="20"/>
      <c r="H66" s="20"/>
      <c r="I66" s="46">
        <f>I60</f>
        <v>1388296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8899073.7250000015</v>
      </c>
      <c r="D68" s="9"/>
      <c r="E68" s="9"/>
      <c r="F68" s="9"/>
      <c r="G68" s="9"/>
      <c r="H68" s="9"/>
      <c r="I68" s="20">
        <f>I65+I66+I67</f>
        <v>1919495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11083971.725000001</v>
      </c>
      <c r="D70" s="9"/>
      <c r="E70" s="9"/>
      <c r="F70" s="9"/>
      <c r="G70" s="9"/>
      <c r="H70" s="9"/>
      <c r="I70" s="20">
        <f>I64+I68+I69</f>
        <v>2899495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D11" sqref="D11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v>2345</v>
      </c>
      <c r="D5" s="9"/>
      <c r="E5" s="9">
        <f>SUM(B5:D5)</f>
        <v>2345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533544</v>
      </c>
      <c r="D10" s="20">
        <f>'Trial Balance'!P14</f>
        <v>200000</v>
      </c>
      <c r="E10" s="20">
        <f>SUM(E4:E9)</f>
        <v>1513544</v>
      </c>
      <c r="F10" s="9">
        <f>'IS-BS'!I70-E10</f>
        <v>1385951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533544</v>
      </c>
      <c r="D14" s="9">
        <f>'Trial Balance'!P14</f>
        <v>200000</v>
      </c>
      <c r="E14" s="9">
        <f>SUM(B14:D14)</f>
        <v>1513544</v>
      </c>
      <c r="F14" s="9"/>
      <c r="G14" s="9"/>
    </row>
    <row r="15" spans="1:7" x14ac:dyDescent="0.25">
      <c r="A15" t="s">
        <v>83</v>
      </c>
      <c r="B15" s="9"/>
      <c r="C15" s="9">
        <f>'IS-BS'!E27</f>
        <v>10132146.725</v>
      </c>
      <c r="D15" s="9"/>
      <c r="E15" s="9">
        <f>SUM(B15:D15)</f>
        <v>10132146.725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10370690.725</v>
      </c>
      <c r="D20" s="20">
        <f>SUM(D14:D19)</f>
        <v>270000</v>
      </c>
      <c r="E20" s="20">
        <f>SUM(E14:E19)</f>
        <v>11520690.725</v>
      </c>
      <c r="F20" s="9">
        <f>E20-'IS-BS'!C70</f>
        <v>436718.99999999814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22" zoomScaleNormal="100" workbookViewId="0">
      <selection activeCell="C33" sqref="C33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2345</v>
      </c>
      <c r="C4" s="31"/>
      <c r="G4" s="58"/>
      <c r="H4" s="59" t="s">
        <v>210</v>
      </c>
      <c r="I4" s="60">
        <f>-B4+E30</f>
        <v>-705</v>
      </c>
      <c r="J4" s="9"/>
    </row>
    <row r="5" spans="1:12" ht="13.8" x14ac:dyDescent="0.25">
      <c r="A5" s="29" t="s">
        <v>94</v>
      </c>
      <c r="B5" s="30">
        <f>B3-B4</f>
        <v>1456975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2345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823666</v>
      </c>
    </row>
    <row r="10" spans="1:12" ht="13.8" x14ac:dyDescent="0.25">
      <c r="A10" s="29" t="s">
        <v>179</v>
      </c>
      <c r="B10" s="32">
        <f>SUM(B6:B9)</f>
        <v>129202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1327773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1166656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758666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875666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2345</v>
      </c>
      <c r="C26" s="42">
        <v>190000</v>
      </c>
      <c r="E26" s="44">
        <f>B26-C26</f>
        <v>-187655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2260856</v>
      </c>
      <c r="C28" s="32">
        <f>SUM(C17:C27)</f>
        <v>1897600</v>
      </c>
      <c r="E28" s="44"/>
      <c r="F28" s="9"/>
      <c r="H28" s="9">
        <f>B17-I24</f>
        <v>-692655</v>
      </c>
      <c r="I28">
        <f>H28/2</f>
        <v>-346327.5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1691431</v>
      </c>
      <c r="C35" s="32">
        <f>C28-C34</f>
        <v>1330940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1667596</v>
      </c>
      <c r="C39" s="42">
        <f>C40-C37-C38</f>
        <v>530940</v>
      </c>
      <c r="E39" s="44">
        <f>B39-C39</f>
        <v>1136656</v>
      </c>
      <c r="F39" s="9"/>
    </row>
    <row r="40" spans="1:7" ht="13.8" x14ac:dyDescent="0.25">
      <c r="A40" s="34" t="s">
        <v>120</v>
      </c>
      <c r="B40" s="32">
        <f>SUM(B37:B39)</f>
        <v>2642596</v>
      </c>
      <c r="C40" s="32">
        <f>C35</f>
        <v>1330940</v>
      </c>
      <c r="E40" s="44"/>
    </row>
    <row r="42" spans="1:7" x14ac:dyDescent="0.25">
      <c r="B42" s="9">
        <f>B40-B35</f>
        <v>951165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530940</v>
      </c>
    </row>
    <row r="59" spans="1:8" x14ac:dyDescent="0.25">
      <c r="B59" s="44">
        <f>SUM(B56:B58)</f>
        <v>1330940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1166656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2672596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530940</v>
      </c>
    </row>
    <row r="69" spans="1:2" x14ac:dyDescent="0.25">
      <c r="A69" s="40" t="s">
        <v>204</v>
      </c>
      <c r="B69" s="44">
        <f>B61</f>
        <v>1166656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1667596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2019-06-10T01:27:02Z</dcterms:modified>
</cp:coreProperties>
</file>