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"/>
    </mc:Choice>
  </mc:AlternateContent>
  <xr:revisionPtr revIDLastSave="0" documentId="13_ncr:1_{721B08CF-F3EB-449A-B27A-0A7C5F6DAC2C}" xr6:coauthVersionLast="43" xr6:coauthVersionMax="43" xr10:uidLastSave="{00000000-0000-0000-0000-000000000000}"/>
  <bookViews>
    <workbookView xWindow="2304" yWindow="6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ANSWER1">'Base Data'!$B$12:$B$19</definedName>
    <definedName name="ANSWER2">'Base Data'!$F$12:$F$19</definedName>
    <definedName name="ANSWER3">'Base Data'!$B$22</definedName>
    <definedName name="FACT1">'Base Data'!$B$23</definedName>
    <definedName name="_xlnm.Print_Area" localSheetId="6">'Attica Cash Flow'!$A$1:$I$51</definedName>
    <definedName name="_xlnm.Print_Titles" localSheetId="4">'IS-BS'!$1:$1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 l="1"/>
  <c r="E34" i="2"/>
  <c r="E27" i="2"/>
  <c r="C84" i="2" l="1"/>
  <c r="H84" i="2" s="1"/>
  <c r="E18" i="2" s="1"/>
  <c r="C81" i="2"/>
  <c r="C78" i="2"/>
  <c r="H10" i="1" l="1"/>
  <c r="L10" i="1" s="1"/>
  <c r="E34" i="3" s="1"/>
  <c r="F19" i="2"/>
  <c r="B20" i="5"/>
  <c r="B17" i="5"/>
  <c r="I6" i="5"/>
  <c r="B62" i="5"/>
  <c r="B57" i="5"/>
  <c r="B56" i="5"/>
  <c r="A57" i="5"/>
  <c r="A56" i="5"/>
  <c r="I65" i="3" l="1"/>
  <c r="B65" i="3"/>
  <c r="F14" i="6"/>
  <c r="B69" i="3"/>
  <c r="B64" i="3"/>
  <c r="B5" i="5" l="1"/>
  <c r="I8" i="5"/>
  <c r="B10" i="5"/>
  <c r="B11" i="5" s="1"/>
  <c r="B13" i="5" s="1"/>
  <c r="B61" i="5" s="1"/>
  <c r="I11" i="5"/>
  <c r="E17" i="5"/>
  <c r="E18" i="5"/>
  <c r="I3" i="5" s="1"/>
  <c r="E19" i="5"/>
  <c r="E23" i="5"/>
  <c r="I23" i="5"/>
  <c r="E25" i="5"/>
  <c r="E26" i="5"/>
  <c r="E27" i="5"/>
  <c r="B28" i="5"/>
  <c r="C28" i="5"/>
  <c r="E30" i="5"/>
  <c r="I4" i="5" s="1"/>
  <c r="E31" i="5"/>
  <c r="I7" i="5" s="1"/>
  <c r="G31" i="5"/>
  <c r="H31" i="5"/>
  <c r="I31" i="5" s="1"/>
  <c r="E32" i="5"/>
  <c r="E33" i="5"/>
  <c r="I17" i="5" s="1"/>
  <c r="B34" i="5"/>
  <c r="C34" i="5"/>
  <c r="E37" i="5"/>
  <c r="E46" i="5"/>
  <c r="D46" i="5" s="1"/>
  <c r="G45" i="5"/>
  <c r="D45" i="5" s="1"/>
  <c r="C45" i="5" s="1"/>
  <c r="I13" i="5" s="1"/>
  <c r="B47" i="5"/>
  <c r="G47" i="5"/>
  <c r="E49" i="5"/>
  <c r="E51" i="5" s="1"/>
  <c r="I12" i="5" s="1"/>
  <c r="I14" i="5" s="1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 s="1"/>
  <c r="C43" i="3" s="1"/>
  <c r="D6" i="1"/>
  <c r="L6" i="1" s="1"/>
  <c r="E43" i="3" s="1"/>
  <c r="N6" i="1"/>
  <c r="G43" i="3" s="1"/>
  <c r="P6" i="1"/>
  <c r="I43" i="3" s="1"/>
  <c r="D7" i="1"/>
  <c r="N7" i="1"/>
  <c r="G31" i="3" s="1"/>
  <c r="P7" i="1"/>
  <c r="I31" i="3" s="1"/>
  <c r="B8" i="1"/>
  <c r="J8" i="1" s="1"/>
  <c r="C44" i="3" s="1"/>
  <c r="D8" i="1"/>
  <c r="L8" i="1" s="1"/>
  <c r="E44" i="3" s="1"/>
  <c r="N8" i="1"/>
  <c r="G44" i="3" s="1"/>
  <c r="P8" i="1"/>
  <c r="I44" i="3" s="1"/>
  <c r="B9" i="1"/>
  <c r="D9" i="1"/>
  <c r="N9" i="1"/>
  <c r="G39" i="3" s="1"/>
  <c r="P9" i="1"/>
  <c r="I39" i="3" s="1"/>
  <c r="B11" i="1"/>
  <c r="D11" i="1"/>
  <c r="N11" i="1"/>
  <c r="G35" i="3" s="1"/>
  <c r="P11" i="1"/>
  <c r="I35" i="3" s="1"/>
  <c r="B12" i="1"/>
  <c r="D12" i="1"/>
  <c r="N12" i="1"/>
  <c r="G37" i="3" s="1"/>
  <c r="P12" i="1"/>
  <c r="I37" i="3" s="1"/>
  <c r="B13" i="1"/>
  <c r="D13" i="1"/>
  <c r="N13" i="1"/>
  <c r="G5" i="3" s="1"/>
  <c r="P13" i="1"/>
  <c r="I5" i="3" s="1"/>
  <c r="B14" i="1"/>
  <c r="D14" i="1"/>
  <c r="N14" i="1"/>
  <c r="G52" i="3" s="1"/>
  <c r="P14" i="1"/>
  <c r="B15" i="1"/>
  <c r="J15" i="1" s="1"/>
  <c r="C17" i="3" s="1"/>
  <c r="D15" i="1"/>
  <c r="L15" i="1" s="1"/>
  <c r="E17" i="3" s="1"/>
  <c r="N15" i="1"/>
  <c r="G17" i="3" s="1"/>
  <c r="P15" i="1"/>
  <c r="I17" i="3" s="1"/>
  <c r="B16" i="1"/>
  <c r="D16" i="1"/>
  <c r="N16" i="1"/>
  <c r="G6" i="3" s="1"/>
  <c r="P16" i="1"/>
  <c r="I6" i="3" s="1"/>
  <c r="D17" i="1"/>
  <c r="L17" i="1" s="1"/>
  <c r="E30" i="3" s="1"/>
  <c r="N17" i="1"/>
  <c r="G30" i="3" s="1"/>
  <c r="P17" i="1"/>
  <c r="I30" i="3" s="1"/>
  <c r="B18" i="1"/>
  <c r="H122" i="2" s="1"/>
  <c r="D18" i="1"/>
  <c r="L18" i="1" s="1"/>
  <c r="E38" i="3" s="1"/>
  <c r="N18" i="1"/>
  <c r="G38" i="3" s="1"/>
  <c r="P18" i="1"/>
  <c r="I38" i="3" s="1"/>
  <c r="D19" i="1"/>
  <c r="F19" i="1"/>
  <c r="N19" i="1"/>
  <c r="G3" i="3" s="1"/>
  <c r="P19" i="1"/>
  <c r="I3" i="3" s="1"/>
  <c r="B20" i="1"/>
  <c r="D20" i="1"/>
  <c r="N20" i="1"/>
  <c r="G8" i="3" s="1"/>
  <c r="P20" i="1"/>
  <c r="I8" i="3" s="1"/>
  <c r="B21" i="1"/>
  <c r="J21" i="1" s="1"/>
  <c r="C10" i="3" s="1"/>
  <c r="D21" i="1"/>
  <c r="L21" i="1"/>
  <c r="E10" i="3" s="1"/>
  <c r="N21" i="1"/>
  <c r="G10" i="3" s="1"/>
  <c r="P21" i="1"/>
  <c r="I10" i="3" s="1"/>
  <c r="B22" i="1"/>
  <c r="D22" i="1"/>
  <c r="L22" i="1" s="1"/>
  <c r="E51" i="3" s="1"/>
  <c r="J22" i="1"/>
  <c r="C16" i="4" s="1"/>
  <c r="E16" i="4" s="1"/>
  <c r="N22" i="1"/>
  <c r="C6" i="4" s="1"/>
  <c r="E6" i="4" s="1"/>
  <c r="P22" i="1"/>
  <c r="I51" i="3" s="1"/>
  <c r="B23" i="1"/>
  <c r="J23" i="1" s="1"/>
  <c r="C4" i="3" s="1"/>
  <c r="Q4" i="3" s="1"/>
  <c r="D23" i="1"/>
  <c r="L23" i="1" s="1"/>
  <c r="E4" i="3" s="1"/>
  <c r="N23" i="1"/>
  <c r="G4" i="3" s="1"/>
  <c r="P23" i="1"/>
  <c r="I4" i="3" s="1"/>
  <c r="N24" i="1"/>
  <c r="G19" i="3" s="1"/>
  <c r="P24" i="1"/>
  <c r="B25" i="1"/>
  <c r="D25" i="1"/>
  <c r="L25" i="1" s="1"/>
  <c r="E9" i="3" s="1"/>
  <c r="J25" i="1"/>
  <c r="C9" i="3" s="1"/>
  <c r="N25" i="1"/>
  <c r="G9" i="3" s="1"/>
  <c r="P25" i="1"/>
  <c r="I9" i="3" s="1"/>
  <c r="B26" i="1"/>
  <c r="J26" i="1" s="1"/>
  <c r="C33" i="3" s="1"/>
  <c r="D26" i="1"/>
  <c r="L26" i="1" s="1"/>
  <c r="E33" i="3" s="1"/>
  <c r="N26" i="1"/>
  <c r="G33" i="3" s="1"/>
  <c r="P26" i="1"/>
  <c r="I33" i="3" s="1"/>
  <c r="B27" i="1"/>
  <c r="D27" i="1"/>
  <c r="N27" i="1"/>
  <c r="I24" i="3" s="1"/>
  <c r="I26" i="3" s="1"/>
  <c r="P27" i="1"/>
  <c r="B28" i="1"/>
  <c r="D28" i="1"/>
  <c r="N28" i="1"/>
  <c r="G45" i="3" s="1"/>
  <c r="P28" i="1"/>
  <c r="I45" i="3" s="1"/>
  <c r="D29" i="1"/>
  <c r="L29" i="1" s="1"/>
  <c r="E16" i="3" s="1"/>
  <c r="N29" i="1"/>
  <c r="G16" i="3" s="1"/>
  <c r="P29" i="1"/>
  <c r="I16" i="3" s="1"/>
  <c r="B30" i="1"/>
  <c r="D30" i="1"/>
  <c r="N30" i="1"/>
  <c r="G32" i="3" s="1"/>
  <c r="P30" i="1"/>
  <c r="I32" i="3" s="1"/>
  <c r="B31" i="1"/>
  <c r="J31" i="1" s="1"/>
  <c r="C49" i="3" s="1"/>
  <c r="D31" i="1"/>
  <c r="L31" i="1"/>
  <c r="E49" i="3" s="1"/>
  <c r="C64" i="3" s="1"/>
  <c r="N31" i="1"/>
  <c r="G49" i="3" s="1"/>
  <c r="P31" i="1"/>
  <c r="I64" i="3" s="1"/>
  <c r="B32" i="1"/>
  <c r="D32" i="1"/>
  <c r="N32" i="1"/>
  <c r="G40" i="3" s="1"/>
  <c r="P32" i="1"/>
  <c r="I40" i="3" s="1"/>
  <c r="B33" i="1"/>
  <c r="D33" i="1"/>
  <c r="H33" i="1"/>
  <c r="N33" i="1"/>
  <c r="G47" i="3" s="1"/>
  <c r="P33" i="1"/>
  <c r="I47" i="3" s="1"/>
  <c r="B34" i="1"/>
  <c r="D34" i="1"/>
  <c r="F34" i="1"/>
  <c r="N34" i="1"/>
  <c r="G48" i="3" s="1"/>
  <c r="P34" i="1"/>
  <c r="I48" i="3" s="1"/>
  <c r="B35" i="1"/>
  <c r="J35" i="1" s="1"/>
  <c r="C11" i="3" s="1"/>
  <c r="D35" i="1"/>
  <c r="L35" i="1"/>
  <c r="E11" i="3" s="1"/>
  <c r="N35" i="1"/>
  <c r="G11" i="3" s="1"/>
  <c r="P35" i="1"/>
  <c r="I11" i="3" s="1"/>
  <c r="B36" i="1"/>
  <c r="J36" i="1" s="1"/>
  <c r="C12" i="3" s="1"/>
  <c r="D36" i="1"/>
  <c r="L36" i="1" s="1"/>
  <c r="E12" i="3" s="1"/>
  <c r="N36" i="1"/>
  <c r="G12" i="3" s="1"/>
  <c r="P36" i="1"/>
  <c r="I12" i="3" s="1"/>
  <c r="B37" i="1"/>
  <c r="J37" i="1" s="1"/>
  <c r="C13" i="3" s="1"/>
  <c r="D37" i="1"/>
  <c r="L37" i="1"/>
  <c r="E13" i="3" s="1"/>
  <c r="N37" i="1"/>
  <c r="G13" i="3" s="1"/>
  <c r="P37" i="1"/>
  <c r="I13" i="3" s="1"/>
  <c r="B38" i="1"/>
  <c r="D38" i="1"/>
  <c r="N38" i="1"/>
  <c r="G46" i="3" s="1"/>
  <c r="P38" i="1"/>
  <c r="I46" i="3" s="1"/>
  <c r="B39" i="1"/>
  <c r="D39" i="1"/>
  <c r="H39" i="1"/>
  <c r="N39" i="1"/>
  <c r="G18" i="3" s="1"/>
  <c r="P39" i="1"/>
  <c r="I18" i="3" s="1"/>
  <c r="B40" i="1"/>
  <c r="J40" i="1" s="1"/>
  <c r="C50" i="3" s="1"/>
  <c r="N40" i="1"/>
  <c r="G50" i="3" s="1"/>
  <c r="P40" i="1"/>
  <c r="C4" i="4" s="1"/>
  <c r="B41" i="1"/>
  <c r="H41" i="1" s="1"/>
  <c r="F42" i="1" s="1"/>
  <c r="J42" i="1" s="1"/>
  <c r="C14" i="3" s="1"/>
  <c r="D41" i="1"/>
  <c r="N41" i="1"/>
  <c r="G7" i="3" s="1"/>
  <c r="P41" i="1"/>
  <c r="I7" i="3" s="1"/>
  <c r="B43" i="1"/>
  <c r="J43" i="1" s="1"/>
  <c r="C2" i="3" s="1"/>
  <c r="D43" i="1"/>
  <c r="L43" i="1" s="1"/>
  <c r="E2" i="3" s="1"/>
  <c r="N43" i="1"/>
  <c r="G2" i="3" s="1"/>
  <c r="P43" i="1"/>
  <c r="I2" i="3" s="1"/>
  <c r="B44" i="1"/>
  <c r="J44" i="1" s="1"/>
  <c r="C42" i="3" s="1"/>
  <c r="D44" i="1"/>
  <c r="L44" i="1"/>
  <c r="E42" i="3" s="1"/>
  <c r="N44" i="1"/>
  <c r="P44" i="1"/>
  <c r="I42" i="3" s="1"/>
  <c r="B45" i="1"/>
  <c r="D45" i="1"/>
  <c r="F45" i="1"/>
  <c r="N45" i="1"/>
  <c r="G41" i="3" s="1"/>
  <c r="P45" i="1"/>
  <c r="I41" i="3" s="1"/>
  <c r="B46" i="1"/>
  <c r="J46" i="1" s="1"/>
  <c r="C15" i="3" s="1"/>
  <c r="D46" i="1"/>
  <c r="L46" i="1" s="1"/>
  <c r="E15" i="3" s="1"/>
  <c r="N46" i="1"/>
  <c r="G15" i="3" s="1"/>
  <c r="P46" i="1"/>
  <c r="I15" i="3" s="1"/>
  <c r="B47" i="1"/>
  <c r="J47" i="1" s="1"/>
  <c r="C36" i="3" s="1"/>
  <c r="D47" i="1"/>
  <c r="L47" i="1" s="1"/>
  <c r="E36" i="3" s="1"/>
  <c r="N47" i="1"/>
  <c r="G36" i="3" s="1"/>
  <c r="P47" i="1"/>
  <c r="I36" i="3" s="1"/>
  <c r="E21" i="2"/>
  <c r="F32" i="1" s="1"/>
  <c r="F13" i="1"/>
  <c r="F28" i="2"/>
  <c r="H45" i="1" s="1"/>
  <c r="F35" i="2"/>
  <c r="H7" i="1" s="1"/>
  <c r="F40" i="2"/>
  <c r="H30" i="1" s="1"/>
  <c r="H78" i="2"/>
  <c r="E12" i="2" s="1"/>
  <c r="F13" i="2" s="1"/>
  <c r="H9" i="1" s="1"/>
  <c r="H81" i="2"/>
  <c r="E15" i="2" s="1"/>
  <c r="F16" i="2" s="1"/>
  <c r="H11" i="1" s="1"/>
  <c r="H92" i="2"/>
  <c r="I92" i="2" s="1"/>
  <c r="E9" i="2" s="1"/>
  <c r="C106" i="2"/>
  <c r="C107" i="2" s="1"/>
  <c r="C109" i="2"/>
  <c r="C112" i="2"/>
  <c r="C113" i="2"/>
  <c r="C115" i="2"/>
  <c r="B16" i="6"/>
  <c r="B19" i="1" s="1"/>
  <c r="B26" i="6"/>
  <c r="B29" i="1" s="1"/>
  <c r="J29" i="1" s="1"/>
  <c r="C16" i="3" s="1"/>
  <c r="F44" i="6"/>
  <c r="H44" i="6"/>
  <c r="J18" i="1" l="1"/>
  <c r="C38" i="3" s="1"/>
  <c r="L11" i="1"/>
  <c r="E35" i="3" s="1"/>
  <c r="L9" i="1"/>
  <c r="E39" i="3" s="1"/>
  <c r="F20" i="1"/>
  <c r="G20" i="3"/>
  <c r="I18" i="5"/>
  <c r="I20" i="5" s="1"/>
  <c r="B63" i="5"/>
  <c r="C110" i="2"/>
  <c r="C111" i="2" s="1"/>
  <c r="F22" i="2"/>
  <c r="H14" i="1" s="1"/>
  <c r="N48" i="1"/>
  <c r="G56" i="3" s="1"/>
  <c r="G21" i="3"/>
  <c r="L34" i="1"/>
  <c r="E48" i="3" s="1"/>
  <c r="C35" i="5"/>
  <c r="C40" i="5" s="1"/>
  <c r="B35" i="5"/>
  <c r="J41" i="1"/>
  <c r="C7" i="3" s="1"/>
  <c r="L7" i="3" s="1"/>
  <c r="M7" i="3" s="1"/>
  <c r="J45" i="1"/>
  <c r="C41" i="3" s="1"/>
  <c r="P48" i="1"/>
  <c r="I56" i="3" s="1"/>
  <c r="L33" i="1"/>
  <c r="E47" i="3" s="1"/>
  <c r="J39" i="1"/>
  <c r="C18" i="3" s="1"/>
  <c r="L18" i="3" s="1"/>
  <c r="Q18" i="3" s="1"/>
  <c r="C39" i="5"/>
  <c r="B58" i="5" s="1"/>
  <c r="B59" i="5" s="1"/>
  <c r="C42" i="5"/>
  <c r="B69" i="5"/>
  <c r="H46" i="6"/>
  <c r="J19" i="1"/>
  <c r="C3" i="3" s="1"/>
  <c r="J20" i="1"/>
  <c r="C8" i="3" s="1"/>
  <c r="F10" i="2"/>
  <c r="D17" i="4"/>
  <c r="E17" i="4" s="1"/>
  <c r="L14" i="1"/>
  <c r="J32" i="1"/>
  <c r="C40" i="3" s="1"/>
  <c r="J30" i="1"/>
  <c r="C32" i="3" s="1"/>
  <c r="J13" i="1"/>
  <c r="C5" i="3" s="1"/>
  <c r="N16" i="3"/>
  <c r="Q16" i="3" s="1"/>
  <c r="C122" i="2"/>
  <c r="P50" i="1"/>
  <c r="Q2" i="3"/>
  <c r="L13" i="3"/>
  <c r="Q13" i="3" s="1"/>
  <c r="L12" i="3"/>
  <c r="Q12" i="3" s="1"/>
  <c r="L11" i="3"/>
  <c r="Q11" i="3" s="1"/>
  <c r="L9" i="3"/>
  <c r="M9" i="3" s="1"/>
  <c r="L10" i="3"/>
  <c r="Q10" i="3" s="1"/>
  <c r="L17" i="3"/>
  <c r="Q17" i="3" s="1"/>
  <c r="G51" i="3"/>
  <c r="C51" i="3"/>
  <c r="C67" i="3" s="1"/>
  <c r="G42" i="3"/>
  <c r="I9" i="5"/>
  <c r="K92" i="2"/>
  <c r="L15" i="3"/>
  <c r="Q15" i="3" s="1"/>
  <c r="I21" i="3"/>
  <c r="I22" i="3" s="1"/>
  <c r="I27" i="3" s="1"/>
  <c r="E21" i="3"/>
  <c r="B10" i="4"/>
  <c r="D14" i="4"/>
  <c r="D10" i="4"/>
  <c r="I52" i="3"/>
  <c r="I69" i="3" s="1"/>
  <c r="I49" i="3"/>
  <c r="D47" i="5"/>
  <c r="D20" i="4" l="1"/>
  <c r="B64" i="5"/>
  <c r="C125" i="2"/>
  <c r="E125" i="2" s="1"/>
  <c r="B68" i="5"/>
  <c r="B71" i="5" s="1"/>
  <c r="B39" i="5" s="1"/>
  <c r="B40" i="5" s="1"/>
  <c r="B42" i="5" s="1"/>
  <c r="G53" i="3"/>
  <c r="G55" i="3" s="1"/>
  <c r="G59" i="3" s="1"/>
  <c r="I21" i="5"/>
  <c r="I24" i="5" s="1"/>
  <c r="H28" i="5" s="1"/>
  <c r="I28" i="5" s="1"/>
  <c r="E52" i="3"/>
  <c r="C69" i="3" s="1"/>
  <c r="B17" i="1"/>
  <c r="J17" i="1" s="1"/>
  <c r="C30" i="3" s="1"/>
  <c r="Q9" i="3"/>
  <c r="H49" i="6"/>
  <c r="I67" i="3"/>
  <c r="B4" i="4"/>
  <c r="E4" i="4" s="1"/>
  <c r="B14" i="4"/>
  <c r="B20" i="4" s="1"/>
  <c r="F122" i="2"/>
  <c r="E122" i="2"/>
  <c r="L5" i="3"/>
  <c r="Q5" i="3" s="1"/>
  <c r="Q7" i="3"/>
  <c r="H12" i="1"/>
  <c r="O3" i="3"/>
  <c r="O21" i="3" s="1"/>
  <c r="F125" i="2" l="1"/>
  <c r="E39" i="5"/>
  <c r="B5" i="6"/>
  <c r="C99" i="2" s="1"/>
  <c r="C101" i="2" s="1"/>
  <c r="C102" i="2" s="1"/>
  <c r="Q3" i="3"/>
  <c r="L12" i="1"/>
  <c r="C103" i="2" l="1"/>
  <c r="E42" i="2"/>
  <c r="I50" i="3"/>
  <c r="D37" i="6" s="1"/>
  <c r="H48" i="6"/>
  <c r="H51" i="6" s="1"/>
  <c r="C5" i="4"/>
  <c r="C10" i="4" s="1"/>
  <c r="B44" i="6"/>
  <c r="B7" i="1"/>
  <c r="E37" i="3"/>
  <c r="C128" i="2"/>
  <c r="E5" i="4"/>
  <c r="E10" i="4" s="1"/>
  <c r="I53" i="3" l="1"/>
  <c r="F16" i="1"/>
  <c r="J16" i="1" s="1"/>
  <c r="C6" i="3" s="1"/>
  <c r="C20" i="3" s="1"/>
  <c r="F43" i="2"/>
  <c r="H38" i="1" s="1"/>
  <c r="L38" i="1" s="1"/>
  <c r="E46" i="3" s="1"/>
  <c r="H53" i="6"/>
  <c r="B48" i="1"/>
  <c r="J7" i="1"/>
  <c r="C31" i="3" s="1"/>
  <c r="C53" i="3" s="1"/>
  <c r="C14" i="4"/>
  <c r="D40" i="1"/>
  <c r="D44" i="6"/>
  <c r="D46" i="6" s="1"/>
  <c r="E128" i="2"/>
  <c r="M8" i="3" s="1"/>
  <c r="M21" i="3" s="1"/>
  <c r="F128" i="2"/>
  <c r="L8" i="3" s="1"/>
  <c r="I55" i="3" l="1"/>
  <c r="I59" i="3" s="1"/>
  <c r="I60" i="3" s="1"/>
  <c r="I66" i="3" s="1"/>
  <c r="I68" i="3" s="1"/>
  <c r="U53" i="3"/>
  <c r="C21" i="3"/>
  <c r="C55" i="3" s="1"/>
  <c r="N6" i="3"/>
  <c r="N21" i="3" s="1"/>
  <c r="Q8" i="3"/>
  <c r="L21" i="3"/>
  <c r="L40" i="1"/>
  <c r="D48" i="1"/>
  <c r="D50" i="1" s="1"/>
  <c r="E22" i="3" l="1"/>
  <c r="E27" i="3" s="1"/>
  <c r="E50" i="3" s="1"/>
  <c r="C65" i="3"/>
  <c r="I70" i="3"/>
  <c r="F10" i="4" s="1"/>
  <c r="N22" i="3"/>
  <c r="Q6" i="3"/>
  <c r="Q21" i="3"/>
  <c r="C15" i="4" l="1"/>
  <c r="E15" i="4" s="1"/>
  <c r="E14" i="4"/>
  <c r="E65" i="2"/>
  <c r="E20" i="4" l="1"/>
  <c r="C20" i="4"/>
  <c r="F27" i="1"/>
  <c r="F66" i="2"/>
  <c r="E70" i="2"/>
  <c r="J27" i="1" l="1"/>
  <c r="J48" i="1" s="1"/>
  <c r="F48" i="1"/>
  <c r="H28" i="1"/>
  <c r="F70" i="2"/>
  <c r="L28" i="1" l="1"/>
  <c r="H48" i="1"/>
  <c r="H50" i="1" s="1"/>
  <c r="C56" i="3"/>
  <c r="C59" i="3" s="1"/>
  <c r="E45" i="3" l="1"/>
  <c r="E53" i="3" s="1"/>
  <c r="L48" i="1"/>
  <c r="E55" i="3" l="1"/>
  <c r="E59" i="3" s="1"/>
  <c r="E60" i="3" s="1"/>
  <c r="C66" i="3" s="1"/>
  <c r="C68" i="3" s="1"/>
  <c r="C70" i="3" s="1"/>
  <c r="F20" i="4" s="1"/>
  <c r="F53" i="3"/>
  <c r="E56" i="3"/>
  <c r="L50" i="1"/>
</calcChain>
</file>

<file path=xl/sharedStrings.xml><?xml version="1.0" encoding="utf-8"?>
<sst xmlns="http://schemas.openxmlformats.org/spreadsheetml/2006/main" count="392" uniqueCount="230">
  <si>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</si>
  <si>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</si>
  <si>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</si>
  <si>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</si>
  <si>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</si>
  <si>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</si>
  <si>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</si>
  <si>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</si>
  <si>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</si>
  <si>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</si>
  <si>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</si>
  <si>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</si>
  <si>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</si>
  <si>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</si>
  <si>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</si>
  <si>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</si>
  <si>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</si>
  <si>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</si>
  <si>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</si>
  <si>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</si>
  <si>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</si>
  <si>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</si>
  <si>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</si>
  <si>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</si>
  <si>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</si>
  <si>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</si>
  <si>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</si>
  <si>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</si>
  <si>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</si>
  <si>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</si>
  <si>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</si>
  <si>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</si>
  <si>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</si>
  <si>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</si>
  <si>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</si>
  <si>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</si>
  <si>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</si>
  <si>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</si>
  <si>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</si>
  <si>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</si>
  <si>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</si>
  <si>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</si>
  <si>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</si>
  <si>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</si>
  <si>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</si>
  <si>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</si>
  <si>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</si>
  <si>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</si>
  <si>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</si>
  <si>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</si>
  <si>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</si>
  <si>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</si>
  <si>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</si>
  <si>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</si>
  <si>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</si>
  <si>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</si>
  <si>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</si>
  <si>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</si>
  <si>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</si>
  <si>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</si>
  <si>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</si>
  <si>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</si>
  <si>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</si>
  <si>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</si>
  <si>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</si>
  <si>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</si>
  <si>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</si>
  <si>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</si>
  <si>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</si>
  <si>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</si>
  <si>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</si>
  <si>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</si>
  <si>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</si>
  <si>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</si>
  <si>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</si>
  <si>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</si>
  <si>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</si>
  <si>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</si>
  <si>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</si>
  <si>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</si>
  <si>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</si>
  <si>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</si>
  <si>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</si>
  <si>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</si>
  <si>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</si>
  <si>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</si>
  <si>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</si>
  <si>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</si>
  <si>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</si>
  <si>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</si>
  <si>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</si>
  <si>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</si>
  <si>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</si>
  <si>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</si>
  <si>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</si>
  <si>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</si>
  <si>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</si>
  <si>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</si>
  <si>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</si>
  <si>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</si>
  <si>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</si>
  <si>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</si>
  <si>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</si>
  <si>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</si>
  <si>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</si>
  <si>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</si>
  <si>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</si>
  <si>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</si>
  <si>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</si>
  <si>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</si>
  <si>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</si>
  <si>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</si>
  <si>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</si>
  <si>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</si>
  <si>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</si>
  <si>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</si>
  <si>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</si>
  <si>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</si>
  <si>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</si>
  <si>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</si>
  <si>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</si>
  <si>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</si>
  <si>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</si>
  <si>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</si>
  <si>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</si>
  <si>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</si>
  <si>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</si>
  <si>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</si>
  <si>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</si>
  <si>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</si>
  <si>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</si>
  <si>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</si>
  <si>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</si>
  <si>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</si>
  <si>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</si>
  <si>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</si>
  <si>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</si>
  <si>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</si>
  <si>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</si>
  <si>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</si>
  <si>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</si>
  <si>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</si>
  <si>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</si>
  <si>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</si>
  <si>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</si>
  <si>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</si>
  <si>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</si>
  <si>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</si>
  <si>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</si>
  <si>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</si>
  <si>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</si>
  <si>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</si>
  <si>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</si>
  <si>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</si>
  <si>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</si>
  <si>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</si>
  <si>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</si>
  <si>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</si>
  <si>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</si>
  <si>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</si>
  <si>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</si>
  <si>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</si>
  <si>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</si>
  <si>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</si>
  <si>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</si>
  <si>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</si>
  <si>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</si>
  <si>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</si>
  <si>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</si>
  <si>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</si>
  <si>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</si>
  <si>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</si>
  <si>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</si>
  <si>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</si>
  <si>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</si>
  <si>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</si>
  <si>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</si>
  <si>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</si>
  <si>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</si>
  <si>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</si>
  <si>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</si>
  <si>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</si>
  <si>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</si>
  <si>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</si>
  <si>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</si>
  <si>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</si>
  <si>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</si>
  <si>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</si>
  <si>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</si>
  <si>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</si>
  <si>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</si>
  <si>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</si>
  <si>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</si>
  <si>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</si>
  <si>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</si>
  <si>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</si>
  <si>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</si>
  <si>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</si>
  <si>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</si>
  <si>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</si>
  <si>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</si>
  <si>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</si>
  <si>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</si>
  <si>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</si>
  <si>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</si>
  <si>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</si>
  <si>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</si>
  <si>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</si>
  <si>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</si>
  <si>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</si>
  <si>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</si>
  <si>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</si>
  <si>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</si>
  <si>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</si>
  <si>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</si>
  <si>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</si>
  <si>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</si>
  <si>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</si>
  <si>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Paper Name</t>
  </si>
  <si>
    <t>Assignmant Name</t>
  </si>
  <si>
    <t>Semester/Date</t>
  </si>
  <si>
    <t>Marked out of</t>
  </si>
  <si>
    <t>Weighting</t>
  </si>
  <si>
    <t>First Name</t>
  </si>
  <si>
    <t>Last Name</t>
  </si>
  <si>
    <t>Student ID</t>
  </si>
  <si>
    <t>Qualification/Paper</t>
  </si>
  <si>
    <t>Diploma</t>
  </si>
  <si>
    <t>Degree</t>
  </si>
  <si>
    <t>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</si>
</sst>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0" borderId="0" xfId="0" applyNumberFormat="1" applyFill="1"/>
    <xf numFmtId="0" fontId="0" fillId="0" borderId="0" xfId="0" applyFill="1"/>
    <xf numFmtId="0" fontId="3" fillId="0" borderId="0" xfId="0" applyFont="1" applyFill="1" applyAlignment="1">
      <alignment horizontal="justify" vertical="top" wrapText="1"/>
    </xf>
    <xf numFmtId="3" fontId="12" fillId="3" borderId="0" xfId="0" applyNumberFormat="1" applyFont="1" applyFill="1" applyAlignment="1">
      <alignment horizontal="right" vertical="top" wrapText="1"/>
    </xf>
    <xf numFmtId="0" fontId="12" fillId="3" borderId="0" xfId="0" applyFont="1" applyFill="1" applyAlignment="1">
      <alignment horizontal="right" vertical="top" wrapText="1"/>
    </xf>
    <xf numFmtId="3" fontId="3" fillId="3" borderId="0" xfId="0" applyNumberFormat="1" applyFont="1" applyFill="1" applyAlignment="1">
      <alignment horizontal="right" vertical="top" wrapText="1"/>
    </xf>
    <xf numFmtId="3" fontId="0" fillId="3" borderId="0" xfId="0" applyNumberFormat="1" applyFill="1"/>
    <xf numFmtId="3" fontId="10" fillId="3" borderId="0" xfId="0" applyNumberFormat="1" applyFont="1" applyFill="1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2B60-C2BA-4CAA-AB95-16D3A24E7828}">
  <dimension ref="A1:M14"/>
  <sheetViews>
    <sheetView tabSelected="1" topLeftCell="B1" workbookViewId="0">
      <selection activeCell="P10" sqref="P10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218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219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220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221</v>
      </c>
      <c r="F8" s="82"/>
      <c r="G8" s="81"/>
      <c r="J8" s="78" t="s">
        <v>222</v>
      </c>
      <c r="L8" s="82"/>
      <c r="M8" s="81"/>
    </row>
    <row r="10" spans="1:13" ht="30" customHeight="1" thickBot="1" x14ac:dyDescent="0.3">
      <c r="C10" s="83" t="s">
        <v>223</v>
      </c>
      <c r="D10" s="83"/>
      <c r="F10" s="83" t="s">
        <v>224</v>
      </c>
      <c r="G10" s="83"/>
      <c r="I10" s="83" t="s">
        <v>225</v>
      </c>
      <c r="J10" s="83"/>
      <c r="L10" s="84" t="s">
        <v>226</v>
      </c>
      <c r="M10" s="84"/>
    </row>
    <row r="11" spans="1:13" ht="30" customHeight="1" thickBot="1" x14ac:dyDescent="0.3">
      <c r="C11" s="85"/>
      <c r="D11" s="86"/>
      <c r="F11" s="85"/>
      <c r="G11" s="86"/>
      <c r="I11" s="87"/>
      <c r="J11" s="88"/>
      <c r="L11" s="85"/>
      <c r="M11" s="86"/>
    </row>
    <row r="12" spans="1:13" x14ac:dyDescent="0.25">
      <c r="A12" s="46" t="s">
        <v>227</v>
      </c>
    </row>
    <row r="13" spans="1:13" x14ac:dyDescent="0.25">
      <c r="A13" s="46" t="s">
        <v>228</v>
      </c>
    </row>
    <row r="14" spans="1:13" x14ac:dyDescent="0.25">
      <c r="A14" s="46" t="s">
        <v>229</v>
      </c>
    </row>
  </sheetData>
  <mergeCells count="12">
    <mergeCell ref="C11:D11"/>
    <mergeCell ref="F11:G11"/>
    <mergeCell ref="I11:J11"/>
    <mergeCell ref="L11:M11"/>
    <mergeCell ref="F2:M2"/>
    <mergeCell ref="F4:M4"/>
    <mergeCell ref="F6:I6"/>
    <mergeCell ref="F8:G8"/>
    <mergeCell ref="L8:M8"/>
    <mergeCell ref="C10:D10"/>
    <mergeCell ref="F10:G10"/>
    <mergeCell ref="I10:J10"/>
  </mergeCells>
  <dataValidations count="1">
    <dataValidation type="list" allowBlank="1" showInputMessage="1" showErrorMessage="1" sqref="L11" xr:uid="{6A065693-9099-4FD3-A4B3-690CB7627B8D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workbookViewId="0">
      <selection activeCell="K13" sqref="K13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813876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66">
        <v>23000</v>
      </c>
      <c r="C12" s="8"/>
      <c r="D12" s="8"/>
      <c r="E12" s="8"/>
      <c r="F12" s="68">
        <v>20000</v>
      </c>
      <c r="G12" s="8"/>
      <c r="H12" s="8"/>
    </row>
    <row r="13" spans="1:10" ht="13.8" x14ac:dyDescent="0.25">
      <c r="A13" s="7" t="s">
        <v>13</v>
      </c>
      <c r="B13" s="67"/>
      <c r="C13" s="8"/>
      <c r="D13" s="8"/>
      <c r="E13" s="8"/>
      <c r="F13" s="68">
        <v>55000</v>
      </c>
      <c r="G13" s="8"/>
      <c r="H13" s="8"/>
    </row>
    <row r="14" spans="1:10" ht="13.8" x14ac:dyDescent="0.25">
      <c r="A14" s="7" t="s">
        <v>14</v>
      </c>
      <c r="B14" s="66">
        <v>385425</v>
      </c>
      <c r="C14" s="8"/>
      <c r="D14" s="8"/>
      <c r="E14" s="8"/>
      <c r="F14" s="68">
        <f>101395+30000</f>
        <v>131395</v>
      </c>
      <c r="G14" s="8"/>
      <c r="H14" s="8"/>
    </row>
    <row r="15" spans="1:10" ht="13.8" x14ac:dyDescent="0.25">
      <c r="A15" s="7" t="s">
        <v>15</v>
      </c>
      <c r="B15" s="66">
        <v>750000</v>
      </c>
      <c r="C15" s="8"/>
      <c r="D15" s="8"/>
      <c r="E15" s="8"/>
      <c r="F15" s="68">
        <v>780000</v>
      </c>
      <c r="G15" s="8"/>
      <c r="H15" s="8"/>
    </row>
    <row r="16" spans="1:10" ht="13.8" x14ac:dyDescent="0.25">
      <c r="A16" s="7" t="s">
        <v>16</v>
      </c>
      <c r="B16" s="66">
        <f>D39*0.55</f>
        <v>1302950</v>
      </c>
      <c r="C16" s="8"/>
      <c r="D16" s="8"/>
      <c r="E16" s="8"/>
      <c r="F16" s="68">
        <v>1610000</v>
      </c>
      <c r="G16" s="8"/>
      <c r="H16" s="8"/>
    </row>
    <row r="17" spans="1:9" ht="13.8" x14ac:dyDescent="0.25">
      <c r="A17" s="7" t="s">
        <v>17</v>
      </c>
      <c r="B17" s="66"/>
      <c r="C17" s="8"/>
      <c r="D17" s="8"/>
      <c r="E17" s="8"/>
      <c r="F17" s="68">
        <v>51200</v>
      </c>
      <c r="G17" s="8"/>
      <c r="H17" s="8"/>
    </row>
    <row r="18" spans="1:9" ht="13.8" x14ac:dyDescent="0.25">
      <c r="A18" s="7" t="s">
        <v>18</v>
      </c>
      <c r="B18" s="66">
        <v>55000</v>
      </c>
      <c r="C18" s="8"/>
      <c r="D18" s="8"/>
      <c r="E18" s="8"/>
      <c r="F18" s="68">
        <v>50000</v>
      </c>
      <c r="G18" s="8"/>
      <c r="H18" s="8"/>
    </row>
    <row r="19" spans="1:9" ht="13.8" x14ac:dyDescent="0.25">
      <c r="A19" s="7" t="s">
        <v>19</v>
      </c>
      <c r="B19" s="66">
        <v>295000</v>
      </c>
      <c r="C19" s="8"/>
      <c r="D19" s="8"/>
      <c r="E19" s="8"/>
      <c r="F19" s="68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1516551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6052151</v>
      </c>
      <c r="C44" s="8"/>
      <c r="D44" s="21">
        <f>SUM(D4:D43)</f>
        <v>6052151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0</v>
      </c>
      <c r="H46" s="20">
        <f>H44-F44</f>
        <v>0</v>
      </c>
    </row>
    <row r="48" spans="1:9" x14ac:dyDescent="0.25">
      <c r="H48" s="9">
        <f>'IS-BS'!I27</f>
        <v>357676</v>
      </c>
      <c r="I48" s="46" t="s">
        <v>191</v>
      </c>
    </row>
    <row r="49" spans="8:9" x14ac:dyDescent="0.25">
      <c r="H49" s="9">
        <f>'IS-BS'!G51</f>
        <v>320000</v>
      </c>
      <c r="I49" s="46" t="s">
        <v>190</v>
      </c>
    </row>
    <row r="51" spans="8:9" x14ac:dyDescent="0.25">
      <c r="H51" s="9">
        <f>H37+H48-H49</f>
        <v>888875</v>
      </c>
      <c r="I51" s="46" t="s">
        <v>192</v>
      </c>
    </row>
    <row r="53" spans="8:9" x14ac:dyDescent="0.25">
      <c r="H53" s="9">
        <f>H51-D37</f>
        <v>-627676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B1" zoomScale="90" zoomScaleNormal="90" workbookViewId="0">
      <selection activeCell="B12" sqref="B12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f>E9</f>
        <v>12993.75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f>E12</f>
        <v>30000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1"/>
      <c r="D17" s="46"/>
      <c r="F17" s="9"/>
      <c r="G17" s="46"/>
    </row>
    <row r="18" spans="1:7" x14ac:dyDescent="0.25">
      <c r="A18" s="61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1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10000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11945.64</v>
      </c>
      <c r="F42" s="9"/>
    </row>
    <row r="43" spans="1:7" x14ac:dyDescent="0.25">
      <c r="A43" s="19"/>
      <c r="D43" t="s">
        <v>160</v>
      </c>
      <c r="E43" s="9"/>
      <c r="F43" s="9">
        <f>E42</f>
        <v>11945.64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349219.39</v>
      </c>
      <c r="F70" s="9">
        <f>SUM(F3:F69)</f>
        <v>349219.39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813876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796376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11945.64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29445.64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455000</v>
      </c>
    </row>
    <row r="7" spans="1:18" ht="13.8" x14ac:dyDescent="0.25">
      <c r="A7" s="7" t="s">
        <v>5</v>
      </c>
      <c r="B7" s="47">
        <f>IF('Base Data'!B5="",0,'Base Data'!B5)</f>
        <v>813876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796376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47">
        <f>IF('Base Data'!F7="",0,'Base Data'!F7)</f>
        <v>0</v>
      </c>
      <c r="O9" s="47"/>
      <c r="P9" s="47">
        <f>IF('Base Data'!H7="",0,'Base Data'!H7)</f>
        <v>93600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23000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29445.64</v>
      </c>
      <c r="G16" s="10"/>
      <c r="H16" s="10"/>
      <c r="I16" s="10"/>
      <c r="J16" s="10">
        <f t="shared" si="0"/>
        <v>29445.64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780000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51200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295000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7">
        <f>IF('Base Data'!F19="",0,'Base Data'!F19)</f>
        <v>320000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52000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780000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850000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40000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11945.64</v>
      </c>
      <c r="I38" s="10"/>
      <c r="J38" s="10"/>
      <c r="K38" s="10"/>
      <c r="L38" s="10">
        <f t="shared" si="1"/>
        <v>11945.64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1516551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1516551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305000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2794000</v>
      </c>
    </row>
    <row r="44" spans="1:16" ht="13.8" x14ac:dyDescent="0.25">
      <c r="A44" s="7" t="s">
        <v>37</v>
      </c>
      <c r="B44" s="47">
        <f>IF('Base Data'!B40="",0,'Base Data'!B40)</f>
        <v>120000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47">
        <f>IF('Base Data'!F41="",0,'Base Data'!F41)</f>
        <v>80000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12000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77000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6052151</v>
      </c>
      <c r="C48" s="8"/>
      <c r="D48" s="21">
        <f>SUM(D6:D47)</f>
        <v>6052151</v>
      </c>
      <c r="E48" s="10"/>
      <c r="F48" s="21">
        <f>SUM(F6:F47)</f>
        <v>493219.39</v>
      </c>
      <c r="G48" s="8"/>
      <c r="H48" s="21">
        <f>SUM(H6:H47)</f>
        <v>493219.39</v>
      </c>
      <c r="I48" s="10"/>
      <c r="J48" s="21">
        <f>SUM(J6:J47)</f>
        <v>6194570.3900000006</v>
      </c>
      <c r="K48" s="10"/>
      <c r="L48" s="21">
        <f>SUM(L6:L47)</f>
        <v>6194570.3900000006</v>
      </c>
      <c r="M48" s="8"/>
      <c r="N48" s="21">
        <f>SUM(N6:N47)</f>
        <v>5817719</v>
      </c>
      <c r="O48" s="8"/>
      <c r="P48" s="21">
        <f>SUM(P6:P47)</f>
        <v>5817719</v>
      </c>
    </row>
    <row r="50" spans="2:16" x14ac:dyDescent="0.25">
      <c r="D50" s="20">
        <f>B48-D48</f>
        <v>0</v>
      </c>
      <c r="H50" s="20">
        <f>F48-H48</f>
        <v>0</v>
      </c>
      <c r="L50" s="20">
        <f>J48-L48</f>
        <v>0</v>
      </c>
      <c r="P50" s="20">
        <f>N48-P48</f>
        <v>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2" activePane="bottomRight" state="frozen"/>
      <selection activeCell="J56" sqref="J56"/>
      <selection pane="topRight" activeCell="J56" sqref="J56"/>
      <selection pane="bottomLeft" activeCell="J56" sqref="J56"/>
      <selection pane="bottomRight" activeCell="X14" sqref="X14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63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69">
        <f>'Trial Balance'!J19</f>
        <v>1309750</v>
      </c>
      <c r="D3" s="9"/>
      <c r="E3" s="9">
        <f>'Trial Balance'!L19</f>
        <v>0</v>
      </c>
      <c r="F3" s="9"/>
      <c r="G3" s="70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69">
        <f>'Trial Balance'!J23</f>
        <v>0</v>
      </c>
      <c r="D4" s="9"/>
      <c r="E4" s="9">
        <f>'Trial Balance'!L23</f>
        <v>15000</v>
      </c>
      <c r="F4" s="9"/>
      <c r="G4" s="70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69">
        <f>'Trial Balance'!J13</f>
        <v>22500</v>
      </c>
      <c r="D5" s="9"/>
      <c r="E5" s="9">
        <f>'Trial Balance'!L13</f>
        <v>0</v>
      </c>
      <c r="F5" s="9"/>
      <c r="G5" s="70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69">
        <f>'Trial Balance'!J16</f>
        <v>29445.64</v>
      </c>
      <c r="D6" s="9"/>
      <c r="E6" s="9">
        <f>'Trial Balance'!L16</f>
        <v>0</v>
      </c>
      <c r="F6" s="9"/>
      <c r="G6" s="70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29445.64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69">
        <f>'Trial Balance'!J41</f>
        <v>216000</v>
      </c>
      <c r="D7" s="9"/>
      <c r="E7" s="9">
        <f>'Trial Balance'!L41</f>
        <v>0</v>
      </c>
      <c r="F7" s="9"/>
      <c r="G7" s="70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69">
        <f>'Trial Balance'!J20</f>
        <v>60473.75</v>
      </c>
      <c r="D8" s="9"/>
      <c r="E8" s="9">
        <f>'Trial Balance'!L20</f>
        <v>0</v>
      </c>
      <c r="F8" s="9"/>
      <c r="G8" s="70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9160</v>
      </c>
      <c r="M8" s="9">
        <f>Journals!E128+Journals!E125+Journals!E122</f>
        <v>49633.75</v>
      </c>
      <c r="N8" s="9"/>
      <c r="O8" s="9"/>
      <c r="P8" s="9"/>
      <c r="Q8" s="9">
        <f t="shared" si="0"/>
        <v>1680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69">
        <f>'Trial Balance'!J25</f>
        <v>58000</v>
      </c>
      <c r="D9" s="9"/>
      <c r="E9" s="9">
        <f>'Trial Balance'!L25</f>
        <v>0</v>
      </c>
      <c r="F9" s="9"/>
      <c r="G9" s="70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69">
        <f>'Trial Balance'!J21</f>
        <v>55000</v>
      </c>
      <c r="D10" s="9"/>
      <c r="E10" s="9">
        <f>'Trial Balance'!L21</f>
        <v>0</v>
      </c>
      <c r="F10" s="9"/>
      <c r="G10" s="70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69">
        <f>'Trial Balance'!J35</f>
        <v>80000</v>
      </c>
      <c r="D11" s="9"/>
      <c r="E11" s="9">
        <f>'Trial Balance'!L35</f>
        <v>0</v>
      </c>
      <c r="F11" s="9"/>
      <c r="G11" s="70">
        <f>'Trial Balance'!N35</f>
        <v>40000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69">
        <f>'Trial Balance'!J36</f>
        <v>76000</v>
      </c>
      <c r="D12" s="9"/>
      <c r="E12" s="9">
        <f>'Trial Balance'!L36</f>
        <v>0</v>
      </c>
      <c r="F12" s="9"/>
      <c r="G12" s="70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69">
        <f>'Trial Balance'!J37</f>
        <v>35000</v>
      </c>
      <c r="D13" s="9"/>
      <c r="E13" s="9">
        <f>'Trial Balance'!L37</f>
        <v>0</v>
      </c>
      <c r="F13" s="9"/>
      <c r="G13" s="70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69">
        <f>'Trial Balance'!J42</f>
        <v>144000</v>
      </c>
      <c r="D14" s="9"/>
      <c r="E14" s="9"/>
      <c r="F14" s="9"/>
      <c r="G14" s="70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69">
        <f>'Trial Balance'!J46</f>
        <v>12000</v>
      </c>
      <c r="D15" s="9"/>
      <c r="E15" s="9">
        <f>'Trial Balance'!L46</f>
        <v>0</v>
      </c>
      <c r="F15" s="9"/>
      <c r="G15" s="70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69">
        <f>'Trial Balance'!J29</f>
        <v>71775</v>
      </c>
      <c r="D16" s="9"/>
      <c r="E16" s="9">
        <f>'Trial Balance'!L29</f>
        <v>0</v>
      </c>
      <c r="F16" s="9"/>
      <c r="G16" s="6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69">
        <f>'Trial Balance'!J15</f>
        <v>23000</v>
      </c>
      <c r="D17" s="9"/>
      <c r="E17" s="9">
        <f>'Trial Balance'!L15</f>
        <v>0</v>
      </c>
      <c r="F17" s="9"/>
      <c r="G17" s="6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23000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69">
        <f>'Trial Balance'!J39</f>
        <v>0</v>
      </c>
      <c r="D18" s="9"/>
      <c r="E18" s="9">
        <f>'Trial Balance'!L39</f>
        <v>0</v>
      </c>
      <c r="F18" s="9"/>
      <c r="G18" s="6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63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63">
        <f>SUM(C5:C18)</f>
        <v>883194.39</v>
      </c>
      <c r="D20" s="9"/>
      <c r="E20" s="9"/>
      <c r="F20" s="9"/>
      <c r="G20" s="9">
        <f>SUM(G5:G18)</f>
        <v>755450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63">
        <f>SUM(C2:C19)</f>
        <v>2192944.3899999997</v>
      </c>
      <c r="D21" s="9"/>
      <c r="E21" s="9">
        <f>SUM(E2:E19)</f>
        <v>2384000</v>
      </c>
      <c r="F21" s="9"/>
      <c r="G21" s="9">
        <f>SUM(G2:G19)</f>
        <v>2390450</v>
      </c>
      <c r="H21" s="9"/>
      <c r="I21" s="9">
        <f>SUM(I2:I19)</f>
        <v>2804000</v>
      </c>
      <c r="J21" s="9"/>
      <c r="K21" s="9"/>
      <c r="L21" s="9">
        <f>SUM(L2:L18)</f>
        <v>410660</v>
      </c>
      <c r="M21" s="9">
        <f>SUM(M2:M18)</f>
        <v>225633.75</v>
      </c>
      <c r="N21" s="9">
        <f>SUM(N2:N18)</f>
        <v>101220.64</v>
      </c>
      <c r="O21" s="9">
        <f>SUM(O2:O18)</f>
        <v>1309750</v>
      </c>
      <c r="P21" s="9">
        <f>SUM(P2:P18)</f>
        <v>0</v>
      </c>
      <c r="Q21" s="9">
        <f t="shared" si="1"/>
        <v>145679.99999999977</v>
      </c>
    </row>
    <row r="22" spans="1:17" x14ac:dyDescent="0.25">
      <c r="B22" s="18" t="s">
        <v>69</v>
      </c>
      <c r="E22" s="20">
        <f>E21-C21</f>
        <v>191055.61000000034</v>
      </c>
      <c r="F22" s="9"/>
      <c r="I22" s="20">
        <f>I21-G21</f>
        <v>413550</v>
      </c>
      <c r="J22" s="9"/>
      <c r="K22" s="9"/>
      <c r="L22" s="9"/>
      <c r="M22" s="9"/>
      <c r="N22" s="9">
        <f>SUM(L21:N21)</f>
        <v>737514.39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191055.61000000034</v>
      </c>
      <c r="F27" s="9"/>
      <c r="G27" s="9"/>
      <c r="H27" s="9"/>
      <c r="I27" s="20">
        <f>I22-I26</f>
        <v>357676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796376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343200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123600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67500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11945.64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 s="64">
        <v>19</v>
      </c>
      <c r="B49" s="65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 s="64">
        <v>20</v>
      </c>
      <c r="B50" s="65" t="s">
        <v>184</v>
      </c>
      <c r="C50" s="9">
        <f>'Trial Balance'!J40</f>
        <v>0</v>
      </c>
      <c r="D50" s="9"/>
      <c r="E50" s="9">
        <f>'Trial Balance'!L40+E27</f>
        <v>1707606.6100000003</v>
      </c>
      <c r="F50" s="9"/>
      <c r="G50" s="9">
        <f>'Trial Balance'!N40</f>
        <v>0</v>
      </c>
      <c r="H50" s="9"/>
      <c r="I50" s="9">
        <f>'Trial Balance'!P40+I27</f>
        <v>1208875</v>
      </c>
      <c r="J50" s="9"/>
      <c r="K50" s="9"/>
      <c r="L50" s="9"/>
    </row>
    <row r="51" spans="1:21" ht="13.8" x14ac:dyDescent="0.25">
      <c r="A51" s="64">
        <v>21</v>
      </c>
      <c r="B51" s="65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 s="64">
        <v>22</v>
      </c>
      <c r="B52" s="65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3964501</v>
      </c>
      <c r="D53" s="9"/>
      <c r="E53" s="9">
        <f>SUM(E30:E52)</f>
        <v>4001626.0000000005</v>
      </c>
      <c r="F53" s="9">
        <f>E53-C53</f>
        <v>37125.000000000466</v>
      </c>
      <c r="G53" s="9">
        <f>SUM(G30:G52)</f>
        <v>3371395</v>
      </c>
      <c r="H53" s="9"/>
      <c r="I53" s="9">
        <f>SUM(I30:I52)</f>
        <v>3371395</v>
      </c>
      <c r="J53" s="9"/>
      <c r="U53" s="9">
        <f>I53-G53</f>
        <v>0</v>
      </c>
    </row>
    <row r="55" spans="1:21" x14ac:dyDescent="0.25">
      <c r="C55" s="9">
        <f>C53+C21</f>
        <v>6157445.3899999997</v>
      </c>
      <c r="D55" s="9"/>
      <c r="E55" s="9">
        <f>E53+E21</f>
        <v>6385626</v>
      </c>
      <c r="F55" s="9"/>
      <c r="G55" s="9">
        <f>G53+G21</f>
        <v>5761845</v>
      </c>
      <c r="H55" s="9"/>
      <c r="I55" s="9">
        <f>I53+I21</f>
        <v>6175395</v>
      </c>
      <c r="J55" s="9"/>
    </row>
    <row r="56" spans="1:21" x14ac:dyDescent="0.25">
      <c r="C56" s="9">
        <f>'Trial Balance'!J48</f>
        <v>6194570.3900000006</v>
      </c>
      <c r="D56" s="9"/>
      <c r="E56" s="9">
        <f>'Trial Balance'!L48</f>
        <v>6194570.3900000006</v>
      </c>
      <c r="F56" s="9"/>
      <c r="G56" s="9">
        <f>'Trial Balance'!N48</f>
        <v>5817719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37125.000000000931</v>
      </c>
      <c r="D59" s="9"/>
      <c r="E59" s="9">
        <f>E55-C55</f>
        <v>228180.61000000034</v>
      </c>
      <c r="F59" s="9"/>
      <c r="G59" s="9">
        <f>G56-G55</f>
        <v>55874</v>
      </c>
      <c r="H59" s="9"/>
      <c r="I59" s="9">
        <f>I55-G55</f>
        <v>413550</v>
      </c>
      <c r="J59" s="9"/>
    </row>
    <row r="60" spans="1:21" x14ac:dyDescent="0.25">
      <c r="C60" s="9"/>
      <c r="D60" s="9"/>
      <c r="E60" s="20">
        <f>E59-C59</f>
        <v>191055.6099999994</v>
      </c>
      <c r="F60" s="9"/>
      <c r="G60" s="9"/>
      <c r="H60" s="9"/>
      <c r="I60" s="20">
        <f>I59-G59</f>
        <v>357676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3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888875</v>
      </c>
      <c r="D65" s="9"/>
      <c r="E65" s="9"/>
      <c r="F65" s="9"/>
      <c r="G65" s="9"/>
      <c r="H65" s="9"/>
      <c r="I65" s="53">
        <f>'Base Data'!H37</f>
        <v>851199</v>
      </c>
      <c r="J65" s="9"/>
    </row>
    <row r="66" spans="2:10" x14ac:dyDescent="0.25">
      <c r="B66" s="46" t="s">
        <v>194</v>
      </c>
      <c r="C66" s="9">
        <f>E60</f>
        <v>191055.6099999994</v>
      </c>
      <c r="D66" s="9"/>
      <c r="E66" s="20"/>
      <c r="F66" s="20"/>
      <c r="G66" s="20"/>
      <c r="H66" s="20"/>
      <c r="I66" s="53">
        <f>I60</f>
        <v>357676</v>
      </c>
      <c r="J66" s="20"/>
    </row>
    <row r="67" spans="2:10" x14ac:dyDescent="0.25">
      <c r="B67" s="46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6" t="s">
        <v>197</v>
      </c>
      <c r="C68" s="20">
        <f>C65+C66+C67</f>
        <v>784930.6099999994</v>
      </c>
      <c r="D68" s="9"/>
      <c r="E68" s="9"/>
      <c r="F68" s="9"/>
      <c r="G68" s="9"/>
      <c r="H68" s="9"/>
      <c r="I68" s="20">
        <f>I65+I66+I67</f>
        <v>888875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1934930.6099999994</v>
      </c>
      <c r="D70" s="9"/>
      <c r="E70" s="9"/>
      <c r="F70" s="9"/>
      <c r="G70" s="9"/>
      <c r="H70" s="9"/>
      <c r="I70" s="20">
        <f>I64+I68+I69</f>
        <v>1868875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357676</v>
      </c>
      <c r="D5" s="9"/>
      <c r="E5" s="9">
        <f>SUM(B5:D5)</f>
        <v>357676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888875</v>
      </c>
      <c r="D10" s="20">
        <f>'Trial Balance'!P14</f>
        <v>200000</v>
      </c>
      <c r="E10" s="20">
        <f>SUM(E4:E9)</f>
        <v>1868875</v>
      </c>
      <c r="F10" s="9">
        <f>'IS-BS'!I70-E10</f>
        <v>0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888875</v>
      </c>
      <c r="D14" s="9">
        <f>'Trial Balance'!P14</f>
        <v>200000</v>
      </c>
      <c r="E14" s="9">
        <f>SUM(B14:D14)</f>
        <v>1868875</v>
      </c>
      <c r="F14" s="9"/>
      <c r="G14" s="9"/>
    </row>
    <row r="15" spans="1:7" x14ac:dyDescent="0.25">
      <c r="A15" t="s">
        <v>83</v>
      </c>
      <c r="B15" s="9"/>
      <c r="C15" s="9">
        <f>'IS-BS'!E27</f>
        <v>191055.61000000034</v>
      </c>
      <c r="D15" s="9"/>
      <c r="E15" s="9">
        <f>SUM(B15:D15)</f>
        <v>191055.61000000034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784930.61000000034</v>
      </c>
      <c r="D20" s="20">
        <f>SUM(D14:D19)</f>
        <v>270000</v>
      </c>
      <c r="E20" s="20">
        <f>SUM(E14:E19)</f>
        <v>1934930.6100000003</v>
      </c>
      <c r="F20" s="9">
        <f>E20-'IS-BS'!C70</f>
        <v>0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5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6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6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6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6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59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7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6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6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6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6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7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6"/>
      <c r="L15" s="62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6"/>
      <c r="L16" s="62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6">
        <f>E33</f>
        <v>-50000</v>
      </c>
      <c r="L17" s="62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6">
        <f>E37</f>
        <v>100000</v>
      </c>
      <c r="L18" s="62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6">
        <v>-30000</v>
      </c>
      <c r="L19" s="62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7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8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6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6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0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4">
        <v>-72000</v>
      </c>
      <c r="C27" s="54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ANSWER1</vt:lpstr>
      <vt:lpstr>ANSWER2</vt:lpstr>
      <vt:lpstr>ANSWER3</vt:lpstr>
      <vt:lpstr>FACT1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2019-06-11T04:03:55Z</dcterms:modified>
</cp:coreProperties>
</file>