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ain/Documents/career/resume/R/data/"/>
    </mc:Choice>
  </mc:AlternateContent>
  <xr:revisionPtr revIDLastSave="0" documentId="13_ncr:1_{C7A0AA47-2F97-E749-9C5B-DC5D648C53B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ntries" sheetId="1" r:id="rId1"/>
    <sheet name="skills" sheetId="3" r:id="rId2"/>
    <sheet name="skills_order" sheetId="7" r:id="rId3"/>
    <sheet name="skills_included" sheetId="9" r:id="rId4"/>
  </sheets>
  <definedNames>
    <definedName name="_xlnm._FilterDatabase" localSheetId="0" hidden="1">entries!$A$2:$AH$2</definedName>
    <definedName name="_xlnm._FilterDatabase" localSheetId="1" hidden="1">skills!$A$3:$N$3</definedName>
    <definedName name="_xlnm._FilterDatabase" localSheetId="3" hidden="1">skills_included!$E$1:$J$78</definedName>
    <definedName name="_xlnm._FilterDatabase" localSheetId="2">skills_order!$A$2:$D$2</definedName>
    <definedName name="Z_3062D464_6811_D443_AF95_27507DF48802_.wvu.Cols" localSheetId="0" hidden="1">entries!$J:$O</definedName>
    <definedName name="Z_3062D464_6811_D443_AF95_27507DF48802_.wvu.FilterData" localSheetId="0" hidden="1">entries!$A$2:$AH$2</definedName>
    <definedName name="Z_3062D464_6811_D443_AF95_27507DF48802_.wvu.FilterData" localSheetId="1" hidden="1">skills!$A$3:$N$3</definedName>
    <definedName name="Z_3062D464_6811_D443_AF95_27507DF48802_.wvu.FilterData" localSheetId="3" hidden="1">skills_included!$E$1:$J$78</definedName>
    <definedName name="Z_3062D464_6811_D443_AF95_27507DF48802_.wvu.FilterData" localSheetId="2" hidden="1">skills_order!$A$2:$D$2</definedName>
  </definedNames>
  <calcPr calcId="191029"/>
  <customWorkbookViews>
    <customWorkbookView name="skills" guid="{3062D464-6811-D443-AF95-27507DF48802}" maximized="1" windowWidth="1440" windowHeight="9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" i="3" l="1" a="1"/>
  <c r="I26" i="3" s="1"/>
  <c r="J26" i="3" a="1"/>
  <c r="J26" i="3" s="1"/>
  <c r="J8" i="3" a="1"/>
  <c r="J8" i="3" s="1"/>
  <c r="I8" i="3" a="1"/>
  <c r="I8" i="3" s="1"/>
  <c r="I7" i="3" a="1"/>
  <c r="I7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 s="1"/>
  <c r="I21" i="3" a="1"/>
  <c r="I21" i="3" s="1"/>
  <c r="K10" i="1"/>
  <c r="K9" i="1"/>
  <c r="I5" i="3" s="1" a="1"/>
  <c r="I5" i="3" s="1"/>
  <c r="I83" i="3" a="1"/>
  <c r="I83" i="3" s="1"/>
  <c r="J83" i="3" a="1"/>
  <c r="J83" i="3" s="1"/>
  <c r="I81" i="3" a="1"/>
  <c r="I81" i="3" s="1"/>
  <c r="J81" i="3" a="1"/>
  <c r="J81" i="3" s="1"/>
  <c r="I45" i="3" a="1"/>
  <c r="I45" i="3" s="1"/>
  <c r="J45" i="3" a="1"/>
  <c r="J45" i="3" s="1"/>
  <c r="I46" i="3" a="1"/>
  <c r="I46" i="3" s="1"/>
  <c r="J46" i="3" a="1"/>
  <c r="J46" i="3" s="1"/>
  <c r="I47" i="3" a="1"/>
  <c r="I47" i="3" s="1"/>
  <c r="J47" i="3" a="1"/>
  <c r="J47" i="3" s="1"/>
  <c r="I22" i="3" l="1" a="1"/>
  <c r="I22" i="3" s="1"/>
  <c r="I6" i="3" a="1"/>
  <c r="I6" i="3" s="1"/>
  <c r="K2" i="3"/>
  <c r="N2" i="3"/>
  <c r="M2" i="3"/>
  <c r="J5" i="3" a="1"/>
  <c r="J5" i="3" s="1"/>
  <c r="J6" i="3" a="1"/>
  <c r="J6" i="3" s="1"/>
  <c r="J7" i="3" a="1"/>
  <c r="J7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J15" i="3" a="1"/>
  <c r="J15" i="3" s="1"/>
  <c r="J16" i="3" a="1"/>
  <c r="J16" i="3" s="1"/>
  <c r="J17" i="3" a="1"/>
  <c r="J17" i="3" s="1"/>
  <c r="J18" i="3" a="1"/>
  <c r="J18" i="3" s="1"/>
  <c r="J19" i="3" a="1"/>
  <c r="J19" i="3" s="1"/>
  <c r="J20" i="3" a="1"/>
  <c r="J20" i="3" s="1"/>
  <c r="J21" i="3" a="1"/>
  <c r="J21" i="3" s="1"/>
  <c r="J22" i="3" a="1"/>
  <c r="J22" i="3" s="1"/>
  <c r="J23" i="3" a="1"/>
  <c r="J23" i="3" s="1"/>
  <c r="J24" i="3" a="1"/>
  <c r="J24" i="3" s="1"/>
  <c r="J25" i="3" a="1"/>
  <c r="J25" i="3" s="1"/>
  <c r="J27" i="3" a="1"/>
  <c r="J27" i="3" s="1"/>
  <c r="J28" i="3" a="1"/>
  <c r="J28" i="3" s="1"/>
  <c r="J29" i="3" a="1"/>
  <c r="J29" i="3" s="1"/>
  <c r="J30" i="3" a="1"/>
  <c r="J30" i="3" s="1"/>
  <c r="J31" i="3" a="1"/>
  <c r="J31" i="3" s="1"/>
  <c r="J32" i="3" a="1"/>
  <c r="J32" i="3" s="1"/>
  <c r="J33" i="3" a="1"/>
  <c r="J33" i="3" s="1"/>
  <c r="J34" i="3" a="1"/>
  <c r="J34" i="3" s="1"/>
  <c r="J35" i="3" a="1"/>
  <c r="J35" i="3" s="1"/>
  <c r="J36" i="3" a="1"/>
  <c r="J36" i="3" s="1"/>
  <c r="J37" i="3" a="1"/>
  <c r="J37" i="3" s="1"/>
  <c r="J38" i="3" a="1"/>
  <c r="J38" i="3" s="1"/>
  <c r="J39" i="3" a="1"/>
  <c r="J39" i="3" s="1"/>
  <c r="J40" i="3" a="1"/>
  <c r="J40" i="3" s="1"/>
  <c r="J41" i="3" a="1"/>
  <c r="J41" i="3" s="1"/>
  <c r="J42" i="3" a="1"/>
  <c r="J42" i="3" s="1"/>
  <c r="J43" i="3" a="1"/>
  <c r="J43" i="3" s="1"/>
  <c r="J44" i="3" a="1"/>
  <c r="J44" i="3" s="1"/>
  <c r="J48" i="3" a="1"/>
  <c r="J48" i="3" s="1"/>
  <c r="J49" i="3" a="1"/>
  <c r="J49" i="3" s="1"/>
  <c r="J50" i="3" a="1"/>
  <c r="J50" i="3" s="1"/>
  <c r="J51" i="3" a="1"/>
  <c r="J51" i="3" s="1"/>
  <c r="J52" i="3" a="1"/>
  <c r="J52" i="3" s="1"/>
  <c r="J53" i="3" a="1"/>
  <c r="J53" i="3" s="1"/>
  <c r="J54" i="3" a="1"/>
  <c r="J54" i="3" s="1"/>
  <c r="J55" i="3" a="1"/>
  <c r="J55" i="3" s="1"/>
  <c r="J56" i="3" a="1"/>
  <c r="J56" i="3" s="1"/>
  <c r="J57" i="3" a="1"/>
  <c r="J57" i="3" s="1"/>
  <c r="J58" i="3" a="1"/>
  <c r="J58" i="3" s="1"/>
  <c r="J59" i="3" a="1"/>
  <c r="J59" i="3" s="1"/>
  <c r="J60" i="3" a="1"/>
  <c r="J60" i="3" s="1"/>
  <c r="J61" i="3" a="1"/>
  <c r="J61" i="3" s="1"/>
  <c r="J62" i="3" a="1"/>
  <c r="J62" i="3" s="1"/>
  <c r="J63" i="3" a="1"/>
  <c r="J63" i="3" s="1"/>
  <c r="J64" i="3" a="1"/>
  <c r="J64" i="3" s="1"/>
  <c r="J65" i="3" a="1"/>
  <c r="J65" i="3" s="1"/>
  <c r="J66" i="3" a="1"/>
  <c r="J66" i="3" s="1"/>
  <c r="J67" i="3" a="1"/>
  <c r="J67" i="3" s="1"/>
  <c r="J68" i="3" a="1"/>
  <c r="J68" i="3" s="1"/>
  <c r="J69" i="3" a="1"/>
  <c r="J69" i="3" s="1"/>
  <c r="J70" i="3" a="1"/>
  <c r="J70" i="3" s="1"/>
  <c r="J71" i="3" a="1"/>
  <c r="J71" i="3" s="1"/>
  <c r="J72" i="3" a="1"/>
  <c r="J72" i="3" s="1"/>
  <c r="J73" i="3" a="1"/>
  <c r="J73" i="3" s="1"/>
  <c r="J74" i="3" a="1"/>
  <c r="J74" i="3" s="1"/>
  <c r="J75" i="3" a="1"/>
  <c r="J75" i="3" s="1"/>
  <c r="J76" i="3" a="1"/>
  <c r="J76" i="3" s="1"/>
  <c r="J77" i="3" a="1"/>
  <c r="J77" i="3" s="1"/>
  <c r="J78" i="3" a="1"/>
  <c r="J78" i="3" s="1"/>
  <c r="J79" i="3" a="1"/>
  <c r="J79" i="3" s="1"/>
  <c r="J80" i="3" a="1"/>
  <c r="J80" i="3" s="1"/>
  <c r="J82" i="3" a="1"/>
  <c r="J82" i="3" s="1"/>
  <c r="J84" i="3" a="1"/>
  <c r="J84" i="3" s="1"/>
  <c r="J85" i="3" a="1"/>
  <c r="J85" i="3" s="1"/>
  <c r="J86" i="3" a="1"/>
  <c r="J86" i="3" s="1"/>
  <c r="J87" i="3" a="1"/>
  <c r="J87" i="3" s="1"/>
  <c r="J88" i="3" a="1"/>
  <c r="J88" i="3" s="1"/>
  <c r="J89" i="3" a="1"/>
  <c r="J89" i="3" s="1"/>
  <c r="J90" i="3" a="1"/>
  <c r="J90" i="3" s="1"/>
  <c r="J91" i="3" a="1"/>
  <c r="J91" i="3" s="1"/>
  <c r="I23" i="3" a="1"/>
  <c r="I23" i="3" s="1"/>
  <c r="I24" i="3" a="1"/>
  <c r="I24" i="3" s="1"/>
  <c r="I25" i="3" a="1"/>
  <c r="I25" i="3" s="1"/>
  <c r="I27" i="3" a="1"/>
  <c r="I27" i="3" s="1"/>
  <c r="I28" i="3" a="1"/>
  <c r="I28" i="3" s="1"/>
  <c r="I29" i="3" a="1"/>
  <c r="I29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I35" i="3" a="1"/>
  <c r="I35" i="3" s="1"/>
  <c r="I36" i="3" a="1"/>
  <c r="I36" i="3" s="1"/>
  <c r="I37" i="3" a="1"/>
  <c r="I37" i="3" s="1"/>
  <c r="I38" i="3" a="1"/>
  <c r="I38" i="3" s="1"/>
  <c r="I39" i="3" a="1"/>
  <c r="I39" i="3" s="1"/>
  <c r="I40" i="3" a="1"/>
  <c r="I40" i="3" s="1"/>
  <c r="I41" i="3" a="1"/>
  <c r="I41" i="3" s="1"/>
  <c r="I42" i="3" a="1"/>
  <c r="I42" i="3" s="1"/>
  <c r="I43" i="3" a="1"/>
  <c r="I43" i="3" s="1"/>
  <c r="I44" i="3" a="1"/>
  <c r="I44" i="3" s="1"/>
  <c r="I48" i="3" a="1"/>
  <c r="I48" i="3" s="1"/>
  <c r="I49" i="3" a="1"/>
  <c r="I49" i="3" s="1"/>
  <c r="I50" i="3" a="1"/>
  <c r="I50" i="3" s="1"/>
  <c r="I51" i="3" a="1"/>
  <c r="I51" i="3" s="1"/>
  <c r="I52" i="3" a="1"/>
  <c r="I52" i="3" s="1"/>
  <c r="I53" i="3" a="1"/>
  <c r="I53" i="3" s="1"/>
  <c r="I54" i="3" a="1"/>
  <c r="I54" i="3" s="1"/>
  <c r="I55" i="3" a="1"/>
  <c r="I55" i="3" s="1"/>
  <c r="I56" i="3" a="1"/>
  <c r="I56" i="3" s="1"/>
  <c r="I57" i="3" a="1"/>
  <c r="I57" i="3" s="1"/>
  <c r="I58" i="3" a="1"/>
  <c r="I58" i="3" s="1"/>
  <c r="I59" i="3" a="1"/>
  <c r="I59" i="3" s="1"/>
  <c r="I60" i="3" a="1"/>
  <c r="I60" i="3" s="1"/>
  <c r="I61" i="3" a="1"/>
  <c r="I61" i="3" s="1"/>
  <c r="I62" i="3" a="1"/>
  <c r="I62" i="3" s="1"/>
  <c r="I63" i="3" a="1"/>
  <c r="I63" i="3" s="1"/>
  <c r="I64" i="3" a="1"/>
  <c r="I64" i="3" s="1"/>
  <c r="I65" i="3" a="1"/>
  <c r="I65" i="3" s="1"/>
  <c r="I66" i="3" a="1"/>
  <c r="I66" i="3" s="1"/>
  <c r="I67" i="3" a="1"/>
  <c r="I67" i="3" s="1"/>
  <c r="I68" i="3" a="1"/>
  <c r="I68" i="3" s="1"/>
  <c r="I69" i="3" a="1"/>
  <c r="I69" i="3" s="1"/>
  <c r="I70" i="3" a="1"/>
  <c r="I70" i="3" s="1"/>
  <c r="I71" i="3" a="1"/>
  <c r="I71" i="3" s="1"/>
  <c r="I72" i="3" a="1"/>
  <c r="I72" i="3" s="1"/>
  <c r="I73" i="3" a="1"/>
  <c r="I73" i="3" s="1"/>
  <c r="I74" i="3" a="1"/>
  <c r="I74" i="3" s="1"/>
  <c r="I75" i="3" a="1"/>
  <c r="I75" i="3" s="1"/>
  <c r="I76" i="3" a="1"/>
  <c r="I76" i="3" s="1"/>
  <c r="I77" i="3" a="1"/>
  <c r="I77" i="3" s="1"/>
  <c r="I78" i="3" a="1"/>
  <c r="I78" i="3" s="1"/>
  <c r="I79" i="3" a="1"/>
  <c r="I79" i="3" s="1"/>
  <c r="I80" i="3" a="1"/>
  <c r="I80" i="3" s="1"/>
  <c r="I82" i="3" a="1"/>
  <c r="I82" i="3" s="1"/>
  <c r="I84" i="3" a="1"/>
  <c r="I84" i="3" s="1"/>
  <c r="I85" i="3" a="1"/>
  <c r="I85" i="3" s="1"/>
  <c r="I86" i="3" a="1"/>
  <c r="I86" i="3" s="1"/>
  <c r="I87" i="3" a="1"/>
  <c r="I87" i="3" s="1"/>
  <c r="I88" i="3" a="1"/>
  <c r="I88" i="3" s="1"/>
  <c r="I89" i="3" a="1"/>
  <c r="I89" i="3" s="1"/>
  <c r="I90" i="3" a="1"/>
  <c r="I90" i="3" s="1"/>
  <c r="I91" i="3" a="1"/>
  <c r="I91" i="3"/>
  <c r="I4" i="3" a="1"/>
  <c r="I4" i="3" s="1"/>
  <c r="J4" i="3" a="1"/>
  <c r="J4" i="3" s="1"/>
  <c r="B2" i="9" a="1"/>
  <c r="B2" i="9" s="1"/>
  <c r="C2" i="9" a="1"/>
  <c r="C2" i="9" s="1"/>
  <c r="A2" i="9" a="1"/>
  <c r="A2" i="9" s="1"/>
  <c r="A3" i="7" a="1"/>
  <c r="A3" i="7" s="1"/>
  <c r="B4" i="3" l="1"/>
  <c r="B12" i="3"/>
  <c r="B5" i="3"/>
  <c r="B13" i="3"/>
  <c r="B21" i="3"/>
  <c r="B29" i="3"/>
  <c r="B37" i="3"/>
  <c r="B45" i="3"/>
  <c r="B53" i="3"/>
  <c r="B61" i="3"/>
  <c r="B69" i="3"/>
  <c r="B77" i="3"/>
  <c r="B85" i="3"/>
  <c r="B56" i="3"/>
  <c r="B72" i="3"/>
  <c r="B88" i="3"/>
  <c r="B17" i="3"/>
  <c r="B25" i="3"/>
  <c r="B49" i="3"/>
  <c r="B65" i="3"/>
  <c r="B81" i="3"/>
  <c r="B6" i="3"/>
  <c r="B14" i="3"/>
  <c r="B22" i="3"/>
  <c r="B30" i="3"/>
  <c r="B38" i="3"/>
  <c r="B46" i="3"/>
  <c r="B54" i="3"/>
  <c r="B62" i="3"/>
  <c r="B70" i="3"/>
  <c r="B78" i="3"/>
  <c r="B86" i="3"/>
  <c r="B7" i="3"/>
  <c r="B15" i="3"/>
  <c r="B23" i="3"/>
  <c r="B31" i="3"/>
  <c r="B39" i="3"/>
  <c r="B47" i="3"/>
  <c r="B55" i="3"/>
  <c r="B63" i="3"/>
  <c r="B71" i="3"/>
  <c r="B79" i="3"/>
  <c r="B87" i="3"/>
  <c r="B8" i="3"/>
  <c r="B16" i="3"/>
  <c r="B24" i="3"/>
  <c r="B32" i="3"/>
  <c r="B48" i="3"/>
  <c r="B64" i="3"/>
  <c r="B80" i="3"/>
  <c r="B9" i="3"/>
  <c r="B33" i="3"/>
  <c r="B41" i="3"/>
  <c r="B57" i="3"/>
  <c r="B73" i="3"/>
  <c r="B40" i="3"/>
  <c r="B10" i="3"/>
  <c r="B18" i="3"/>
  <c r="B26" i="3"/>
  <c r="B34" i="3"/>
  <c r="B42" i="3"/>
  <c r="B50" i="3"/>
  <c r="B58" i="3"/>
  <c r="B66" i="3"/>
  <c r="B74" i="3"/>
  <c r="B82" i="3"/>
  <c r="B90" i="3"/>
  <c r="B11" i="3"/>
  <c r="B19" i="3"/>
  <c r="B27" i="3"/>
  <c r="B35" i="3"/>
  <c r="B43" i="3"/>
  <c r="B51" i="3"/>
  <c r="B59" i="3"/>
  <c r="B67" i="3"/>
  <c r="B75" i="3"/>
  <c r="B83" i="3"/>
  <c r="B91" i="3"/>
  <c r="B20" i="3"/>
  <c r="B28" i="3"/>
  <c r="B36" i="3"/>
  <c r="B44" i="3"/>
  <c r="B52" i="3"/>
  <c r="B60" i="3"/>
  <c r="B68" i="3"/>
  <c r="B76" i="3"/>
  <c r="B84" i="3"/>
  <c r="B89" i="3"/>
  <c r="C5" i="3"/>
  <c r="C6" i="3"/>
  <c r="C14" i="3"/>
  <c r="C22" i="3"/>
  <c r="C30" i="3"/>
  <c r="C38" i="3"/>
  <c r="C46" i="3"/>
  <c r="C54" i="3"/>
  <c r="C62" i="3"/>
  <c r="C70" i="3"/>
  <c r="C78" i="3"/>
  <c r="C86" i="3"/>
  <c r="C7" i="3"/>
  <c r="C8" i="3"/>
  <c r="C9" i="3"/>
  <c r="C17" i="3"/>
  <c r="C25" i="3"/>
  <c r="C33" i="3"/>
  <c r="C41" i="3"/>
  <c r="C49" i="3"/>
  <c r="C57" i="3"/>
  <c r="C65" i="3"/>
  <c r="C73" i="3"/>
  <c r="C81" i="3"/>
  <c r="C89" i="3"/>
  <c r="C45" i="3"/>
  <c r="C77" i="3"/>
  <c r="C39" i="3"/>
  <c r="C63" i="3"/>
  <c r="C16" i="3"/>
  <c r="C40" i="3"/>
  <c r="C64" i="3"/>
  <c r="C88" i="3"/>
  <c r="C10" i="3"/>
  <c r="C18" i="3"/>
  <c r="C26" i="3"/>
  <c r="C34" i="3"/>
  <c r="C42" i="3"/>
  <c r="C50" i="3"/>
  <c r="C58" i="3"/>
  <c r="C66" i="3"/>
  <c r="C74" i="3"/>
  <c r="C82" i="3"/>
  <c r="C90" i="3"/>
  <c r="C53" i="3"/>
  <c r="C85" i="3"/>
  <c r="C15" i="3"/>
  <c r="C47" i="3"/>
  <c r="C79" i="3"/>
  <c r="C24" i="3"/>
  <c r="C56" i="3"/>
  <c r="C80" i="3"/>
  <c r="C11" i="3"/>
  <c r="C19" i="3"/>
  <c r="C27" i="3"/>
  <c r="C35" i="3"/>
  <c r="C43" i="3"/>
  <c r="C51" i="3"/>
  <c r="C59" i="3"/>
  <c r="C67" i="3"/>
  <c r="C75" i="3"/>
  <c r="C83" i="3"/>
  <c r="C91" i="3"/>
  <c r="C21" i="3"/>
  <c r="C29" i="3"/>
  <c r="C61" i="3"/>
  <c r="C31" i="3"/>
  <c r="C71" i="3"/>
  <c r="C32" i="3"/>
  <c r="C48" i="3"/>
  <c r="C72" i="3"/>
  <c r="C12" i="3"/>
  <c r="C20" i="3"/>
  <c r="C28" i="3"/>
  <c r="C36" i="3"/>
  <c r="C44" i="3"/>
  <c r="C52" i="3"/>
  <c r="C60" i="3"/>
  <c r="C68" i="3"/>
  <c r="C76" i="3"/>
  <c r="C84" i="3"/>
  <c r="C4" i="3"/>
  <c r="C13" i="3"/>
  <c r="C37" i="3"/>
  <c r="C69" i="3"/>
  <c r="C23" i="3"/>
  <c r="C55" i="3"/>
  <c r="C87" i="3"/>
  <c r="A26" i="3" a="1"/>
  <c r="A26" i="3" s="1"/>
  <c r="A8" i="3" a="1"/>
  <c r="A8" i="3" s="1"/>
  <c r="A83" i="3" a="1"/>
  <c r="A83" i="3" s="1"/>
  <c r="A81" i="3" a="1"/>
  <c r="A81" i="3" s="1"/>
  <c r="A45" i="3" a="1"/>
  <c r="A45" i="3" s="1"/>
  <c r="A46" i="3" a="1"/>
  <c r="A46" i="3" s="1"/>
  <c r="A47" i="3" a="1"/>
  <c r="A47" i="3" s="1"/>
  <c r="A57" i="3" a="1"/>
  <c r="A57" i="3" s="1"/>
  <c r="A25" i="3" a="1"/>
  <c r="A25" i="3" s="1"/>
  <c r="A78" i="3" a="1"/>
  <c r="A78" i="3" s="1"/>
  <c r="A88" i="3" a="1"/>
  <c r="A88" i="3" s="1"/>
  <c r="A76" i="3" a="1"/>
  <c r="A76" i="3" s="1"/>
  <c r="A49" i="3" a="1"/>
  <c r="A49" i="3" s="1"/>
  <c r="A18" i="3" a="1"/>
  <c r="A18" i="3" s="1"/>
  <c r="A77" i="3" a="1"/>
  <c r="A77" i="3" s="1"/>
  <c r="A50" i="3" a="1"/>
  <c r="A50" i="3" s="1"/>
  <c r="A19" i="3" a="1"/>
  <c r="A19" i="3" s="1"/>
  <c r="A68" i="3" a="1"/>
  <c r="A68" i="3" s="1"/>
  <c r="A48" i="3" a="1"/>
  <c r="A48" i="3" s="1"/>
  <c r="A17" i="3" a="1"/>
  <c r="A17" i="3" s="1"/>
  <c r="A67" i="3" a="1"/>
  <c r="A67" i="3" s="1"/>
  <c r="A38" i="3" a="1"/>
  <c r="A38" i="3" s="1"/>
  <c r="A11" i="3" a="1"/>
  <c r="A11" i="3" s="1"/>
  <c r="A90" i="3" a="1"/>
  <c r="A90" i="3" s="1"/>
  <c r="A66" i="3" a="1"/>
  <c r="A66" i="3" s="1"/>
  <c r="A37" i="3" a="1"/>
  <c r="A37" i="3" s="1"/>
  <c r="A9" i="3" a="1"/>
  <c r="A9" i="3" s="1"/>
  <c r="A89" i="3" a="1"/>
  <c r="A89" i="3" s="1"/>
  <c r="A59" i="3" a="1"/>
  <c r="A59" i="3" s="1"/>
  <c r="A28" i="3" a="1"/>
  <c r="A28" i="3" s="1"/>
  <c r="A82" i="3" a="1"/>
  <c r="A82" i="3" s="1"/>
  <c r="A73" i="3" a="1"/>
  <c r="A73" i="3" s="1"/>
  <c r="A42" i="3" a="1"/>
  <c r="A42" i="3" s="1"/>
  <c r="A32" i="3" a="1"/>
  <c r="A32" i="3" s="1"/>
  <c r="A22" i="3" a="1"/>
  <c r="A22" i="3" s="1"/>
  <c r="A80" i="3" a="1"/>
  <c r="A80" i="3" s="1"/>
  <c r="A72" i="3" a="1"/>
  <c r="A72" i="3" s="1"/>
  <c r="A61" i="3" a="1"/>
  <c r="A61" i="3" s="1"/>
  <c r="A53" i="3" a="1"/>
  <c r="A53" i="3" s="1"/>
  <c r="A41" i="3" a="1"/>
  <c r="A41" i="3" s="1"/>
  <c r="A31" i="3" a="1"/>
  <c r="A31" i="3" s="1"/>
  <c r="A13" i="3" a="1"/>
  <c r="A13" i="3" s="1"/>
  <c r="A91" i="3" a="1"/>
  <c r="A91" i="3" s="1"/>
  <c r="A79" i="3" a="1"/>
  <c r="A79" i="3" s="1"/>
  <c r="A70" i="3" a="1"/>
  <c r="A70" i="3" s="1"/>
  <c r="A60" i="3" a="1"/>
  <c r="A60" i="3" s="1"/>
  <c r="A51" i="3" a="1"/>
  <c r="A51" i="3" s="1"/>
  <c r="A39" i="3" a="1"/>
  <c r="A39" i="3" s="1"/>
  <c r="A29" i="3" a="1"/>
  <c r="A29" i="3" s="1"/>
  <c r="A20" i="3" a="1"/>
  <c r="A20" i="3" s="1"/>
  <c r="A12" i="3" a="1"/>
  <c r="A12" i="3" s="1"/>
  <c r="A86" i="3" a="1"/>
  <c r="A86" i="3" s="1"/>
  <c r="A74" i="3" a="1"/>
  <c r="A74" i="3" s="1"/>
  <c r="A64" i="3" a="1"/>
  <c r="A64" i="3" s="1"/>
  <c r="A55" i="3" a="1"/>
  <c r="A55" i="3" s="1"/>
  <c r="A44" i="3" a="1"/>
  <c r="A44" i="3" s="1"/>
  <c r="A35" i="3" a="1"/>
  <c r="A35" i="3" s="1"/>
  <c r="A15" i="3" a="1"/>
  <c r="A15" i="3" s="1"/>
  <c r="A7" i="3" a="1"/>
  <c r="A7" i="3" s="1"/>
  <c r="A85" i="3" a="1"/>
  <c r="A85" i="3" s="1"/>
  <c r="A63" i="3" a="1"/>
  <c r="A63" i="3" s="1"/>
  <c r="A54" i="3" a="1"/>
  <c r="A54" i="3" s="1"/>
  <c r="A43" i="3" a="1"/>
  <c r="A43" i="3" s="1"/>
  <c r="A33" i="3" a="1"/>
  <c r="A33" i="3" s="1"/>
  <c r="A24" i="3" a="1"/>
  <c r="A24" i="3" s="1"/>
  <c r="A14" i="3" a="1"/>
  <c r="A14" i="3" s="1"/>
  <c r="A5" i="3" a="1"/>
  <c r="A5" i="3" s="1"/>
  <c r="A87" i="3" a="1"/>
  <c r="A87" i="3" s="1"/>
  <c r="A71" i="3" a="1"/>
  <c r="A71" i="3" s="1"/>
  <c r="A65" i="3" a="1"/>
  <c r="A65" i="3" s="1"/>
  <c r="A58" i="3" a="1"/>
  <c r="A58" i="3" s="1"/>
  <c r="A52" i="3" a="1"/>
  <c r="A52" i="3" s="1"/>
  <c r="A36" i="3" a="1"/>
  <c r="A36" i="3" s="1"/>
  <c r="A30" i="3" a="1"/>
  <c r="A30" i="3" s="1"/>
  <c r="A23" i="3" a="1"/>
  <c r="A23" i="3" s="1"/>
  <c r="A6" i="3" a="1"/>
  <c r="A6" i="3" s="1"/>
  <c r="A84" i="3" a="1"/>
  <c r="A84" i="3" s="1"/>
  <c r="A75" i="3" a="1"/>
  <c r="A75" i="3" s="1"/>
  <c r="A69" i="3" a="1"/>
  <c r="A69" i="3" s="1"/>
  <c r="A62" i="3" a="1"/>
  <c r="A62" i="3" s="1"/>
  <c r="A56" i="3" a="1"/>
  <c r="A56" i="3" s="1"/>
  <c r="A40" i="3" a="1"/>
  <c r="A40" i="3" s="1"/>
  <c r="A34" i="3" a="1"/>
  <c r="A34" i="3" s="1"/>
  <c r="A27" i="3" a="1"/>
  <c r="A27" i="3" s="1"/>
  <c r="A21" i="3" a="1"/>
  <c r="A21" i="3" s="1"/>
  <c r="A16" i="3" a="1"/>
  <c r="A16" i="3" s="1"/>
  <c r="A10" i="3" a="1"/>
  <c r="A10" i="3" s="1"/>
  <c r="E2" i="9" a="1"/>
  <c r="E2" i="9" s="1"/>
  <c r="D2" i="9" a="1"/>
  <c r="D2" i="9" s="1"/>
  <c r="F2" i="9" a="1"/>
  <c r="F2" i="9" s="1"/>
  <c r="L2" i="3"/>
  <c r="H2" i="3"/>
  <c r="F2" i="3"/>
  <c r="G2" i="3"/>
  <c r="A4" i="3" l="1" a="1"/>
  <c r="A4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Bain</author>
  </authors>
  <commentList>
    <comment ref="J2" authorId="0" shapeId="0" xr:uid="{8762269D-37BE-F244-9044-A36183DA25FE}">
      <text>
        <r>
          <rPr>
            <sz val="12"/>
            <color rgb="FF000000"/>
            <rFont val="Helvetica Neue"/>
            <family val="2"/>
          </rPr>
          <t>Red indicates that the (25) word limit exceeded</t>
        </r>
      </text>
    </comment>
    <comment ref="P2" authorId="0" shapeId="0" xr:uid="{5BFEFDE4-6BD6-574B-993F-31E4F71B1DF2}">
      <text>
        <r>
          <rPr>
            <sz val="12"/>
            <color rgb="FF000000"/>
            <rFont val="Helvetica Neue"/>
            <family val="2"/>
          </rPr>
          <t>red indicates that this skill is not present in the skills section of the resume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Bain</author>
  </authors>
  <commentList>
    <comment ref="E3" authorId="0" shapeId="0" xr:uid="{4FBE11AB-1016-8C43-B73E-53C25E25D44E}">
      <text>
        <r>
          <rPr>
            <sz val="12"/>
            <color rgb="FF000000"/>
            <rFont val="Helvetica Neue"/>
            <family val="2"/>
          </rPr>
          <t>red indicates that this tool is missing from a resume entry;</t>
        </r>
        <r>
          <rPr>
            <sz val="12"/>
            <color rgb="FF000000"/>
            <rFont val="SimHei"/>
            <charset val="134"/>
          </rPr>
          <t xml:space="preserve">
</t>
        </r>
        <r>
          <rPr>
            <sz val="12"/>
            <color rgb="FF000000"/>
            <rFont val="Helvetica Neue"/>
            <family val="2"/>
          </rPr>
          <t>orange indicates the equivalent for skills that are not also tools</t>
        </r>
        <r>
          <rPr>
            <sz val="12"/>
            <color rgb="FF000000"/>
            <rFont val="SimHei"/>
            <charset val="134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<sst xmlns="http://schemas.openxmlformats.org/spreadsheetml/2006/main" count="624" uniqueCount="237">
  <si>
    <t>section</t>
  </si>
  <si>
    <t>include</t>
  </si>
  <si>
    <t>title</t>
  </si>
  <si>
    <t>institution</t>
  </si>
  <si>
    <t>loc</t>
  </si>
  <si>
    <t>start</t>
  </si>
  <si>
    <t>end</t>
  </si>
  <si>
    <t>description_1</t>
  </si>
  <si>
    <t>description_2</t>
  </si>
  <si>
    <t>description_3</t>
  </si>
  <si>
    <t>description_4</t>
  </si>
  <si>
    <t>description_5</t>
  </si>
  <si>
    <t>education</t>
  </si>
  <si>
    <t>Richmond, VA</t>
  </si>
  <si>
    <t>NA</t>
  </si>
  <si>
    <t>work</t>
  </si>
  <si>
    <t>Manager, Analytics</t>
  </si>
  <si>
    <t>Markel Corporation</t>
  </si>
  <si>
    <t>Leads a team of data scientists and data engineers building pilot solutions and conducting experimental design at a Fortune 300 specialty insurance company</t>
  </si>
  <si>
    <t>Leverages test-and-learn methodology, delivering pilot solutions quickly to small groups to measure value before scaling products</t>
  </si>
  <si>
    <t xml:space="preserve">Senior Data Scientist  </t>
  </si>
  <si>
    <t>Develops, maintains, and deploys machine learning models, primarily GLMs, decision trees, and dabbling in unsupervised techniques</t>
  </si>
  <si>
    <t>Conducts ad hoc analysis to diagnosis trends, analyze model performance, and make business recommendations based on data and statistical tests</t>
  </si>
  <si>
    <t>Legislative and Military Liaison</t>
  </si>
  <si>
    <t>Virginia Department of Motor Vehicles</t>
  </si>
  <si>
    <t>Advisor to the commissioner and senior executives of an 1,800-person organization, representing the commissioner at the state legislature and senior-level meetings</t>
  </si>
  <si>
    <t>Communicated agency policies to the General Assembly and Military installations</t>
  </si>
  <si>
    <t>Print journalist and public affairs manager for a 4,000-person organization, supervised three direct reports, advised executive staff, and  deployed twice to Afghanistan</t>
  </si>
  <si>
    <t>McMaster University</t>
  </si>
  <si>
    <t>Hamilton, ON</t>
  </si>
  <si>
    <t>London, ON</t>
  </si>
  <si>
    <t>Associate Data Scientist (2018-2020) - Data Scientist (2020-2021)</t>
  </si>
  <si>
    <t>skill</t>
  </si>
  <si>
    <t>level</t>
  </si>
  <si>
    <t>R</t>
  </si>
  <si>
    <t>SQL</t>
  </si>
  <si>
    <t>Python</t>
  </si>
  <si>
    <t>Git</t>
  </si>
  <si>
    <t>LLMs</t>
  </si>
  <si>
    <t>Databricks</t>
  </si>
  <si>
    <t>Azure</t>
  </si>
  <si>
    <t>DevOps</t>
  </si>
  <si>
    <t>Causal Inference</t>
  </si>
  <si>
    <t>link</t>
  </si>
  <si>
    <t>projects</t>
  </si>
  <si>
    <t>Programming</t>
  </si>
  <si>
    <t>Statistics</t>
  </si>
  <si>
    <t>MLOps</t>
  </si>
  <si>
    <t>MATLAB</t>
  </si>
  <si>
    <t>Spark</t>
  </si>
  <si>
    <t>Vertex AI</t>
  </si>
  <si>
    <t>Data Analysis</t>
  </si>
  <si>
    <t>Statistical Learning</t>
  </si>
  <si>
    <t>NLP</t>
  </si>
  <si>
    <t>SpaCy</t>
  </si>
  <si>
    <t>Hugging Face</t>
  </si>
  <si>
    <t>Convex Optimization</t>
  </si>
  <si>
    <t>Machine Learning (ML)</t>
  </si>
  <si>
    <t>Pydantic</t>
  </si>
  <si>
    <t>Data Modeling</t>
  </si>
  <si>
    <t>Data Validation</t>
  </si>
  <si>
    <t>Data Pipelines</t>
  </si>
  <si>
    <t>Github Actions</t>
  </si>
  <si>
    <t>CI/CD Pipelines</t>
  </si>
  <si>
    <t>Scikit-Learn</t>
  </si>
  <si>
    <t>Data Visualization</t>
  </si>
  <si>
    <t>Pandas</t>
  </si>
  <si>
    <t>dplyr (R)</t>
  </si>
  <si>
    <t>ggplot (R)</t>
  </si>
  <si>
    <t>Tableau</t>
  </si>
  <si>
    <t>Topic Modeling</t>
  </si>
  <si>
    <t>Docker</t>
  </si>
  <si>
    <t>Kubernetes</t>
  </si>
  <si>
    <t>Object-Oriented Programming (OOP)</t>
  </si>
  <si>
    <t>Google Cloud Platform (GCP)</t>
  </si>
  <si>
    <t>Transformer Models</t>
  </si>
  <si>
    <t>Data Manipulation and Analysis</t>
  </si>
  <si>
    <t>Big Data</t>
  </si>
  <si>
    <t>Matplotlib</t>
  </si>
  <si>
    <t>NumPy</t>
  </si>
  <si>
    <t>Statistical Theory</t>
  </si>
  <si>
    <t>Probability Theory</t>
  </si>
  <si>
    <t>Bayesian Inference</t>
  </si>
  <si>
    <t>Hypothesis Testing</t>
  </si>
  <si>
    <t>Matrix Calculus</t>
  </si>
  <si>
    <t>Hadoop</t>
  </si>
  <si>
    <t>PostgreSQL</t>
  </si>
  <si>
    <t>Continuous Testing</t>
  </si>
  <si>
    <t>TensorFlow</t>
  </si>
  <si>
    <t>SciPy</t>
  </si>
  <si>
    <t>Seaborn (Python)</t>
  </si>
  <si>
    <t>PyTest</t>
  </si>
  <si>
    <t>Soft Skills</t>
  </si>
  <si>
    <t>Scientific Writing</t>
  </si>
  <si>
    <t>Critical Thinking</t>
  </si>
  <si>
    <t>Dimensionality Reduction</t>
  </si>
  <si>
    <t>Unsupervised Learning</t>
  </si>
  <si>
    <t>Supervised Learning</t>
  </si>
  <si>
    <t>Model Tuning</t>
  </si>
  <si>
    <t>Model Optimization</t>
  </si>
  <si>
    <t>Keras</t>
  </si>
  <si>
    <t>Database Design</t>
  </si>
  <si>
    <t>Data Management</t>
  </si>
  <si>
    <t>Documentation Writing</t>
  </si>
  <si>
    <t>Sphinx</t>
  </si>
  <si>
    <t>MyPy</t>
  </si>
  <si>
    <t>Python Development Tools</t>
  </si>
  <si>
    <t>Python Development</t>
  </si>
  <si>
    <t>Programming Languages</t>
  </si>
  <si>
    <t>is_a_tool</t>
  </si>
  <si>
    <t>ArviZ</t>
  </si>
  <si>
    <t>Feature Engineering</t>
  </si>
  <si>
    <t>Statistical Modeling</t>
  </si>
  <si>
    <t>Hyperparameter Tuning</t>
  </si>
  <si>
    <t>Web Scraping</t>
  </si>
  <si>
    <t>Beautiful Soup</t>
  </si>
  <si>
    <t>Data Preprocessing</t>
  </si>
  <si>
    <t>Model Deployment</t>
  </si>
  <si>
    <t>ML Pipelines</t>
  </si>
  <si>
    <t>x</t>
  </si>
  <si>
    <t>Experimental Design</t>
  </si>
  <si>
    <t>Regression Analysis</t>
  </si>
  <si>
    <t>Web Development</t>
  </si>
  <si>
    <t>CSS</t>
  </si>
  <si>
    <t>HTML</t>
  </si>
  <si>
    <t>Javascript</t>
  </si>
  <si>
    <t>IDEs and Markup Tools</t>
  </si>
  <si>
    <t>LaTeX</t>
  </si>
  <si>
    <t>Jupyter Notebooks</t>
  </si>
  <si>
    <t>R Markdown</t>
  </si>
  <si>
    <t>Google Colab</t>
  </si>
  <si>
    <t>VSCode</t>
  </si>
  <si>
    <t>Excel</t>
  </si>
  <si>
    <t>alias</t>
  </si>
  <si>
    <t>Document Authoring</t>
  </si>
  <si>
    <t>short_summary</t>
  </si>
  <si>
    <t>writing</t>
  </si>
  <si>
    <t>publications</t>
  </si>
  <si>
    <t>For CV</t>
  </si>
  <si>
    <t>additional_information</t>
  </si>
  <si>
    <t>x [certificate]</t>
  </si>
  <si>
    <t>Big Data Technologies</t>
  </si>
  <si>
    <t>Cloud Platforms</t>
  </si>
  <si>
    <t>Databases</t>
  </si>
  <si>
    <t>Snowflake</t>
  </si>
  <si>
    <t>NoSQL</t>
  </si>
  <si>
    <t>category</t>
  </si>
  <si>
    <t>BSc (Honours), Neuroscience</t>
  </si>
  <si>
    <t>Neuroscience</t>
  </si>
  <si>
    <t>Electroencephalography (EEG)</t>
  </si>
  <si>
    <t>Functional Magnetic Resonance Imaging (fMRI)</t>
  </si>
  <si>
    <t>BSc (Honours), Mathematics and Statistics</t>
  </si>
  <si>
    <t>skill_1_1</t>
  </si>
  <si>
    <t>skill_1_2</t>
  </si>
  <si>
    <t>skill_2_1</t>
  </si>
  <si>
    <t>skill_2_2</t>
  </si>
  <si>
    <t>skill_3_1</t>
  </si>
  <si>
    <t>skill_3_2</t>
  </si>
  <si>
    <t>skill_4_1</t>
  </si>
  <si>
    <t>skill_4_2</t>
  </si>
  <si>
    <t>skill_5_1</t>
  </si>
  <si>
    <t>skill_5_2</t>
  </si>
  <si>
    <t>categories</t>
  </si>
  <si>
    <t>Other</t>
  </si>
  <si>
    <t>category_id</t>
  </si>
  <si>
    <t>https://ir.lib.uwo.ca/etd/7475/</t>
  </si>
  <si>
    <t>MSc, Neuroscience</t>
  </si>
  <si>
    <t>University of Western Ontario</t>
  </si>
  <si>
    <t>Completed an accelerated Bachelor's degree in Mathematics and Statistics, with a focus on applied statistics for machine learning.</t>
  </si>
  <si>
    <t>tools</t>
  </si>
  <si>
    <t>competencies</t>
  </si>
  <si>
    <t>all</t>
  </si>
  <si>
    <t>tool_1</t>
  </si>
  <si>
    <t>tool_2</t>
  </si>
  <si>
    <t>tool_3</t>
  </si>
  <si>
    <t>all_included</t>
  </si>
  <si>
    <t>tools_included</t>
  </si>
  <si>
    <t>competencies_included</t>
  </si>
  <si>
    <t>Cognitive Neuroscientist</t>
  </si>
  <si>
    <t>Research Analyst</t>
  </si>
  <si>
    <t>x [link] article phold, blog*3, roadmap, tour</t>
  </si>
  <si>
    <t>x [link] fujinai</t>
  </si>
  <si>
    <t>Designed and deployed 11 experiments assessing neural processing of speech in hundreds of research subjects</t>
  </si>
  <si>
    <t>Identified optimal hyperparameters for behavioural time series analysis, revealing coupled signal fluctuations across people exposed to audio designed to elicit a brain response</t>
  </si>
  <si>
    <t>in_resume</t>
  </si>
  <si>
    <t>in_profile</t>
  </si>
  <si>
    <t>For LinkedIn</t>
  </si>
  <si>
    <t>key_competency</t>
  </si>
  <si>
    <t>in_stack</t>
  </si>
  <si>
    <t>core_tools</t>
  </si>
  <si>
    <t>current_tech</t>
  </si>
  <si>
    <t>For completeness</t>
  </si>
  <si>
    <t>Completed a Master's degree in Neuroscience, in which I developed a sensitive statistical framework for detecting hearing impairment from brain activity and behaviour.</t>
  </si>
  <si>
    <t>competency_1</t>
  </si>
  <si>
    <t>competency_2</t>
  </si>
  <si>
    <t>competency_3</t>
  </si>
  <si>
    <t>For LinkedIn. Typical structure: Intent, Methodology, Outcome</t>
  </si>
  <si>
    <t>Completed a thesis-based Bachelor's degree in Neuroscience with a focus on information flow in the auditory cortex of the human brain, as revealed by information theory.</t>
  </si>
  <si>
    <t>Calculated field</t>
  </si>
  <si>
    <t>MongoDB</t>
  </si>
  <si>
    <t>Cassandra</t>
  </si>
  <si>
    <t>MySQL</t>
  </si>
  <si>
    <t>Master's Researcher (2018-2020) -- Doctoral Researcher (2020-2021)</t>
  </si>
  <si>
    <t>Time Series Analysis</t>
  </si>
  <si>
    <t>Graph Theory</t>
  </si>
  <si>
    <t>datopy (Data Tools for Python)</t>
  </si>
  <si>
    <t>mldive (Machine Learning Data Visualization)</t>
  </si>
  <si>
    <t>https://github.com/bainmatt/datopy</t>
  </si>
  <si>
    <t>&lt;climate analysis&gt;</t>
  </si>
  <si>
    <t>&lt;description&gt;</t>
  </si>
  <si>
    <t>&lt;github link&gt;</t>
  </si>
  <si>
    <t>&lt;certificate GitHub repo link&gt;</t>
  </si>
  <si>
    <t>link_text</t>
  </si>
  <si>
    <t>certificate</t>
  </si>
  <si>
    <t>thesis</t>
  </si>
  <si>
    <t>&lt;interpretable ML paper&gt;</t>
  </si>
  <si>
    <t>certifications</t>
  </si>
  <si>
    <t>GitHub</t>
  </si>
  <si>
    <t>skill_1_3</t>
  </si>
  <si>
    <t>skill_1_4</t>
  </si>
  <si>
    <t>skill_1_5</t>
  </si>
  <si>
    <t>Bash</t>
  </si>
  <si>
    <t>SymPy</t>
  </si>
  <si>
    <t>Implemented a novel nonparametric statistical framework to measure hearing deficits based on brain imaging techniques, suggesting avenues for improved diagnostic testing</t>
  </si>
  <si>
    <t>Tech and Competencies</t>
  </si>
  <si>
    <t>Machine Learning</t>
  </si>
  <si>
    <t>/Cumulative GPA: 3.3/4.0</t>
  </si>
  <si>
    <t>/Cumulative GPA: 3.8/4.0</t>
  </si>
  <si>
    <t>/Cumulative GPA: 4.0/4.0</t>
  </si>
  <si>
    <t>/Golden Key Society member (recognized for placing in top 15% of cohort by GPA)</t>
  </si>
  <si>
    <t>/**Thesis**: Cognitive resources are recruited consistently across people during story listening</t>
  </si>
  <si>
    <t>/**Thesis:** Measuring bidirectional interaction between cortex and subcortex during auditory processing</t>
  </si>
  <si>
    <t>/Prioritizes work based on customer engagement to understand pain-points and identify data-enabled solutions to suit business needs</t>
  </si>
  <si>
    <t>/Administrator for Azure Subscriptions, Databricks Workspaces, Azure DevOps and VMs, establishing team standards to manage resources and ensure security standards</t>
  </si>
  <si>
    <t>/Volunteered to run the Artificial Intelligence Community of Practice aimed at expanding AI capabilities across the organization</t>
  </si>
  <si>
    <t>/Co-chairman of the Markel Veteran's Network, an Employee Resource Group (2020)</t>
  </si>
  <si>
    <t>Data science developer on an agile sprint team managing applications that prioritize and monitor incoming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</si>
</sst>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8"/>
      <color theme="1"/>
      <name val="SimHei"/>
      <family val="2"/>
    </font>
    <font>
      <sz val="8"/>
      <color theme="1"/>
      <name val="SimHe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imHei"/>
      <family val="2"/>
    </font>
    <font>
      <b/>
      <sz val="13"/>
      <color theme="3"/>
      <name val="SimHei"/>
      <family val="2"/>
    </font>
    <font>
      <b/>
      <sz val="11"/>
      <color theme="3"/>
      <name val="SimHei"/>
      <family val="2"/>
    </font>
    <font>
      <sz val="8"/>
      <color rgb="FF006100"/>
      <name val="SimHei"/>
      <family val="2"/>
    </font>
    <font>
      <sz val="8"/>
      <color rgb="FF9C0006"/>
      <name val="SimHei"/>
      <family val="2"/>
    </font>
    <font>
      <sz val="8"/>
      <color rgb="FF9C5700"/>
      <name val="SimHei"/>
      <family val="2"/>
    </font>
    <font>
      <sz val="8"/>
      <color rgb="FF3F3F76"/>
      <name val="SimHei"/>
      <family val="2"/>
    </font>
    <font>
      <b/>
      <sz val="8"/>
      <color rgb="FF3F3F3F"/>
      <name val="SimHei"/>
      <family val="2"/>
    </font>
    <font>
      <b/>
      <sz val="8"/>
      <color rgb="FFFA7D00"/>
      <name val="SimHei"/>
      <family val="2"/>
    </font>
    <font>
      <sz val="8"/>
      <color rgb="FFFA7D00"/>
      <name val="SimHei"/>
      <family val="2"/>
    </font>
    <font>
      <b/>
      <sz val="8"/>
      <color theme="0"/>
      <name val="SimHei"/>
      <family val="2"/>
    </font>
    <font>
      <sz val="8"/>
      <color rgb="FFFF0000"/>
      <name val="SimHei"/>
      <family val="2"/>
    </font>
    <font>
      <i/>
      <sz val="8"/>
      <color rgb="FF7F7F7F"/>
      <name val="SimHei"/>
      <family val="2"/>
    </font>
    <font>
      <b/>
      <sz val="8"/>
      <color theme="1"/>
      <name val="SimHei"/>
      <family val="2"/>
    </font>
    <font>
      <sz val="8"/>
      <color theme="0"/>
      <name val="SimHei"/>
      <family val="2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2" tint="-9.9978637043366805E-2"/>
      <name val="Helvetica Neue"/>
      <family val="2"/>
    </font>
    <font>
      <b/>
      <sz val="12"/>
      <color theme="2" tint="-9.9978637043366805E-2"/>
      <name val="Helvetica Neue"/>
      <family val="2"/>
    </font>
    <font>
      <sz val="12"/>
      <color rgb="FF000000"/>
      <name val="Helvetica Neue"/>
      <family val="2"/>
    </font>
    <font>
      <sz val="12"/>
      <name val="Helvetica Neue"/>
      <family val="2"/>
    </font>
    <font>
      <u/>
      <sz val="8"/>
      <color theme="10"/>
      <name val="SimHei"/>
      <family val="2"/>
    </font>
    <font>
      <i/>
      <sz val="12"/>
      <name val="Helvetica Neue"/>
      <family val="2"/>
    </font>
    <font>
      <sz val="12"/>
      <color rgb="FF000000"/>
      <name val="SimHei"/>
      <charset val="134"/>
    </font>
    <font>
      <sz val="12"/>
      <color theme="5"/>
      <name val="Helvetica Neue"/>
      <family val="2"/>
    </font>
    <font>
      <i/>
      <sz val="11"/>
      <color theme="1"/>
      <name val="Helvetica Neue"/>
      <family val="2"/>
    </font>
    <font>
      <i/>
      <sz val="11"/>
      <name val="Helvetica Neue"/>
      <family val="2"/>
    </font>
    <font>
      <sz val="11"/>
      <color theme="1"/>
      <name val="Helvetica Neue"/>
      <family val="2"/>
    </font>
    <font>
      <sz val="11"/>
      <color theme="5"/>
      <name val="Helvetica Neue"/>
      <family val="2"/>
    </font>
    <font>
      <sz val="11"/>
      <name val="Helvetica Neue"/>
      <family val="2"/>
    </font>
    <font>
      <b/>
      <sz val="11"/>
      <color theme="1"/>
      <name val="Helvetica Neue"/>
      <family val="2"/>
    </font>
    <font>
      <u/>
      <sz val="11"/>
      <color theme="10"/>
      <name val="Helvetica Neue"/>
      <family val="2"/>
    </font>
    <font>
      <b/>
      <u/>
      <sz val="11"/>
      <color theme="1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4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9" fillId="0" borderId="0" xfId="0" applyFont="1"/>
    <xf numFmtId="0" fontId="18" fillId="0" borderId="0" xfId="0" applyFont="1" applyProtection="1"/>
    <xf numFmtId="0" fontId="19" fillId="0" borderId="0" xfId="0" applyFont="1" applyProtection="1"/>
    <xf numFmtId="0" fontId="18" fillId="0" borderId="0" xfId="0" applyFont="1" applyAlignment="1" applyProtection="1">
      <alignment horizontal="center"/>
    </xf>
    <xf numFmtId="0" fontId="18" fillId="0" borderId="0" xfId="0" applyFont="1" applyAlignment="1" applyProtection="1">
      <alignment horizontal="right"/>
    </xf>
    <xf numFmtId="0" fontId="20" fillId="0" borderId="0" xfId="0" applyFont="1" applyProtection="1"/>
    <xf numFmtId="0" fontId="20" fillId="0" borderId="0" xfId="0" applyFont="1"/>
    <xf numFmtId="0" fontId="21" fillId="0" borderId="0" xfId="0" applyFont="1" applyProtection="1"/>
    <xf numFmtId="0" fontId="23" fillId="0" borderId="0" xfId="0" applyFont="1"/>
    <xf numFmtId="0" fontId="20" fillId="0" borderId="0" xfId="0" applyFont="1" applyAlignment="1" applyProtection="1">
      <alignment horizontal="center"/>
    </xf>
    <xf numFmtId="0" fontId="20" fillId="0" borderId="0" xfId="0" applyFont="1" applyAlignment="1">
      <alignment horizontal="left"/>
    </xf>
    <xf numFmtId="0" fontId="25" fillId="0" borderId="0" xfId="0" applyFont="1" applyAlignment="1" applyProtection="1">
      <alignment horizontal="left"/>
    </xf>
    <xf numFmtId="0" fontId="25" fillId="0" borderId="0" xfId="0" quotePrefix="1" applyFont="1" applyAlignment="1" applyProtection="1">
      <alignment horizontal="left" shrinkToFit="1"/>
    </xf>
    <xf numFmtId="0" fontId="20" fillId="0" borderId="0" xfId="0" applyNumberFormat="1" applyFont="1" applyProtection="1"/>
    <xf numFmtId="0" fontId="25" fillId="0" borderId="0" xfId="0" applyFont="1"/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right"/>
    </xf>
    <xf numFmtId="0" fontId="27" fillId="0" borderId="0" xfId="0" applyFont="1" applyAlignment="1" applyProtection="1">
      <alignment horizontal="left"/>
    </xf>
    <xf numFmtId="0" fontId="27" fillId="0" borderId="0" xfId="0" applyFont="1" applyProtection="1"/>
    <xf numFmtId="0" fontId="18" fillId="0" borderId="0" xfId="0" applyFont="1" applyAlignment="1" applyProtection="1">
      <alignment horizontal="left"/>
    </xf>
    <xf numFmtId="0" fontId="20" fillId="0" borderId="0" xfId="0" applyFont="1" applyAlignment="1" applyProtection="1">
      <alignment horizontal="left"/>
    </xf>
    <xf numFmtId="2" fontId="20" fillId="0" borderId="0" xfId="0" applyNumberFormat="1" applyFont="1" applyAlignment="1" applyProtection="1">
      <alignment horizontal="right"/>
    </xf>
    <xf numFmtId="0" fontId="20" fillId="0" borderId="0" xfId="0" applyFont="1" applyAlignment="1" applyProtection="1">
      <alignment horizontal="right"/>
    </xf>
    <xf numFmtId="0" fontId="27" fillId="0" borderId="0" xfId="0" applyFont="1"/>
    <xf numFmtId="0" fontId="18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NumberFormat="1" applyFont="1" applyAlignment="1">
      <alignment horizontal="left" vertical="top"/>
    </xf>
    <xf numFmtId="0" fontId="28" fillId="0" borderId="0" xfId="0" applyNumberFormat="1" applyFont="1" applyAlignment="1">
      <alignment horizontal="left" vertical="top" wrapText="1"/>
    </xf>
    <xf numFmtId="0" fontId="28" fillId="0" borderId="0" xfId="0" applyNumberFormat="1" applyFont="1" applyAlignment="1">
      <alignment horizontal="center" vertical="top"/>
    </xf>
    <xf numFmtId="14" fontId="28" fillId="0" borderId="0" xfId="0" applyNumberFormat="1" applyFont="1" applyAlignment="1">
      <alignment horizontal="left" vertical="top"/>
    </xf>
    <xf numFmtId="0" fontId="29" fillId="0" borderId="0" xfId="0" applyNumberFormat="1" applyFont="1" applyAlignment="1">
      <alignment horizontal="left" vertical="top"/>
    </xf>
    <xf numFmtId="0" fontId="30" fillId="0" borderId="0" xfId="0" applyNumberFormat="1" applyFont="1" applyAlignment="1">
      <alignment horizontal="left" vertical="top"/>
    </xf>
    <xf numFmtId="0" fontId="30" fillId="0" borderId="0" xfId="0" applyNumberFormat="1" applyFont="1" applyAlignment="1">
      <alignment horizontal="left" vertical="top" wrapText="1"/>
    </xf>
    <xf numFmtId="0" fontId="31" fillId="0" borderId="0" xfId="0" applyNumberFormat="1" applyFont="1" applyAlignment="1">
      <alignment horizontal="left" vertical="top"/>
    </xf>
    <xf numFmtId="0" fontId="32" fillId="0" borderId="0" xfId="0" applyNumberFormat="1" applyFont="1" applyAlignment="1">
      <alignment horizontal="left" vertical="top"/>
    </xf>
    <xf numFmtId="0" fontId="30" fillId="0" borderId="0" xfId="0" applyNumberFormat="1" applyFont="1" applyAlignment="1">
      <alignment horizontal="center" vertical="top"/>
    </xf>
    <xf numFmtId="14" fontId="30" fillId="0" borderId="0" xfId="0" applyNumberFormat="1" applyFont="1" applyAlignment="1">
      <alignment horizontal="left" vertical="top"/>
    </xf>
    <xf numFmtId="0" fontId="33" fillId="0" borderId="0" xfId="0" applyNumberFormat="1" applyFont="1" applyAlignment="1">
      <alignment horizontal="left" vertical="top" wrapText="1"/>
    </xf>
    <xf numFmtId="0" fontId="34" fillId="0" borderId="0" xfId="42" applyNumberFormat="1" applyFont="1" applyAlignment="1">
      <alignment horizontal="left" vertical="top" wrapText="1"/>
    </xf>
    <xf numFmtId="0" fontId="32" fillId="0" borderId="0" xfId="42" applyNumberFormat="1" applyFont="1" applyAlignment="1">
      <alignment horizontal="left" vertical="top"/>
    </xf>
    <xf numFmtId="0" fontId="35" fillId="0" borderId="0" xfId="42" applyNumberFormat="1" applyFont="1" applyAlignment="1">
      <alignment horizontal="left" vertical="top" wrapText="1"/>
    </xf>
    <xf numFmtId="0" fontId="29" fillId="0" borderId="0" xfId="0" applyNumberFormat="1" applyFont="1" applyAlignment="1">
      <alignment horizontal="left" vertical="top" wrapText="1" shrinkToFit="1"/>
    </xf>
    <xf numFmtId="0" fontId="32" fillId="0" borderId="0" xfId="0" applyNumberFormat="1" applyFont="1" applyAlignment="1">
      <alignment horizontal="left" vertical="top" wrapText="1" shrinkToFit="1"/>
    </xf>
    <xf numFmtId="0" fontId="31" fillId="0" borderId="0" xfId="0" applyNumberFormat="1" applyFont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ir.lib.uwo.ca/etd/7475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"/>
  <sheetViews>
    <sheetView tabSelected="1" zoomScaleNormal="100" workbookViewId="0">
      <pane xSplit="3" ySplit="2" topLeftCell="I6" activePane="bottomRight" state="frozen"/>
      <selection pane="topRight" activeCell="D1" sqref="D1"/>
      <selection pane="bottomLeft" activeCell="A3" sqref="A3"/>
      <selection pane="bottomRight" activeCell="J9" sqref="J9"/>
    </sheetView>
  </sheetViews>
  <sheetFormatPr baseColWidth="10" defaultRowHeight="75" customHeight="1" x14ac:dyDescent="0.15"/>
  <cols>
    <col min="1" max="1" width="29" style="35" bestFit="1" customWidth="1"/>
    <col min="2" max="2" width="35.75" style="36" customWidth="1"/>
    <col min="3" max="3" width="14.25" style="39" bestFit="1" customWidth="1"/>
    <col min="4" max="4" width="22.25" style="36" bestFit="1" customWidth="1"/>
    <col min="5" max="5" width="20.25" style="35" bestFit="1" customWidth="1"/>
    <col min="6" max="7" width="17.5" style="40" bestFit="1" customWidth="1"/>
    <col min="8" max="8" width="20.75" style="36" customWidth="1"/>
    <col min="9" max="9" width="16" style="38" bestFit="1" customWidth="1"/>
    <col min="10" max="15" width="60.75" style="36" customWidth="1"/>
    <col min="16" max="28" width="20.75" style="36" customWidth="1"/>
    <col min="29" max="34" width="30.75" style="46" customWidth="1"/>
    <col min="35" max="16384" width="10.75" style="35"/>
  </cols>
  <sheetData>
    <row r="1" spans="1:34" s="30" customFormat="1" ht="32" customHeight="1" x14ac:dyDescent="0.15">
      <c r="B1" s="31"/>
      <c r="C1" s="32"/>
      <c r="D1" s="31"/>
      <c r="F1" s="33"/>
      <c r="G1" s="33"/>
      <c r="H1" s="31"/>
      <c r="I1" s="34"/>
      <c r="J1" s="31" t="s">
        <v>196</v>
      </c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45" t="s">
        <v>186</v>
      </c>
      <c r="AD1" s="45"/>
      <c r="AE1" s="45"/>
      <c r="AF1" s="45"/>
      <c r="AG1" s="45"/>
      <c r="AH1" s="45"/>
    </row>
    <row r="2" spans="1:34" ht="16" customHeight="1" x14ac:dyDescent="0.15">
      <c r="A2" s="35" t="s">
        <v>0</v>
      </c>
      <c r="B2" s="36" t="s">
        <v>2</v>
      </c>
      <c r="C2" s="37" t="s">
        <v>1</v>
      </c>
      <c r="D2" s="36" t="s">
        <v>3</v>
      </c>
      <c r="E2" s="35" t="s">
        <v>4</v>
      </c>
      <c r="F2" s="35" t="s">
        <v>5</v>
      </c>
      <c r="G2" s="35" t="s">
        <v>6</v>
      </c>
      <c r="H2" s="36" t="s">
        <v>43</v>
      </c>
      <c r="I2" s="38" t="s">
        <v>212</v>
      </c>
      <c r="J2" s="36" t="s">
        <v>135</v>
      </c>
      <c r="K2" s="36" t="s">
        <v>7</v>
      </c>
      <c r="L2" s="36" t="s">
        <v>8</v>
      </c>
      <c r="M2" s="36" t="s">
        <v>9</v>
      </c>
      <c r="N2" s="36" t="s">
        <v>10</v>
      </c>
      <c r="O2" s="36" t="s">
        <v>11</v>
      </c>
      <c r="P2" s="47" t="s">
        <v>152</v>
      </c>
      <c r="Q2" s="47" t="s">
        <v>153</v>
      </c>
      <c r="R2" s="47" t="s">
        <v>218</v>
      </c>
      <c r="S2" s="47" t="s">
        <v>219</v>
      </c>
      <c r="T2" s="47" t="s">
        <v>220</v>
      </c>
      <c r="U2" s="47" t="s">
        <v>154</v>
      </c>
      <c r="V2" s="47" t="s">
        <v>155</v>
      </c>
      <c r="W2" s="47" t="s">
        <v>156</v>
      </c>
      <c r="X2" s="47" t="s">
        <v>157</v>
      </c>
      <c r="Y2" s="47" t="s">
        <v>158</v>
      </c>
      <c r="Z2" s="47" t="s">
        <v>159</v>
      </c>
      <c r="AA2" s="47" t="s">
        <v>160</v>
      </c>
      <c r="AB2" s="47" t="s">
        <v>161</v>
      </c>
      <c r="AC2" s="46" t="s">
        <v>172</v>
      </c>
      <c r="AD2" s="46" t="s">
        <v>173</v>
      </c>
      <c r="AE2" s="46" t="s">
        <v>174</v>
      </c>
      <c r="AF2" s="46" t="s">
        <v>193</v>
      </c>
      <c r="AG2" s="46" t="s">
        <v>194</v>
      </c>
      <c r="AH2" s="46" t="s">
        <v>195</v>
      </c>
    </row>
    <row r="3" spans="1:34" ht="75" customHeight="1" x14ac:dyDescent="0.15">
      <c r="A3" s="35" t="s">
        <v>139</v>
      </c>
      <c r="B3" s="36" t="s">
        <v>181</v>
      </c>
      <c r="C3" s="39" t="s">
        <v>119</v>
      </c>
    </row>
    <row r="4" spans="1:34" ht="75" customHeight="1" x14ac:dyDescent="0.15">
      <c r="A4" s="35" t="s">
        <v>216</v>
      </c>
      <c r="B4" s="36" t="s">
        <v>140</v>
      </c>
      <c r="C4" s="39" t="s">
        <v>119</v>
      </c>
      <c r="E4" s="35" t="s">
        <v>14</v>
      </c>
      <c r="F4" s="40" t="s">
        <v>14</v>
      </c>
      <c r="G4" s="40">
        <v>45447</v>
      </c>
      <c r="H4" s="41" t="s">
        <v>211</v>
      </c>
      <c r="I4" s="38" t="s">
        <v>213</v>
      </c>
    </row>
    <row r="5" spans="1:34" ht="75" customHeight="1" x14ac:dyDescent="0.15">
      <c r="A5" s="35" t="s">
        <v>216</v>
      </c>
      <c r="B5" s="36" t="s">
        <v>140</v>
      </c>
      <c r="C5" s="39" t="s">
        <v>119</v>
      </c>
      <c r="E5" s="35" t="s">
        <v>14</v>
      </c>
      <c r="F5" s="40" t="s">
        <v>14</v>
      </c>
      <c r="G5" s="40">
        <v>45448</v>
      </c>
      <c r="H5" s="41" t="s">
        <v>211</v>
      </c>
      <c r="I5" s="38" t="s">
        <v>213</v>
      </c>
    </row>
    <row r="6" spans="1:34" ht="75" customHeight="1" x14ac:dyDescent="0.15">
      <c r="A6" s="35" t="s">
        <v>12</v>
      </c>
      <c r="B6" s="36" t="s">
        <v>151</v>
      </c>
      <c r="C6" s="39" t="s">
        <v>119</v>
      </c>
      <c r="D6" s="36" t="s">
        <v>28</v>
      </c>
      <c r="E6" s="35" t="s">
        <v>29</v>
      </c>
      <c r="F6" s="40">
        <v>44440</v>
      </c>
      <c r="G6" s="40">
        <v>45261</v>
      </c>
      <c r="H6" s="36" t="s">
        <v>14</v>
      </c>
      <c r="J6" s="36" t="s">
        <v>168</v>
      </c>
      <c r="K6" s="36" t="s">
        <v>226</v>
      </c>
      <c r="L6" s="36" t="s">
        <v>14</v>
      </c>
      <c r="M6" s="36" t="s">
        <v>14</v>
      </c>
      <c r="N6" s="36" t="s">
        <v>14</v>
      </c>
      <c r="O6" s="36" t="s">
        <v>14</v>
      </c>
      <c r="P6" s="36" t="s">
        <v>14</v>
      </c>
      <c r="Q6" s="36" t="s">
        <v>14</v>
      </c>
      <c r="R6" s="36" t="s">
        <v>14</v>
      </c>
      <c r="S6" s="36" t="s">
        <v>14</v>
      </c>
      <c r="T6" s="36" t="s">
        <v>14</v>
      </c>
      <c r="U6" s="36" t="s">
        <v>14</v>
      </c>
      <c r="V6" s="36" t="s">
        <v>14</v>
      </c>
      <c r="W6" s="36" t="s">
        <v>14</v>
      </c>
      <c r="X6" s="36" t="s">
        <v>14</v>
      </c>
      <c r="Y6" s="36" t="s">
        <v>14</v>
      </c>
      <c r="Z6" s="36" t="s">
        <v>14</v>
      </c>
      <c r="AA6" s="36" t="s">
        <v>14</v>
      </c>
      <c r="AB6" s="36" t="s">
        <v>14</v>
      </c>
      <c r="AC6" s="46" t="s">
        <v>36</v>
      </c>
      <c r="AD6" s="46" t="s">
        <v>34</v>
      </c>
      <c r="AE6" s="46" t="s">
        <v>88</v>
      </c>
      <c r="AF6" s="46" t="s">
        <v>82</v>
      </c>
      <c r="AG6" s="46" t="s">
        <v>99</v>
      </c>
      <c r="AH6" s="46" t="s">
        <v>81</v>
      </c>
    </row>
    <row r="7" spans="1:34" ht="75" customHeight="1" x14ac:dyDescent="0.15">
      <c r="A7" s="35" t="s">
        <v>12</v>
      </c>
      <c r="B7" s="36" t="s">
        <v>147</v>
      </c>
      <c r="C7" s="39" t="s">
        <v>119</v>
      </c>
      <c r="D7" s="36" t="s">
        <v>28</v>
      </c>
      <c r="E7" s="35" t="s">
        <v>29</v>
      </c>
      <c r="F7" s="40">
        <v>41883</v>
      </c>
      <c r="G7" s="40">
        <v>43191</v>
      </c>
      <c r="H7" s="36" t="s">
        <v>14</v>
      </c>
      <c r="J7" s="36" t="s">
        <v>197</v>
      </c>
      <c r="K7" s="36" t="s">
        <v>227</v>
      </c>
      <c r="L7" s="36" t="s">
        <v>229</v>
      </c>
      <c r="M7" s="36" t="s">
        <v>231</v>
      </c>
      <c r="N7" s="36" t="s">
        <v>14</v>
      </c>
      <c r="O7" s="36" t="s">
        <v>14</v>
      </c>
      <c r="P7" s="36" t="s">
        <v>14</v>
      </c>
      <c r="Q7" s="36" t="s">
        <v>14</v>
      </c>
      <c r="R7" s="36" t="s">
        <v>14</v>
      </c>
      <c r="S7" s="36" t="s">
        <v>14</v>
      </c>
      <c r="T7" s="36" t="s">
        <v>14</v>
      </c>
      <c r="U7" s="36" t="s">
        <v>14</v>
      </c>
      <c r="V7" s="36" t="s">
        <v>14</v>
      </c>
      <c r="W7" s="36" t="s">
        <v>14</v>
      </c>
      <c r="X7" s="36" t="s">
        <v>14</v>
      </c>
      <c r="Y7" s="36" t="s">
        <v>14</v>
      </c>
      <c r="Z7" s="36" t="s">
        <v>14</v>
      </c>
      <c r="AA7" s="36" t="s">
        <v>14</v>
      </c>
      <c r="AB7" s="36" t="s">
        <v>14</v>
      </c>
      <c r="AC7" s="46" t="s">
        <v>149</v>
      </c>
      <c r="AD7" s="46" t="s">
        <v>48</v>
      </c>
      <c r="AE7" s="46" t="s">
        <v>14</v>
      </c>
      <c r="AF7" s="46" t="s">
        <v>83</v>
      </c>
      <c r="AG7" s="46" t="s">
        <v>112</v>
      </c>
      <c r="AH7" s="46" t="s">
        <v>61</v>
      </c>
    </row>
    <row r="8" spans="1:34" ht="75" customHeight="1" x14ac:dyDescent="0.15">
      <c r="A8" s="35" t="s">
        <v>12</v>
      </c>
      <c r="B8" s="36" t="s">
        <v>166</v>
      </c>
      <c r="C8" s="39" t="s">
        <v>119</v>
      </c>
      <c r="D8" s="36" t="s">
        <v>167</v>
      </c>
      <c r="E8" s="35" t="s">
        <v>30</v>
      </c>
      <c r="F8" s="40">
        <v>43344</v>
      </c>
      <c r="G8" s="40">
        <v>44044</v>
      </c>
      <c r="H8" s="42" t="s">
        <v>165</v>
      </c>
      <c r="I8" s="43" t="s">
        <v>214</v>
      </c>
      <c r="J8" s="36" t="s">
        <v>192</v>
      </c>
      <c r="K8" s="36" t="s">
        <v>228</v>
      </c>
      <c r="L8" s="36" t="s">
        <v>230</v>
      </c>
      <c r="M8" s="36" t="s">
        <v>14</v>
      </c>
      <c r="N8" s="36" t="s">
        <v>14</v>
      </c>
      <c r="O8" s="36" t="s">
        <v>14</v>
      </c>
      <c r="P8" s="36" t="s">
        <v>34</v>
      </c>
      <c r="Q8" s="36" t="s">
        <v>14</v>
      </c>
      <c r="R8" s="36" t="s">
        <v>14</v>
      </c>
      <c r="S8" s="36" t="s">
        <v>14</v>
      </c>
      <c r="T8" s="36" t="s">
        <v>14</v>
      </c>
      <c r="U8" s="36" t="s">
        <v>14</v>
      </c>
      <c r="V8" s="36" t="s">
        <v>14</v>
      </c>
      <c r="W8" s="36" t="s">
        <v>14</v>
      </c>
      <c r="X8" s="36" t="s">
        <v>14</v>
      </c>
      <c r="Y8" s="36" t="s">
        <v>14</v>
      </c>
      <c r="Z8" s="36" t="s">
        <v>14</v>
      </c>
      <c r="AA8" s="36" t="s">
        <v>14</v>
      </c>
      <c r="AB8" s="36" t="s">
        <v>14</v>
      </c>
      <c r="AC8" s="46" t="s">
        <v>34</v>
      </c>
      <c r="AD8" s="46" t="s">
        <v>48</v>
      </c>
      <c r="AE8" s="46" t="s">
        <v>150</v>
      </c>
      <c r="AF8" s="46" t="s">
        <v>120</v>
      </c>
      <c r="AG8" s="46" t="s">
        <v>83</v>
      </c>
      <c r="AH8" s="46" t="s">
        <v>93</v>
      </c>
    </row>
    <row r="9" spans="1:34" ht="75" customHeight="1" x14ac:dyDescent="0.15">
      <c r="A9" s="35" t="s">
        <v>44</v>
      </c>
      <c r="B9" s="41" t="s">
        <v>205</v>
      </c>
      <c r="C9" s="39" t="s">
        <v>119</v>
      </c>
      <c r="D9" s="36" t="s">
        <v>14</v>
      </c>
      <c r="E9" s="35" t="s">
        <v>14</v>
      </c>
      <c r="F9" s="40">
        <v>45292</v>
      </c>
      <c r="G9" s="40" t="s">
        <v>14</v>
      </c>
      <c r="H9" s="42" t="s">
        <v>207</v>
      </c>
      <c r="I9" s="43" t="s">
        <v>217</v>
      </c>
      <c r="J9" s="41" t="s">
        <v>209</v>
      </c>
      <c r="K9" s="36" t="str">
        <f>J9</f>
        <v>&lt;description&gt;</v>
      </c>
      <c r="L9" s="36" t="s">
        <v>14</v>
      </c>
      <c r="M9" s="36" t="s">
        <v>14</v>
      </c>
      <c r="N9" s="36" t="s">
        <v>14</v>
      </c>
      <c r="O9" s="36" t="s">
        <v>14</v>
      </c>
      <c r="P9" s="36" t="s">
        <v>91</v>
      </c>
      <c r="Q9" s="36" t="s">
        <v>105</v>
      </c>
      <c r="R9" s="36" t="s">
        <v>58</v>
      </c>
      <c r="S9" s="36" t="s">
        <v>104</v>
      </c>
      <c r="T9" s="36" t="s">
        <v>62</v>
      </c>
      <c r="U9" s="36" t="s">
        <v>14</v>
      </c>
      <c r="V9" s="36" t="s">
        <v>14</v>
      </c>
      <c r="W9" s="36" t="s">
        <v>14</v>
      </c>
      <c r="X9" s="36" t="s">
        <v>14</v>
      </c>
      <c r="Y9" s="36" t="s">
        <v>14</v>
      </c>
      <c r="Z9" s="36" t="s">
        <v>14</v>
      </c>
      <c r="AA9" s="36" t="s">
        <v>14</v>
      </c>
      <c r="AB9" s="36" t="s">
        <v>14</v>
      </c>
    </row>
    <row r="10" spans="1:34" ht="75" customHeight="1" x14ac:dyDescent="0.15">
      <c r="A10" s="35" t="s">
        <v>44</v>
      </c>
      <c r="B10" s="41" t="s">
        <v>206</v>
      </c>
      <c r="C10" s="39" t="s">
        <v>119</v>
      </c>
      <c r="D10" s="36" t="s">
        <v>14</v>
      </c>
      <c r="E10" s="35" t="s">
        <v>14</v>
      </c>
      <c r="F10" s="40">
        <v>45383</v>
      </c>
      <c r="G10" s="40" t="s">
        <v>14</v>
      </c>
      <c r="H10" s="44" t="s">
        <v>210</v>
      </c>
      <c r="I10" s="43" t="s">
        <v>217</v>
      </c>
      <c r="J10" s="41" t="s">
        <v>209</v>
      </c>
      <c r="K10" s="36" t="str">
        <f>J10</f>
        <v>&lt;description&gt;</v>
      </c>
      <c r="L10" s="36" t="s">
        <v>14</v>
      </c>
      <c r="M10" s="36" t="s">
        <v>14</v>
      </c>
      <c r="N10" s="36" t="s">
        <v>14</v>
      </c>
      <c r="O10" s="36" t="s">
        <v>14</v>
      </c>
    </row>
    <row r="11" spans="1:34" ht="75" customHeight="1" x14ac:dyDescent="0.15">
      <c r="A11" s="35" t="s">
        <v>15</v>
      </c>
      <c r="B11" s="36" t="s">
        <v>178</v>
      </c>
      <c r="C11" s="39" t="s">
        <v>119</v>
      </c>
      <c r="D11" s="36" t="s">
        <v>167</v>
      </c>
      <c r="E11" s="35" t="s">
        <v>30</v>
      </c>
      <c r="F11" s="40">
        <v>43282</v>
      </c>
      <c r="G11" s="40">
        <v>44409</v>
      </c>
      <c r="H11" s="36" t="s">
        <v>14</v>
      </c>
      <c r="K11" s="36" t="s">
        <v>202</v>
      </c>
      <c r="L11" s="36" t="s">
        <v>182</v>
      </c>
      <c r="M11" s="36" t="s">
        <v>223</v>
      </c>
      <c r="N11" s="36" t="s">
        <v>183</v>
      </c>
      <c r="O11" s="36" t="s">
        <v>14</v>
      </c>
      <c r="P11" s="36" t="s">
        <v>34</v>
      </c>
      <c r="Q11" s="36" t="s">
        <v>48</v>
      </c>
      <c r="R11" s="36" t="s">
        <v>14</v>
      </c>
      <c r="S11" s="36" t="s">
        <v>14</v>
      </c>
      <c r="T11" s="36" t="s">
        <v>14</v>
      </c>
      <c r="U11" s="36" t="s">
        <v>36</v>
      </c>
      <c r="V11" s="36" t="s">
        <v>14</v>
      </c>
      <c r="W11" s="36" t="s">
        <v>14</v>
      </c>
      <c r="X11" s="36" t="s">
        <v>14</v>
      </c>
      <c r="Y11" s="36" t="s">
        <v>14</v>
      </c>
      <c r="Z11" s="36" t="s">
        <v>14</v>
      </c>
      <c r="AA11" s="36" t="s">
        <v>14</v>
      </c>
      <c r="AB11" s="36" t="s">
        <v>14</v>
      </c>
      <c r="AC11" s="46" t="s">
        <v>36</v>
      </c>
      <c r="AD11" s="46" t="s">
        <v>34</v>
      </c>
      <c r="AE11" s="46" t="s">
        <v>48</v>
      </c>
      <c r="AF11" s="46" t="s">
        <v>118</v>
      </c>
      <c r="AG11" s="46" t="s">
        <v>113</v>
      </c>
      <c r="AH11" s="46" t="s">
        <v>203</v>
      </c>
    </row>
    <row r="12" spans="1:34" ht="75" customHeight="1" x14ac:dyDescent="0.15">
      <c r="A12" s="35" t="s">
        <v>15</v>
      </c>
      <c r="B12" s="36" t="s">
        <v>179</v>
      </c>
      <c r="C12" s="39" t="s">
        <v>119</v>
      </c>
      <c r="D12" s="36" t="s">
        <v>167</v>
      </c>
      <c r="E12" s="35" t="s">
        <v>30</v>
      </c>
      <c r="F12" s="40">
        <v>44440</v>
      </c>
      <c r="G12" s="40">
        <v>44774</v>
      </c>
      <c r="H12" s="36" t="s">
        <v>14</v>
      </c>
      <c r="K12" s="36" t="s">
        <v>27</v>
      </c>
      <c r="L12" s="36" t="s">
        <v>14</v>
      </c>
      <c r="M12" s="36" t="s">
        <v>14</v>
      </c>
      <c r="N12" s="36" t="s">
        <v>14</v>
      </c>
      <c r="O12" s="36" t="s">
        <v>14</v>
      </c>
    </row>
    <row r="13" spans="1:34" ht="75" customHeight="1" x14ac:dyDescent="0.15">
      <c r="A13" s="35" t="s">
        <v>15</v>
      </c>
      <c r="B13" s="36" t="s">
        <v>16</v>
      </c>
      <c r="C13" s="39" t="s">
        <v>119</v>
      </c>
      <c r="D13" s="36" t="s">
        <v>17</v>
      </c>
      <c r="E13" s="35" t="s">
        <v>13</v>
      </c>
      <c r="F13" s="40">
        <v>41640</v>
      </c>
      <c r="G13" s="40">
        <v>44562</v>
      </c>
      <c r="H13" s="36" t="s">
        <v>14</v>
      </c>
      <c r="K13" s="36" t="s">
        <v>18</v>
      </c>
      <c r="L13" s="36" t="s">
        <v>19</v>
      </c>
      <c r="M13" s="36" t="s">
        <v>232</v>
      </c>
      <c r="N13" s="36" t="s">
        <v>233</v>
      </c>
      <c r="O13" s="36" t="s">
        <v>234</v>
      </c>
    </row>
    <row r="14" spans="1:34" ht="75" customHeight="1" x14ac:dyDescent="0.15">
      <c r="A14" s="35" t="s">
        <v>15</v>
      </c>
      <c r="B14" s="36" t="s">
        <v>20</v>
      </c>
      <c r="C14" s="39" t="s">
        <v>119</v>
      </c>
      <c r="D14" s="36" t="s">
        <v>17</v>
      </c>
      <c r="E14" s="35" t="s">
        <v>30</v>
      </c>
      <c r="F14" s="40">
        <v>43101</v>
      </c>
      <c r="G14" s="40">
        <v>44958</v>
      </c>
      <c r="H14" s="36" t="s">
        <v>14</v>
      </c>
      <c r="K14" s="36" t="s">
        <v>31</v>
      </c>
      <c r="L14" s="36" t="s">
        <v>236</v>
      </c>
      <c r="M14" s="36" t="s">
        <v>21</v>
      </c>
      <c r="N14" s="36" t="s">
        <v>22</v>
      </c>
      <c r="O14" s="36" t="s">
        <v>235</v>
      </c>
    </row>
    <row r="15" spans="1:34" ht="75" customHeight="1" x14ac:dyDescent="0.15">
      <c r="A15" s="35" t="s">
        <v>136</v>
      </c>
      <c r="B15" s="36" t="s">
        <v>180</v>
      </c>
      <c r="C15" s="39" t="s">
        <v>119</v>
      </c>
    </row>
    <row r="16" spans="1:34" ht="75" customHeight="1" x14ac:dyDescent="0.15">
      <c r="A16" s="35" t="s">
        <v>44</v>
      </c>
      <c r="B16" s="41" t="s">
        <v>208</v>
      </c>
      <c r="C16" s="39" t="s">
        <v>14</v>
      </c>
    </row>
    <row r="17" spans="1:27" ht="75" customHeight="1" x14ac:dyDescent="0.15">
      <c r="A17" s="35" t="s">
        <v>137</v>
      </c>
      <c r="B17" s="41" t="s">
        <v>215</v>
      </c>
      <c r="C17" s="39" t="s">
        <v>14</v>
      </c>
    </row>
    <row r="18" spans="1:27" ht="75" customHeight="1" x14ac:dyDescent="0.15">
      <c r="A18" s="35" t="s">
        <v>15</v>
      </c>
      <c r="B18" s="36" t="s">
        <v>23</v>
      </c>
      <c r="D18" s="36" t="s">
        <v>24</v>
      </c>
      <c r="E18" s="35" t="s">
        <v>13</v>
      </c>
      <c r="F18" s="40">
        <v>44593</v>
      </c>
      <c r="G18" s="40">
        <v>44927</v>
      </c>
      <c r="H18" s="36" t="s">
        <v>14</v>
      </c>
      <c r="K18" s="36" t="s">
        <v>25</v>
      </c>
      <c r="L18" s="36" t="s">
        <v>26</v>
      </c>
      <c r="M18" s="36" t="s">
        <v>14</v>
      </c>
      <c r="N18" s="36" t="s">
        <v>14</v>
      </c>
      <c r="O18" s="36" t="s">
        <v>14</v>
      </c>
      <c r="AA18" s="36" t="s">
        <v>66</v>
      </c>
    </row>
  </sheetData>
  <autoFilter ref="A2:AH18" xr:uid="{00000000-0001-0000-0000-000000000000}">
    <sortState xmlns:xlrd2="http://schemas.microsoft.com/office/spreadsheetml/2017/richdata2" ref="A3:AH18">
      <sortCondition descending="1" ref="C2:C18"/>
    </sortState>
  </autoFilter>
  <dataConsolidate/>
  <customSheetViews>
    <customSheetView guid="{3062D464-6811-D443-AF95-27507DF48802}" showGridLines="0" showAutoFilter="1" hiddenColumns="1">
      <pane xSplit="1" ySplit="2" topLeftCell="B3" activePane="bottomRight" state="frozen"/>
      <selection pane="bottomRight"/>
      <pageMargins left="0.75" right="0.75" top="1" bottom="1" header="0.5" footer="0.5"/>
      <pageSetup orientation="portrait" horizontalDpi="0" verticalDpi="0"/>
      <autoFilter ref="A2:AD2" xr:uid="{C11EC44B-67BD-5C46-A6E2-B0D5B1418196}"/>
    </customSheetView>
  </customSheetViews>
  <conditionalFormatting sqref="J3:O1001">
    <cfRule type="expression" dxfId="3" priority="4">
      <formula>AND((LEN(TRIM(J3)) - LEN(SUBSTITUTE(J3, " ", "")) + 1) &gt; 23, NOT(ISBLANK(J3)))</formula>
    </cfRule>
  </conditionalFormatting>
  <hyperlinks>
    <hyperlink ref="H8" r:id="rId1" xr:uid="{F98B28FB-8BA9-1B4D-9E17-5CD09BDC0E2E}"/>
  </hyperlinks>
  <pageMargins left="0.75" right="0.75" top="1" bottom="1" header="0.5" footer="0.5"/>
  <pageSetup orientation="portrait" horizontalDpi="0" verticalDpi="0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977FF0A2-7273-5645-978C-AA9C7B062AB4}">
            <xm:f>AND(P3&lt;&gt;"", P3&lt;&gt;"NA", ISERROR(MATCH(P3, skills_included!$D$2:$D$1000, 0)))</xm:f>
            <x14:dxf>
              <fill>
                <patternFill>
                  <bgColor rgb="FFFFC7CE"/>
                </patternFill>
              </fill>
            </x14:dxf>
          </x14:cfRule>
          <xm:sqref>P3:AB1000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 showErrorMessage="1" xr:uid="{619E1921-DF9A-C847-945B-9AC1CB6F04E6}">
          <x14:formula1>
            <xm:f>skills_included!$B$2:$B$1000</xm:f>
          </x14:formula1>
          <xm:sqref>AC3:AE1048576</xm:sqref>
        </x14:dataValidation>
        <x14:dataValidation type="list" errorStyle="information" allowBlank="1" showInputMessage="1" showErrorMessage="1" xr:uid="{63179CA0-2E73-C747-AF02-7202A0769EC8}">
          <x14:formula1>
            <xm:f>skills_included!$C$2:$C$1000</xm:f>
          </x14:formula1>
          <xm:sqref>AF3:AH1048576</xm:sqref>
        </x14:dataValidation>
        <x14:dataValidation type="list" errorStyle="information" allowBlank="1" showInputMessage="1" showErrorMessage="1" xr:uid="{E216EF3B-0B4C-D849-AF3D-013F435489A0}">
          <x14:formula1>
            <xm:f>skills_included!$D$2:$D$1000</xm:f>
          </x14:formula1>
          <xm:sqref>P3:AB1048576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F0EA-158F-9B46-9CAA-1F7AA2507D09}">
  <dimension ref="A1:N91"/>
  <sheetViews>
    <sheetView showGridLines="0" zoomScale="90" zoomScaleNormal="90" workbookViewId="0">
      <pane xSplit="5" ySplit="3" topLeftCell="F9" activePane="bottomRight" state="frozen"/>
      <selection pane="topRight" activeCell="E1" sqref="E1"/>
      <selection pane="bottomLeft" activeCell="A4" sqref="A4"/>
      <selection pane="bottomRight" activeCell="G36" sqref="G36"/>
    </sheetView>
  </sheetViews>
  <sheetFormatPr baseColWidth="10" defaultRowHeight="16" x14ac:dyDescent="0.2"/>
  <cols>
    <col min="1" max="1" width="24" style="9" customWidth="1"/>
    <col min="2" max="2" width="22.75" style="9" customWidth="1"/>
    <col min="3" max="3" width="31" style="9" bestFit="1" customWidth="1"/>
    <col min="4" max="4" width="48" style="5" bestFit="1" customWidth="1"/>
    <col min="5" max="5" width="67" style="5" bestFit="1" customWidth="1"/>
    <col min="6" max="6" width="11.5" style="8" bestFit="1" customWidth="1"/>
    <col min="7" max="7" width="15.25" style="7" bestFit="1" customWidth="1"/>
    <col min="8" max="8" width="17.5" style="7" bestFit="1" customWidth="1"/>
    <col min="9" max="10" width="24" style="9" bestFit="1" customWidth="1"/>
    <col min="11" max="11" width="27" style="13" bestFit="1" customWidth="1"/>
    <col min="12" max="12" width="20.25" style="13" bestFit="1" customWidth="1"/>
    <col min="13" max="13" width="24" style="13" bestFit="1" customWidth="1"/>
    <col min="14" max="14" width="30" style="13" customWidth="1"/>
    <col min="15" max="16384" width="10.75" style="5"/>
  </cols>
  <sheetData>
    <row r="1" spans="1:14" s="15" customFormat="1" x14ac:dyDescent="0.2">
      <c r="A1" s="15" t="s">
        <v>198</v>
      </c>
      <c r="B1" s="15" t="s">
        <v>198</v>
      </c>
      <c r="C1" s="15" t="s">
        <v>198</v>
      </c>
      <c r="G1" s="16"/>
      <c r="I1" s="15" t="s">
        <v>198</v>
      </c>
      <c r="J1" s="15" t="s">
        <v>198</v>
      </c>
      <c r="K1" s="15" t="s">
        <v>191</v>
      </c>
      <c r="L1" s="15" t="s">
        <v>138</v>
      </c>
    </row>
    <row r="2" spans="1:14" x14ac:dyDescent="0.2">
      <c r="E2" s="9"/>
      <c r="F2" s="25">
        <f>AVERAGEIF(G4:G1009, "=x", F4:F1009)</f>
        <v>3.3958333333333335</v>
      </c>
      <c r="G2" s="9">
        <f>COUNTIF(G4:G1009, "=x")</f>
        <v>12</v>
      </c>
      <c r="H2" s="26">
        <f>COUNTIFS(G4:G109, "=x", H4:H109,"=x")</f>
        <v>7</v>
      </c>
      <c r="K2" s="9">
        <f>COUNTIFS(K4:K1009, "=x")</f>
        <v>15</v>
      </c>
      <c r="L2" s="9">
        <f>COUNTIF(L4:L1009, "=x")</f>
        <v>8</v>
      </c>
      <c r="M2" s="9">
        <f>COUNTIFS(M4:M1009, "=x")</f>
        <v>5</v>
      </c>
      <c r="N2" s="9">
        <f>COUNTIF(N4:N1009, "=x")</f>
        <v>4</v>
      </c>
    </row>
    <row r="3" spans="1:14" x14ac:dyDescent="0.2">
      <c r="A3" s="9" t="s">
        <v>164</v>
      </c>
      <c r="B3" s="9" t="s">
        <v>0</v>
      </c>
      <c r="C3" s="9" t="s">
        <v>133</v>
      </c>
      <c r="D3" s="5" t="s">
        <v>146</v>
      </c>
      <c r="E3" s="5" t="s">
        <v>32</v>
      </c>
      <c r="F3" s="21" t="s">
        <v>33</v>
      </c>
      <c r="G3" s="22" t="s">
        <v>1</v>
      </c>
      <c r="H3" s="23" t="s">
        <v>109</v>
      </c>
      <c r="I3" s="9" t="s">
        <v>184</v>
      </c>
      <c r="J3" s="9" t="s">
        <v>185</v>
      </c>
      <c r="K3" s="9" t="s">
        <v>188</v>
      </c>
      <c r="L3" s="24" t="s">
        <v>189</v>
      </c>
      <c r="M3" s="9" t="s">
        <v>190</v>
      </c>
      <c r="N3" s="24" t="s">
        <v>187</v>
      </c>
    </row>
    <row r="4" spans="1:14" x14ac:dyDescent="0.2">
      <c r="A4" s="9" cm="1">
        <f t="array" ref="A4">SUM((D4=skills_order!$A$3:$A$1000) * skills_order!$D$3:$D$1000)</f>
        <v>1</v>
      </c>
      <c r="B4" s="9" t="str">
        <f>INDEX(skills_order!$B$3:$B$1000, MATCH($D4, skills_order!$A$3:$A$1000, 0))</f>
        <v>Programming Languages</v>
      </c>
      <c r="C4" s="9" t="str">
        <f>INDEX(skills_order!$C$3:$C$1000, MATCH($D4, skills_order!$A$3:$A$1000, 0))</f>
        <v>Programming</v>
      </c>
      <c r="D4" s="5" t="s">
        <v>108</v>
      </c>
      <c r="E4" s="5" t="s">
        <v>34</v>
      </c>
      <c r="F4" s="8">
        <v>3.5</v>
      </c>
      <c r="G4" s="7" t="s">
        <v>119</v>
      </c>
      <c r="H4" s="7" t="s">
        <v>119</v>
      </c>
      <c r="I4" s="17" t="b" cm="1">
        <f t="array" ref="I4">IF(G4="x", NOT(AND(
    SUMPRODUCT(
        --(ISNUMBER(SEARCH(" " &amp; E4 &amp; " ", " " &amp; entries!$K$2:$AB$101 &amp; " ")) +
           ISNUMBER(SEARCH(" " &amp; E4 &amp; ",", " " &amp; entries!$K$2:$AB$101 &amp; ",")) +
           ISNUMBER(SEARCH("(" &amp; E4 &amp; ")", "(" &amp; entries!$K$2:$AB$101 &amp; ")")) +
           ISNUMBER(SEARCH("(" &amp; E4 &amp; ", ", "(" &amp; entries!$K$2:$AB$101 &amp; ", ")) +
           ISNUMBER(SEARCH(" " &amp; E4 &amp; ")", " " &amp; entries!$K$2:$AB$101 &amp; ")")))
    ) = 0,
    NOT(OR(E4="Python", E4="Git"))
)), "")</f>
        <v>1</v>
      </c>
      <c r="J4" s="17" t="b" cm="1">
        <f t="array" ref="J4">IF(G4="x", NOT(AND(
    SUMPRODUCT(
        --(ISNUMBER(SEARCH(" " &amp; E4 &amp; " ", " " &amp; entries!$AC$2:$AH$101 &amp; " ")) +
           ISNUMBER(SEARCH(" " &amp; E4 &amp; ",", " " &amp; entries!$AC$2:$AH$101&amp; ",")) +
           ISNUMBER(SEARCH("(" &amp; E4 &amp; ")", "(" &amp; entries!$AC$2:$AH$101 &amp; ")")) +
           ISNUMBER(SEARCH("(" &amp; E4 &amp; ", ", "(" &amp; entries!$AC$2:$AH$101 &amp; ", ")) +
           ISNUMBER(SEARCH(" " &amp; E4 &amp; ")", " " &amp; entries!$AC$2:$AH$101 &amp; ")")))
    ) = 0,
    NOT(OR(E4="Python", E4="Git"))
)), "")</f>
        <v>1</v>
      </c>
      <c r="K4" s="13" t="s">
        <v>119</v>
      </c>
      <c r="L4" s="13" t="s">
        <v>119</v>
      </c>
    </row>
    <row r="5" spans="1:14" x14ac:dyDescent="0.2">
      <c r="A5" s="9" cm="1">
        <f t="array" ref="A5">SUM((D5=skills_order!$A$3:$A$1000) * skills_order!$D$3:$D$1000)</f>
        <v>1</v>
      </c>
      <c r="B5" s="9" t="str">
        <f>INDEX(skills_order!$B$3:$B$1000, MATCH($D5, skills_order!$A$3:$A$1000, 0))</f>
        <v>Programming Languages</v>
      </c>
      <c r="C5" s="9" t="str">
        <f>INDEX(skills_order!$C$3:$C$1000, MATCH($D5, skills_order!$A$3:$A$1000, 0))</f>
        <v>Programming</v>
      </c>
      <c r="D5" s="5" t="s">
        <v>108</v>
      </c>
      <c r="E5" s="5" t="s">
        <v>35</v>
      </c>
      <c r="F5" s="8">
        <v>3</v>
      </c>
      <c r="G5" s="7" t="s">
        <v>119</v>
      </c>
      <c r="H5" s="7" t="s">
        <v>119</v>
      </c>
      <c r="I5" s="17" t="b" cm="1">
        <f t="array" ref="I5">IF(G5="x", NOT(AND(
    SUMPRODUCT(
        --(ISNUMBER(SEARCH(" " &amp; E5 &amp; " ", " " &amp; entries!$K$2:$AB$101 &amp; " ")) +
           ISNUMBER(SEARCH(" " &amp; E5 &amp; ",", " " &amp; entries!$K$2:$AB$101 &amp; ",")) +
           ISNUMBER(SEARCH("(" &amp; E5 &amp; ")", "(" &amp; entries!$K$2:$AB$101 &amp; ")")) +
           ISNUMBER(SEARCH("(" &amp; E5 &amp; ", ", "(" &amp; entries!$K$2:$AB$101 &amp; ", ")) +
           ISNUMBER(SEARCH(" " &amp; E5 &amp; ")", " " &amp; entries!$K$2:$AB$101 &amp; ")")))
    ) = 0,
    NOT(OR(E5="Python", E5="Git"))
)), "")</f>
        <v>0</v>
      </c>
      <c r="J5" s="17" t="b" cm="1">
        <f t="array" ref="J5">IF(G5="x", NOT(AND(
    SUMPRODUCT(
        --(ISNUMBER(SEARCH(" " &amp; E5 &amp; " ", " " &amp; entries!$AC$2:$AH$101 &amp; " ")) +
           ISNUMBER(SEARCH(" " &amp; E5 &amp; ",", " " &amp; entries!$AC$2:$AH$101&amp; ",")) +
           ISNUMBER(SEARCH("(" &amp; E5 &amp; ")", "(" &amp; entries!$AC$2:$AH$101 &amp; ")")) +
           ISNUMBER(SEARCH("(" &amp; E5 &amp; ", ", "(" &amp; entries!$AC$2:$AH$101 &amp; ", ")) +
           ISNUMBER(SEARCH(" " &amp; E5 &amp; ")", " " &amp; entries!$AC$2:$AH$101 &amp; ")")))
    ) = 0,
    NOT(OR(E5="Python", E5="Git"))
)), "")</f>
        <v>0</v>
      </c>
      <c r="K5" s="13" t="s">
        <v>119</v>
      </c>
      <c r="L5" s="13" t="s">
        <v>119</v>
      </c>
    </row>
    <row r="6" spans="1:14" x14ac:dyDescent="0.2">
      <c r="A6" s="9" cm="1">
        <f t="array" ref="A6">SUM((D6=skills_order!$A$3:$A$1000) * skills_order!$D$3:$D$1000)</f>
        <v>1</v>
      </c>
      <c r="B6" s="9" t="str">
        <f>INDEX(skills_order!$B$3:$B$1000, MATCH($D6, skills_order!$A$3:$A$1000, 0))</f>
        <v>Programming Languages</v>
      </c>
      <c r="C6" s="9" t="str">
        <f>INDEX(skills_order!$C$3:$C$1000, MATCH($D6, skills_order!$A$3:$A$1000, 0))</f>
        <v>Programming</v>
      </c>
      <c r="D6" s="5" t="s">
        <v>108</v>
      </c>
      <c r="E6" s="5" t="s">
        <v>36</v>
      </c>
      <c r="F6" s="8">
        <v>4.25</v>
      </c>
      <c r="G6" s="7" t="s">
        <v>119</v>
      </c>
      <c r="H6" s="7" t="s">
        <v>119</v>
      </c>
      <c r="I6" s="17" t="b" cm="1">
        <f t="array" ref="I6">IF(G6="x", NOT(AND(
    SUMPRODUCT(
        --(ISNUMBER(SEARCH(" " &amp; E6 &amp; " ", " " &amp; entries!$K$2:$AB$101 &amp; " ")) +
           ISNUMBER(SEARCH(" " &amp; E6 &amp; ",", " " &amp; entries!$K$2:$AB$101 &amp; ",")) +
           ISNUMBER(SEARCH("(" &amp; E6 &amp; ")", "(" &amp; entries!$K$2:$AB$101 &amp; ")")) +
           ISNUMBER(SEARCH("(" &amp; E6 &amp; ", ", "(" &amp; entries!$K$2:$AB$101 &amp; ", ")) +
           ISNUMBER(SEARCH(" " &amp; E6 &amp; ")", " " &amp; entries!$K$2:$AB$101 &amp; ")")))
    ) = 0,
    NOT(OR(E6="Python", E6="Git"))
)), "")</f>
        <v>1</v>
      </c>
      <c r="J6" s="17" t="b" cm="1">
        <f t="array" ref="J6">IF(G6="x", NOT(AND(
    SUMPRODUCT(
        --(ISNUMBER(SEARCH(" " &amp; E6 &amp; " ", " " &amp; entries!$AC$2:$AH$101 &amp; " ")) +
           ISNUMBER(SEARCH(" " &amp; E6 &amp; ",", " " &amp; entries!$AC$2:$AH$101&amp; ",")) +
           ISNUMBER(SEARCH("(" &amp; E6 &amp; ")", "(" &amp; entries!$AC$2:$AH$101 &amp; ")")) +
           ISNUMBER(SEARCH("(" &amp; E6 &amp; ", ", "(" &amp; entries!$AC$2:$AH$101 &amp; ", ")) +
           ISNUMBER(SEARCH(" " &amp; E6 &amp; ")", " " &amp; entries!$AC$2:$AH$101 &amp; ")")))
    ) = 0,
    NOT(OR(E6="Python", E6="Git"))
)), "")</f>
        <v>1</v>
      </c>
      <c r="K6" s="13" t="s">
        <v>119</v>
      </c>
      <c r="L6" s="13" t="s">
        <v>119</v>
      </c>
    </row>
    <row r="7" spans="1:14" x14ac:dyDescent="0.2">
      <c r="A7" s="9" cm="1">
        <f t="array" ref="A7">SUM((D7=skills_order!$A$3:$A$1000) * skills_order!$D$3:$D$1000)</f>
        <v>1</v>
      </c>
      <c r="B7" s="9" t="str">
        <f>INDEX(skills_order!$B$3:$B$1000, MATCH($D7, skills_order!$A$3:$A$1000, 0))</f>
        <v>Programming Languages</v>
      </c>
      <c r="C7" s="9" t="str">
        <f>INDEX(skills_order!$C$3:$C$1000, MATCH($D7, skills_order!$A$3:$A$1000, 0))</f>
        <v>Programming</v>
      </c>
      <c r="D7" s="5" t="s">
        <v>108</v>
      </c>
      <c r="E7" s="5" t="s">
        <v>48</v>
      </c>
      <c r="F7" s="8">
        <v>4.5</v>
      </c>
      <c r="H7" s="7" t="s">
        <v>119</v>
      </c>
      <c r="I7" s="17" t="str" cm="1">
        <f t="array" ref="I7">IF(G7="x", NOT(AND(
    SUMPRODUCT(
        --(ISNUMBER(SEARCH(" " &amp; E7 &amp; " ", " " &amp; entries!$K$2:$AB$101 &amp; " ")) +
           ISNUMBER(SEARCH(" " &amp; E7 &amp; ",", " " &amp; entries!$K$2:$AB$101 &amp; ",")) +
           ISNUMBER(SEARCH("(" &amp; E7 &amp; ")", "(" &amp; entries!$K$2:$AB$101 &amp; ")")) +
           ISNUMBER(SEARCH("(" &amp; E7 &amp; ", ", "(" &amp; entries!$K$2:$AB$101 &amp; ", ")) +
           ISNUMBER(SEARCH(" " &amp; E7 &amp; ")", " " &amp; entries!$K$2:$AB$101 &amp; ")")))
    ) = 0,
    NOT(OR(E7="Python", E7="Git"))
)), "")</f>
        <v/>
      </c>
      <c r="J7" s="17" t="str" cm="1">
        <f t="array" ref="J7">IF(G7="x", NOT(AND(
    SUMPRODUCT(
        --(ISNUMBER(SEARCH(" " &amp; E7 &amp; " ", " " &amp; entries!$AC$2:$AH$101 &amp; " ")) +
           ISNUMBER(SEARCH(" " &amp; E7 &amp; ",", " " &amp; entries!$AC$2:$AH$101&amp; ",")) +
           ISNUMBER(SEARCH("(" &amp; E7 &amp; ")", "(" &amp; entries!$AC$2:$AH$101 &amp; ")")) +
           ISNUMBER(SEARCH("(" &amp; E7 &amp; ", ", "(" &amp; entries!$AC$2:$AH$101 &amp; ", ")) +
           ISNUMBER(SEARCH(" " &amp; E7 &amp; ")", " " &amp; entries!$AC$2:$AH$101 &amp; ")")))
    ) = 0,
    NOT(OR(E7="Python", E7="Git"))
)), "")</f>
        <v/>
      </c>
    </row>
    <row r="8" spans="1:14" x14ac:dyDescent="0.2">
      <c r="A8" s="9" cm="1">
        <f t="array" ref="A8">SUM((D8=skills_order!$A$3:$A$1000) * skills_order!$D$3:$D$1000)</f>
        <v>1</v>
      </c>
      <c r="B8" s="9" t="str">
        <f>INDEX(skills_order!$B$3:$B$1000, MATCH($D8, skills_order!$A$3:$A$1000, 0))</f>
        <v>Programming Languages</v>
      </c>
      <c r="C8" s="9" t="str">
        <f>INDEX(skills_order!$C$3:$C$1000, MATCH($D8, skills_order!$A$3:$A$1000, 0))</f>
        <v>Programming</v>
      </c>
      <c r="D8" s="5" t="s">
        <v>108</v>
      </c>
      <c r="E8" s="5" t="s">
        <v>221</v>
      </c>
      <c r="F8" s="8">
        <v>3</v>
      </c>
      <c r="H8" s="7" t="s">
        <v>119</v>
      </c>
      <c r="I8" s="17" t="str" cm="1">
        <f t="array" ref="I8">IF(G8="x", NOT(AND(
    SUMPRODUCT(
        --(ISNUMBER(SEARCH(" " &amp; E8 &amp; " ", " " &amp; entries!$K$2:$AB$101 &amp; " ")) +
           ISNUMBER(SEARCH(" " &amp; E8 &amp; ",", " " &amp; entries!$K$2:$AB$101 &amp; ",")) +
           ISNUMBER(SEARCH("(" &amp; E8 &amp; ")", "(" &amp; entries!$K$2:$AB$101 &amp; ")")) +
           ISNUMBER(SEARCH("(" &amp; E8 &amp; ", ", "(" &amp; entries!$K$2:$AB$101 &amp; ", ")) +
           ISNUMBER(SEARCH(" " &amp; E8 &amp; ")", " " &amp; entries!$K$2:$AB$101 &amp; ")")))
    ) = 0,
    NOT(OR(E8="Python", E8="Git"))
)), "")</f>
        <v/>
      </c>
      <c r="J8" s="17" t="str" cm="1">
        <f t="array" ref="J8">IF(G8="x", NOT(AND(
    SUMPRODUCT(
        --(ISNUMBER(SEARCH(" " &amp; E8 &amp; " ", " " &amp; entries!$AC$2:$AH$101 &amp; " ")) +
           ISNUMBER(SEARCH(" " &amp; E8 &amp; ",", " " &amp; entries!$AC$2:$AH$101&amp; ",")) +
           ISNUMBER(SEARCH("(" &amp; E8 &amp; ")", "(" &amp; entries!$AC$2:$AH$101 &amp; ")")) +
           ISNUMBER(SEARCH("(" &amp; E8 &amp; ", ", "(" &amp; entries!$AC$2:$AH$101 &amp; ", ")) +
           ISNUMBER(SEARCH(" " &amp; E8 &amp; ")", " " &amp; entries!$AC$2:$AH$101 &amp; ")")))
    ) = 0,
    NOT(OR(E8="Python", E8="Git"))
)), "")</f>
        <v/>
      </c>
    </row>
    <row r="9" spans="1:14" x14ac:dyDescent="0.2">
      <c r="A9" s="9" cm="1">
        <f t="array" ref="A9">SUM((D9=skills_order!$A$3:$A$1000) * skills_order!$D$3:$D$1000)</f>
        <v>2</v>
      </c>
      <c r="B9" s="9" t="str">
        <f>INDEX(skills_order!$B$3:$B$1000, MATCH($D9, skills_order!$A$3:$A$1000, 0))</f>
        <v>Tech and Competencies</v>
      </c>
      <c r="C9" s="9" t="str">
        <f>INDEX(skills_order!$C$3:$C$1000, MATCH($D9, skills_order!$A$3:$A$1000, 0))</f>
        <v>Data Analysis</v>
      </c>
      <c r="D9" s="5" t="s">
        <v>76</v>
      </c>
      <c r="E9" s="5" t="s">
        <v>115</v>
      </c>
      <c r="F9" s="8">
        <v>3</v>
      </c>
      <c r="H9" s="7" t="s">
        <v>119</v>
      </c>
      <c r="I9" s="17" t="str" cm="1">
        <f t="array" ref="I9">IF(G9="x", NOT(AND(
    SUMPRODUCT(
        --(ISNUMBER(SEARCH(" " &amp; E9 &amp; " ", " " &amp; entries!$K$2:$AB$101 &amp; " ")) +
           ISNUMBER(SEARCH(" " &amp; E9 &amp; ",", " " &amp; entries!$K$2:$AB$101 &amp; ",")) +
           ISNUMBER(SEARCH("(" &amp; E9 &amp; ")", "(" &amp; entries!$K$2:$AB$101 &amp; ")")) +
           ISNUMBER(SEARCH("(" &amp; E9 &amp; ", ", "(" &amp; entries!$K$2:$AB$101 &amp; ", ")) +
           ISNUMBER(SEARCH(" " &amp; E9 &amp; ")", " " &amp; entries!$K$2:$AB$101 &amp; ")")))
    ) = 0,
    NOT(OR(E9="Python", E9="Git"))
)), "")</f>
        <v/>
      </c>
      <c r="J9" s="17" t="str" cm="1">
        <f t="array" ref="J9">IF(G9="x", NOT(AND(
    SUMPRODUCT(
        --(ISNUMBER(SEARCH(" " &amp; E9 &amp; " ", " " &amp; entries!$AC$2:$AH$101 &amp; " ")) +
           ISNUMBER(SEARCH(" " &amp; E9 &amp; ",", " " &amp; entries!$AC$2:$AH$101&amp; ",")) +
           ISNUMBER(SEARCH("(" &amp; E9 &amp; ")", "(" &amp; entries!$AC$2:$AH$101 &amp; ")")) +
           ISNUMBER(SEARCH("(" &amp; E9 &amp; ", ", "(" &amp; entries!$AC$2:$AH$101 &amp; ", ")) +
           ISNUMBER(SEARCH(" " &amp; E9 &amp; ")", " " &amp; entries!$AC$2:$AH$101 &amp; ")")))
    ) = 0,
    NOT(OR(E9="Python", E9="Git"))
)), "")</f>
        <v/>
      </c>
    </row>
    <row r="10" spans="1:14" x14ac:dyDescent="0.2">
      <c r="A10" s="9" cm="1">
        <f t="array" ref="A10">SUM((D10=skills_order!$A$3:$A$1000) * skills_order!$D$3:$D$1000)</f>
        <v>2</v>
      </c>
      <c r="B10" s="9" t="str">
        <f>INDEX(skills_order!$B$3:$B$1000, MATCH($D10, skills_order!$A$3:$A$1000, 0))</f>
        <v>Tech and Competencies</v>
      </c>
      <c r="C10" s="9" t="str">
        <f>INDEX(skills_order!$C$3:$C$1000, MATCH($D10, skills_order!$A$3:$A$1000, 0))</f>
        <v>Data Analysis</v>
      </c>
      <c r="D10" s="5" t="s">
        <v>76</v>
      </c>
      <c r="E10" s="5" t="s">
        <v>114</v>
      </c>
      <c r="F10" s="8">
        <v>3</v>
      </c>
      <c r="I10" s="17" t="str" cm="1">
        <f t="array" ref="I10">IF(G10="x", NOT(AND(
    SUMPRODUCT(
        --(ISNUMBER(SEARCH(" " &amp; E10 &amp; " ", " " &amp; entries!$K$2:$AB$101 &amp; " ")) +
           ISNUMBER(SEARCH(" " &amp; E10 &amp; ",", " " &amp; entries!$K$2:$AB$101 &amp; ",")) +
           ISNUMBER(SEARCH("(" &amp; E10 &amp; ")", "(" &amp; entries!$K$2:$AB$101 &amp; ")")) +
           ISNUMBER(SEARCH("(" &amp; E10 &amp; ", ", "(" &amp; entries!$K$2:$AB$101 &amp; ", ")) +
           ISNUMBER(SEARCH(" " &amp; E10 &amp; ")", " " &amp; entries!$K$2:$AB$101 &amp; ")")))
    ) = 0,
    NOT(OR(E10="Python", E10="Git"))
)), "")</f>
        <v/>
      </c>
      <c r="J10" s="17" t="str" cm="1">
        <f t="array" ref="J10">IF(G10="x", NOT(AND(
    SUMPRODUCT(
        --(ISNUMBER(SEARCH(" " &amp; E10 &amp; " ", " " &amp; entries!$AC$2:$AH$101 &amp; " ")) +
           ISNUMBER(SEARCH(" " &amp; E10 &amp; ",", " " &amp; entries!$AC$2:$AH$101&amp; ",")) +
           ISNUMBER(SEARCH("(" &amp; E10 &amp; ")", "(" &amp; entries!$AC$2:$AH$101 &amp; ")")) +
           ISNUMBER(SEARCH("(" &amp; E10 &amp; ", ", "(" &amp; entries!$AC$2:$AH$101 &amp; ", ")) +
           ISNUMBER(SEARCH(" " &amp; E10 &amp; ")", " " &amp; entries!$AC$2:$AH$101 &amp; ")")))
    ) = 0,
    NOT(OR(E10="Python", E10="Git"))
)), "")</f>
        <v/>
      </c>
    </row>
    <row r="11" spans="1:14" x14ac:dyDescent="0.2">
      <c r="A11" s="9" cm="1">
        <f t="array" ref="A11">SUM((D11=skills_order!$A$3:$A$1000) * skills_order!$D$3:$D$1000)</f>
        <v>2</v>
      </c>
      <c r="B11" s="9" t="str">
        <f>INDEX(skills_order!$B$3:$B$1000, MATCH($D11, skills_order!$A$3:$A$1000, 0))</f>
        <v>Tech and Competencies</v>
      </c>
      <c r="C11" s="9" t="str">
        <f>INDEX(skills_order!$C$3:$C$1000, MATCH($D11, skills_order!$A$3:$A$1000, 0))</f>
        <v>Data Analysis</v>
      </c>
      <c r="D11" s="5" t="s">
        <v>76</v>
      </c>
      <c r="E11" s="5" t="s">
        <v>116</v>
      </c>
      <c r="F11" s="8">
        <v>4</v>
      </c>
      <c r="I11" s="17" t="str" cm="1">
        <f t="array" ref="I11">IF(G11="x", NOT(AND(
    SUMPRODUCT(
        --(ISNUMBER(SEARCH(" " &amp; E11 &amp; " ", " " &amp; entries!$K$2:$AB$101 &amp; " ")) +
           ISNUMBER(SEARCH(" " &amp; E11 &amp; ",", " " &amp; entries!$K$2:$AB$101 &amp; ",")) +
           ISNUMBER(SEARCH("(" &amp; E11 &amp; ")", "(" &amp; entries!$K$2:$AB$101 &amp; ")")) +
           ISNUMBER(SEARCH("(" &amp; E11 &amp; ", ", "(" &amp; entries!$K$2:$AB$101 &amp; ", ")) +
           ISNUMBER(SEARCH(" " &amp; E11 &amp; ")", " " &amp; entries!$K$2:$AB$101 &amp; ")")))
    ) = 0,
    NOT(OR(E11="Python", E11="Git"))
)), "")</f>
        <v/>
      </c>
      <c r="J11" s="17" t="str" cm="1">
        <f t="array" ref="J11">IF(G11="x", NOT(AND(
    SUMPRODUCT(
        --(ISNUMBER(SEARCH(" " &amp; E11 &amp; " ", " " &amp; entries!$AC$2:$AH$101 &amp; " ")) +
           ISNUMBER(SEARCH(" " &amp; E11 &amp; ",", " " &amp; entries!$AC$2:$AH$101&amp; ",")) +
           ISNUMBER(SEARCH("(" &amp; E11 &amp; ")", "(" &amp; entries!$AC$2:$AH$101 &amp; ")")) +
           ISNUMBER(SEARCH("(" &amp; E11 &amp; ", ", "(" &amp; entries!$AC$2:$AH$101 &amp; ", ")) +
           ISNUMBER(SEARCH(" " &amp; E11 &amp; ")", " " &amp; entries!$AC$2:$AH$101 &amp; ")")))
    ) = 0,
    NOT(OR(E11="Python", E11="Git"))
)), "")</f>
        <v/>
      </c>
    </row>
    <row r="12" spans="1:14" x14ac:dyDescent="0.2">
      <c r="A12" s="9" cm="1">
        <f t="array" ref="A12">SUM((D12=skills_order!$A$3:$A$1000) * skills_order!$D$3:$D$1000)</f>
        <v>2</v>
      </c>
      <c r="B12" s="9" t="str">
        <f>INDEX(skills_order!$B$3:$B$1000, MATCH($D12, skills_order!$A$3:$A$1000, 0))</f>
        <v>Tech and Competencies</v>
      </c>
      <c r="C12" s="9" t="str">
        <f>INDEX(skills_order!$C$3:$C$1000, MATCH($D12, skills_order!$A$3:$A$1000, 0))</f>
        <v>Data Analysis</v>
      </c>
      <c r="D12" s="5" t="s">
        <v>76</v>
      </c>
      <c r="E12" s="5" t="s">
        <v>79</v>
      </c>
      <c r="F12" s="8">
        <v>3.5</v>
      </c>
      <c r="H12" s="7" t="s">
        <v>119</v>
      </c>
      <c r="I12" s="17" t="str" cm="1">
        <f t="array" ref="I12">IF(G12="x", NOT(AND(
    SUMPRODUCT(
        --(ISNUMBER(SEARCH(" " &amp; E12 &amp; " ", " " &amp; entries!$K$2:$AB$101 &amp; " ")) +
           ISNUMBER(SEARCH(" " &amp; E12 &amp; ",", " " &amp; entries!$K$2:$AB$101 &amp; ",")) +
           ISNUMBER(SEARCH("(" &amp; E12 &amp; ")", "(" &amp; entries!$K$2:$AB$101 &amp; ")")) +
           ISNUMBER(SEARCH("(" &amp; E12 &amp; ", ", "(" &amp; entries!$K$2:$AB$101 &amp; ", ")) +
           ISNUMBER(SEARCH(" " &amp; E12 &amp; ")", " " &amp; entries!$K$2:$AB$101 &amp; ")")))
    ) = 0,
    NOT(OR(E12="Python", E12="Git"))
)), "")</f>
        <v/>
      </c>
      <c r="J12" s="17" t="str" cm="1">
        <f t="array" ref="J12">IF(G12="x", NOT(AND(
    SUMPRODUCT(
        --(ISNUMBER(SEARCH(" " &amp; E12 &amp; " ", " " &amp; entries!$AC$2:$AH$101 &amp; " ")) +
           ISNUMBER(SEARCH(" " &amp; E12 &amp; ",", " " &amp; entries!$AC$2:$AH$101&amp; ",")) +
           ISNUMBER(SEARCH("(" &amp; E12 &amp; ")", "(" &amp; entries!$AC$2:$AH$101 &amp; ")")) +
           ISNUMBER(SEARCH("(" &amp; E12 &amp; ", ", "(" &amp; entries!$AC$2:$AH$101 &amp; ", ")) +
           ISNUMBER(SEARCH(" " &amp; E12 &amp; ")", " " &amp; entries!$AC$2:$AH$101 &amp; ")")))
    ) = 0,
    NOT(OR(E12="Python", E12="Git"))
)), "")</f>
        <v/>
      </c>
    </row>
    <row r="13" spans="1:14" x14ac:dyDescent="0.2">
      <c r="A13" s="9" cm="1">
        <f t="array" ref="A13">SUM((D13=skills_order!$A$3:$A$1000) * skills_order!$D$3:$D$1000)</f>
        <v>2</v>
      </c>
      <c r="B13" s="9" t="str">
        <f>INDEX(skills_order!$B$3:$B$1000, MATCH($D13, skills_order!$A$3:$A$1000, 0))</f>
        <v>Tech and Competencies</v>
      </c>
      <c r="C13" s="9" t="str">
        <f>INDEX(skills_order!$C$3:$C$1000, MATCH($D13, skills_order!$A$3:$A$1000, 0))</f>
        <v>Data Analysis</v>
      </c>
      <c r="D13" s="5" t="s">
        <v>76</v>
      </c>
      <c r="E13" s="5" t="s">
        <v>89</v>
      </c>
      <c r="F13" s="8">
        <v>3</v>
      </c>
      <c r="H13" s="7" t="s">
        <v>119</v>
      </c>
      <c r="I13" s="17" t="str" cm="1">
        <f t="array" ref="I13">IF(G13="x", NOT(AND(
    SUMPRODUCT(
        --(ISNUMBER(SEARCH(" " &amp; E13 &amp; " ", " " &amp; entries!$K$2:$AB$101 &amp; " ")) +
           ISNUMBER(SEARCH(" " &amp; E13 &amp; ",", " " &amp; entries!$K$2:$AB$101 &amp; ",")) +
           ISNUMBER(SEARCH("(" &amp; E13 &amp; ")", "(" &amp; entries!$K$2:$AB$101 &amp; ")")) +
           ISNUMBER(SEARCH("(" &amp; E13 &amp; ", ", "(" &amp; entries!$K$2:$AB$101 &amp; ", ")) +
           ISNUMBER(SEARCH(" " &amp; E13 &amp; ")", " " &amp; entries!$K$2:$AB$101 &amp; ")")))
    ) = 0,
    NOT(OR(E13="Python", E13="Git"))
)), "")</f>
        <v/>
      </c>
      <c r="J13" s="17" t="str" cm="1">
        <f t="array" ref="J13">IF(G13="x", NOT(AND(
    SUMPRODUCT(
        --(ISNUMBER(SEARCH(" " &amp; E13 &amp; " ", " " &amp; entries!$AC$2:$AH$101 &amp; " ")) +
           ISNUMBER(SEARCH(" " &amp; E13 &amp; ",", " " &amp; entries!$AC$2:$AH$101&amp; ",")) +
           ISNUMBER(SEARCH("(" &amp; E13 &amp; ")", "(" &amp; entries!$AC$2:$AH$101 &amp; ")")) +
           ISNUMBER(SEARCH("(" &amp; E13 &amp; ", ", "(" &amp; entries!$AC$2:$AH$101 &amp; ", ")) +
           ISNUMBER(SEARCH(" " &amp; E13 &amp; ")", " " &amp; entries!$AC$2:$AH$101 &amp; ")")))
    ) = 0,
    NOT(OR(E13="Python", E13="Git"))
)), "")</f>
        <v/>
      </c>
      <c r="K13" s="13" t="s">
        <v>119</v>
      </c>
    </row>
    <row r="14" spans="1:14" x14ac:dyDescent="0.2">
      <c r="A14" s="9" cm="1">
        <f t="array" ref="A14">SUM((D14=skills_order!$A$3:$A$1000) * skills_order!$D$3:$D$1000)</f>
        <v>2</v>
      </c>
      <c r="B14" s="9" t="str">
        <f>INDEX(skills_order!$B$3:$B$1000, MATCH($D14, skills_order!$A$3:$A$1000, 0))</f>
        <v>Tech and Competencies</v>
      </c>
      <c r="C14" s="9" t="str">
        <f>INDEX(skills_order!$C$3:$C$1000, MATCH($D14, skills_order!$A$3:$A$1000, 0))</f>
        <v>Data Analysis</v>
      </c>
      <c r="D14" s="5" t="s">
        <v>76</v>
      </c>
      <c r="E14" s="5" t="s">
        <v>132</v>
      </c>
      <c r="F14" s="8">
        <v>5</v>
      </c>
      <c r="H14" s="7" t="s">
        <v>119</v>
      </c>
      <c r="I14" s="17" t="str" cm="1">
        <f t="array" ref="I14">IF(G14="x", NOT(AND(
    SUMPRODUCT(
        --(ISNUMBER(SEARCH(" " &amp; E14 &amp; " ", " " &amp; entries!$K$2:$AB$101 &amp; " ")) +
           ISNUMBER(SEARCH(" " &amp; E14 &amp; ",", " " &amp; entries!$K$2:$AB$101 &amp; ",")) +
           ISNUMBER(SEARCH("(" &amp; E14 &amp; ")", "(" &amp; entries!$K$2:$AB$101 &amp; ")")) +
           ISNUMBER(SEARCH("(" &amp; E14 &amp; ", ", "(" &amp; entries!$K$2:$AB$101 &amp; ", ")) +
           ISNUMBER(SEARCH(" " &amp; E14 &amp; ")", " " &amp; entries!$K$2:$AB$101 &amp; ")")))
    ) = 0,
    NOT(OR(E14="Python", E14="Git"))
)), "")</f>
        <v/>
      </c>
      <c r="J14" s="17" t="str" cm="1">
        <f t="array" ref="J14">IF(G14="x", NOT(AND(
    SUMPRODUCT(
        --(ISNUMBER(SEARCH(" " &amp; E14 &amp; " ", " " &amp; entries!$AC$2:$AH$101 &amp; " ")) +
           ISNUMBER(SEARCH(" " &amp; E14 &amp; ",", " " &amp; entries!$AC$2:$AH$101&amp; ",")) +
           ISNUMBER(SEARCH("(" &amp; E14 &amp; ")", "(" &amp; entries!$AC$2:$AH$101 &amp; ")")) +
           ISNUMBER(SEARCH("(" &amp; E14 &amp; ", ", "(" &amp; entries!$AC$2:$AH$101 &amp; ", ")) +
           ISNUMBER(SEARCH(" " &amp; E14 &amp; ")", " " &amp; entries!$AC$2:$AH$101 &amp; ")")))
    ) = 0,
    NOT(OR(E14="Python", E14="Git"))
)), "")</f>
        <v/>
      </c>
    </row>
    <row r="15" spans="1:14" x14ac:dyDescent="0.2">
      <c r="A15" s="9" cm="1">
        <f t="array" ref="A15">SUM((D15=skills_order!$A$3:$A$1000) * skills_order!$D$3:$D$1000)</f>
        <v>2</v>
      </c>
      <c r="B15" s="9" t="str">
        <f>INDEX(skills_order!$B$3:$B$1000, MATCH($D15, skills_order!$A$3:$A$1000, 0))</f>
        <v>Tech and Competencies</v>
      </c>
      <c r="C15" s="9" t="str">
        <f>INDEX(skills_order!$C$3:$C$1000, MATCH($D15, skills_order!$A$3:$A$1000, 0))</f>
        <v>Data Analysis</v>
      </c>
      <c r="D15" s="5" t="s">
        <v>76</v>
      </c>
      <c r="E15" s="5" t="s">
        <v>66</v>
      </c>
      <c r="F15" s="8">
        <v>3.5</v>
      </c>
      <c r="H15" s="7" t="s">
        <v>119</v>
      </c>
      <c r="I15" s="17" t="str" cm="1">
        <f t="array" ref="I15">IF(G15="x", NOT(AND(
    SUMPRODUCT(
        --(ISNUMBER(SEARCH(" " &amp; E15 &amp; " ", " " &amp; entries!$K$2:$AB$101 &amp; " ")) +
           ISNUMBER(SEARCH(" " &amp; E15 &amp; ",", " " &amp; entries!$K$2:$AB$101 &amp; ",")) +
           ISNUMBER(SEARCH("(" &amp; E15 &amp; ")", "(" &amp; entries!$K$2:$AB$101 &amp; ")")) +
           ISNUMBER(SEARCH("(" &amp; E15 &amp; ", ", "(" &amp; entries!$K$2:$AB$101 &amp; ", ")) +
           ISNUMBER(SEARCH(" " &amp; E15 &amp; ")", " " &amp; entries!$K$2:$AB$101 &amp; ")")))
    ) = 0,
    NOT(OR(E15="Python", E15="Git"))
)), "")</f>
        <v/>
      </c>
      <c r="J15" s="17" t="str" cm="1">
        <f t="array" ref="J15">IF(G15="x", NOT(AND(
    SUMPRODUCT(
        --(ISNUMBER(SEARCH(" " &amp; E15 &amp; " ", " " &amp; entries!$AC$2:$AH$101 &amp; " ")) +
           ISNUMBER(SEARCH(" " &amp; E15 &amp; ",", " " &amp; entries!$AC$2:$AH$101&amp; ",")) +
           ISNUMBER(SEARCH("(" &amp; E15 &amp; ")", "(" &amp; entries!$AC$2:$AH$101 &amp; ")")) +
           ISNUMBER(SEARCH("(" &amp; E15 &amp; ", ", "(" &amp; entries!$AC$2:$AH$101 &amp; ", ")) +
           ISNUMBER(SEARCH(" " &amp; E15 &amp; ")", " " &amp; entries!$AC$2:$AH$101 &amp; ")")))
    ) = 0,
    NOT(OR(E15="Python", E15="Git"))
)), "")</f>
        <v/>
      </c>
      <c r="K15" s="13" t="s">
        <v>119</v>
      </c>
    </row>
    <row r="16" spans="1:14" x14ac:dyDescent="0.2">
      <c r="A16" s="9" cm="1">
        <f t="array" ref="A16">SUM((D16=skills_order!$A$3:$A$1000) * skills_order!$D$3:$D$1000)</f>
        <v>2</v>
      </c>
      <c r="B16" s="9" t="str">
        <f>INDEX(skills_order!$B$3:$B$1000, MATCH($D16, skills_order!$A$3:$A$1000, 0))</f>
        <v>Tech and Competencies</v>
      </c>
      <c r="C16" s="9" t="str">
        <f>INDEX(skills_order!$C$3:$C$1000, MATCH($D16, skills_order!$A$3:$A$1000, 0))</f>
        <v>Data Analysis</v>
      </c>
      <c r="D16" s="5" t="s">
        <v>76</v>
      </c>
      <c r="E16" s="5" t="s">
        <v>110</v>
      </c>
      <c r="F16" s="8" t="s">
        <v>14</v>
      </c>
      <c r="H16" s="7" t="s">
        <v>119</v>
      </c>
      <c r="I16" s="17" t="str" cm="1">
        <f t="array" ref="I16">IF(G16="x", NOT(AND(
    SUMPRODUCT(
        --(ISNUMBER(SEARCH(" " &amp; E16 &amp; " ", " " &amp; entries!$K$2:$AB$101 &amp; " ")) +
           ISNUMBER(SEARCH(" " &amp; E16 &amp; ",", " " &amp; entries!$K$2:$AB$101 &amp; ",")) +
           ISNUMBER(SEARCH("(" &amp; E16 &amp; ")", "(" &amp; entries!$K$2:$AB$101 &amp; ")")) +
           ISNUMBER(SEARCH("(" &amp; E16 &amp; ", ", "(" &amp; entries!$K$2:$AB$101 &amp; ", ")) +
           ISNUMBER(SEARCH(" " &amp; E16 &amp; ")", " " &amp; entries!$K$2:$AB$101 &amp; ")")))
    ) = 0,
    NOT(OR(E16="Python", E16="Git"))
)), "")</f>
        <v/>
      </c>
      <c r="J16" s="17" t="str" cm="1">
        <f t="array" ref="J16">IF(G16="x", NOT(AND(
    SUMPRODUCT(
        --(ISNUMBER(SEARCH(" " &amp; E16 &amp; " ", " " &amp; entries!$AC$2:$AH$101 &amp; " ")) +
           ISNUMBER(SEARCH(" " &amp; E16 &amp; ",", " " &amp; entries!$AC$2:$AH$101&amp; ",")) +
           ISNUMBER(SEARCH("(" &amp; E16 &amp; ")", "(" &amp; entries!$AC$2:$AH$101 &amp; ")")) +
           ISNUMBER(SEARCH("(" &amp; E16 &amp; ", ", "(" &amp; entries!$AC$2:$AH$101 &amp; ", ")) +
           ISNUMBER(SEARCH(" " &amp; E16 &amp; ")", " " &amp; entries!$AC$2:$AH$101 &amp; ")")))
    ) = 0,
    NOT(OR(E16="Python", E16="Git"))
)), "")</f>
        <v/>
      </c>
    </row>
    <row r="17" spans="1:14" x14ac:dyDescent="0.2">
      <c r="A17" s="9" cm="1">
        <f t="array" ref="A17">SUM((D17=skills_order!$A$3:$A$1000) * skills_order!$D$3:$D$1000)</f>
        <v>2</v>
      </c>
      <c r="B17" s="9" t="str">
        <f>INDEX(skills_order!$B$3:$B$1000, MATCH($D17, skills_order!$A$3:$A$1000, 0))</f>
        <v>Tech and Competencies</v>
      </c>
      <c r="C17" s="9" t="str">
        <f>INDEX(skills_order!$C$3:$C$1000, MATCH($D17, skills_order!$A$3:$A$1000, 0))</f>
        <v>Data Analysis</v>
      </c>
      <c r="D17" s="5" t="s">
        <v>76</v>
      </c>
      <c r="E17" s="5" t="s">
        <v>67</v>
      </c>
      <c r="F17" s="8">
        <v>3</v>
      </c>
      <c r="H17" s="7" t="s">
        <v>119</v>
      </c>
      <c r="I17" s="17" t="str" cm="1">
        <f t="array" ref="I17">IF(G17="x", NOT(AND(
    SUMPRODUCT(
        --(ISNUMBER(SEARCH(" " &amp; E17 &amp; " ", " " &amp; entries!$K$2:$AB$101 &amp; " ")) +
           ISNUMBER(SEARCH(" " &amp; E17 &amp; ",", " " &amp; entries!$K$2:$AB$101 &amp; ",")) +
           ISNUMBER(SEARCH("(" &amp; E17 &amp; ")", "(" &amp; entries!$K$2:$AB$101 &amp; ")")) +
           ISNUMBER(SEARCH("(" &amp; E17 &amp; ", ", "(" &amp; entries!$K$2:$AB$101 &amp; ", ")) +
           ISNUMBER(SEARCH(" " &amp; E17 &amp; ")", " " &amp; entries!$K$2:$AB$101 &amp; ")")))
    ) = 0,
    NOT(OR(E17="Python", E17="Git"))
)), "")</f>
        <v/>
      </c>
      <c r="J17" s="17" t="str" cm="1">
        <f t="array" ref="J17">IF(G17="x", NOT(AND(
    SUMPRODUCT(
        --(ISNUMBER(SEARCH(" " &amp; E17 &amp; " ", " " &amp; entries!$AC$2:$AH$101 &amp; " ")) +
           ISNUMBER(SEARCH(" " &amp; E17 &amp; ",", " " &amp; entries!$AC$2:$AH$101&amp; ",")) +
           ISNUMBER(SEARCH("(" &amp; E17 &amp; ")", "(" &amp; entries!$AC$2:$AH$101 &amp; ")")) +
           ISNUMBER(SEARCH("(" &amp; E17 &amp; ", ", "(" &amp; entries!$AC$2:$AH$101 &amp; ", ")) +
           ISNUMBER(SEARCH(" " &amp; E17 &amp; ")", " " &amp; entries!$AC$2:$AH$101 &amp; ")")))
    ) = 0,
    NOT(OR(E17="Python", E17="Git"))
)), "")</f>
        <v/>
      </c>
    </row>
    <row r="18" spans="1:14" x14ac:dyDescent="0.2">
      <c r="A18" s="9" cm="1">
        <f t="array" ref="A18">SUM((D18=skills_order!$A$3:$A$1000) * skills_order!$D$3:$D$1000)</f>
        <v>3</v>
      </c>
      <c r="B18" s="9" t="str">
        <f>INDEX(skills_order!$B$3:$B$1000, MATCH($D18, skills_order!$A$3:$A$1000, 0))</f>
        <v>Tech and Competencies</v>
      </c>
      <c r="C18" s="9" t="str">
        <f>INDEX(skills_order!$C$3:$C$1000, MATCH($D18, skills_order!$A$3:$A$1000, 0))</f>
        <v>Machine Learning</v>
      </c>
      <c r="D18" s="5" t="s">
        <v>57</v>
      </c>
      <c r="E18" s="5" t="s">
        <v>111</v>
      </c>
      <c r="F18" s="8">
        <v>4</v>
      </c>
      <c r="I18" s="17" t="str" cm="1">
        <f t="array" ref="I18">IF(G18="x", NOT(AND(
    SUMPRODUCT(
        --(ISNUMBER(SEARCH(" " &amp; E18 &amp; " ", " " &amp; entries!$K$2:$AB$101 &amp; " ")) +
           ISNUMBER(SEARCH(" " &amp; E18 &amp; ",", " " &amp; entries!$K$2:$AB$101 &amp; ",")) +
           ISNUMBER(SEARCH("(" &amp; E18 &amp; ")", "(" &amp; entries!$K$2:$AB$101 &amp; ")")) +
           ISNUMBER(SEARCH("(" &amp; E18 &amp; ", ", "(" &amp; entries!$K$2:$AB$101 &amp; ", ")) +
           ISNUMBER(SEARCH(" " &amp; E18 &amp; ")", " " &amp; entries!$K$2:$AB$101 &amp; ")")))
    ) = 0,
    NOT(OR(E18="Python", E18="Git"))
)), "")</f>
        <v/>
      </c>
      <c r="J18" s="17" t="str" cm="1">
        <f t="array" ref="J18">IF(G18="x", NOT(AND(
    SUMPRODUCT(
        --(ISNUMBER(SEARCH(" " &amp; E18 &amp; " ", " " &amp; entries!$AC$2:$AH$101 &amp; " ")) +
           ISNUMBER(SEARCH(" " &amp; E18 &amp; ",", " " &amp; entries!$AC$2:$AH$101&amp; ",")) +
           ISNUMBER(SEARCH("(" &amp; E18 &amp; ")", "(" &amp; entries!$AC$2:$AH$101 &amp; ")")) +
           ISNUMBER(SEARCH("(" &amp; E18 &amp; ", ", "(" &amp; entries!$AC$2:$AH$101 &amp; ", ")) +
           ISNUMBER(SEARCH(" " &amp; E18 &amp; ")", " " &amp; entries!$AC$2:$AH$101 &amp; ")")))
    ) = 0,
    NOT(OR(E18="Python", E18="Git"))
)), "")</f>
        <v/>
      </c>
    </row>
    <row r="19" spans="1:14" x14ac:dyDescent="0.2">
      <c r="A19" s="9" cm="1">
        <f t="array" ref="A19">SUM((D19=skills_order!$A$3:$A$1000) * skills_order!$D$3:$D$1000)</f>
        <v>3</v>
      </c>
      <c r="B19" s="9" t="str">
        <f>INDEX(skills_order!$B$3:$B$1000, MATCH($D19, skills_order!$A$3:$A$1000, 0))</f>
        <v>Tech and Competencies</v>
      </c>
      <c r="C19" s="9" t="str">
        <f>INDEX(skills_order!$C$3:$C$1000, MATCH($D19, skills_order!$A$3:$A$1000, 0))</f>
        <v>Machine Learning</v>
      </c>
      <c r="D19" s="5" t="s">
        <v>57</v>
      </c>
      <c r="E19" s="5" t="s">
        <v>113</v>
      </c>
      <c r="F19" s="8">
        <v>4</v>
      </c>
      <c r="I19" s="17" t="str" cm="1">
        <f t="array" ref="I19">IF(G19="x", NOT(AND(
    SUMPRODUCT(
        --(ISNUMBER(SEARCH(" " &amp; E19 &amp; " ", " " &amp; entries!$K$2:$AB$101 &amp; " ")) +
           ISNUMBER(SEARCH(" " &amp; E19 &amp; ",", " " &amp; entries!$K$2:$AB$101 &amp; ",")) +
           ISNUMBER(SEARCH("(" &amp; E19 &amp; ")", "(" &amp; entries!$K$2:$AB$101 &amp; ")")) +
           ISNUMBER(SEARCH("(" &amp; E19 &amp; ", ", "(" &amp; entries!$K$2:$AB$101 &amp; ", ")) +
           ISNUMBER(SEARCH(" " &amp; E19 &amp; ")", " " &amp; entries!$K$2:$AB$101 &amp; ")")))
    ) = 0,
    NOT(OR(E19="Python", E19="Git"))
)), "")</f>
        <v/>
      </c>
      <c r="J19" s="17" t="str" cm="1">
        <f t="array" ref="J19">IF(G19="x", NOT(AND(
    SUMPRODUCT(
        --(ISNUMBER(SEARCH(" " &amp; E19 &amp; " ", " " &amp; entries!$AC$2:$AH$101 &amp; " ")) +
           ISNUMBER(SEARCH(" " &amp; E19 &amp; ",", " " &amp; entries!$AC$2:$AH$101&amp; ",")) +
           ISNUMBER(SEARCH("(" &amp; E19 &amp; ")", "(" &amp; entries!$AC$2:$AH$101 &amp; ")")) +
           ISNUMBER(SEARCH("(" &amp; E19 &amp; ", ", "(" &amp; entries!$AC$2:$AH$101 &amp; ", ")) +
           ISNUMBER(SEARCH(" " &amp; E19 &amp; ")", " " &amp; entries!$AC$2:$AH$101 &amp; ")")))
    ) = 0,
    NOT(OR(E19="Python", E19="Git"))
)), "")</f>
        <v/>
      </c>
    </row>
    <row r="20" spans="1:14" x14ac:dyDescent="0.2">
      <c r="A20" s="9" cm="1">
        <f t="array" ref="A20">SUM((D20=skills_order!$A$3:$A$1000) * skills_order!$D$3:$D$1000)</f>
        <v>3</v>
      </c>
      <c r="B20" s="9" t="str">
        <f>INDEX(skills_order!$B$3:$B$1000, MATCH($D20, skills_order!$A$3:$A$1000, 0))</f>
        <v>Tech and Competencies</v>
      </c>
      <c r="C20" s="9" t="str">
        <f>INDEX(skills_order!$C$3:$C$1000, MATCH($D20, skills_order!$A$3:$A$1000, 0))</f>
        <v>Machine Learning</v>
      </c>
      <c r="D20" s="5" t="s">
        <v>57</v>
      </c>
      <c r="E20" s="5" t="s">
        <v>99</v>
      </c>
      <c r="F20" s="8">
        <v>3.5</v>
      </c>
      <c r="I20" s="17" t="str" cm="1">
        <f t="array" ref="I20">IF(G20="x", NOT(AND(
    SUMPRODUCT(
        --(ISNUMBER(SEARCH(" " &amp; E20 &amp; " ", " " &amp; entries!$K$2:$AB$101 &amp; " ")) +
           ISNUMBER(SEARCH(" " &amp; E20 &amp; ",", " " &amp; entries!$K$2:$AB$101 &amp; ",")) +
           ISNUMBER(SEARCH("(" &amp; E20 &amp; ")", "(" &amp; entries!$K$2:$AB$101 &amp; ")")) +
           ISNUMBER(SEARCH("(" &amp; E20 &amp; ", ", "(" &amp; entries!$K$2:$AB$101 &amp; ", ")) +
           ISNUMBER(SEARCH(" " &amp; E20 &amp; ")", " " &amp; entries!$K$2:$AB$101 &amp; ")")))
    ) = 0,
    NOT(OR(E20="Python", E20="Git"))
)), "")</f>
        <v/>
      </c>
      <c r="J20" s="17" t="str" cm="1">
        <f t="array" ref="J20">IF(G20="x", NOT(AND(
    SUMPRODUCT(
        --(ISNUMBER(SEARCH(" " &amp; E20 &amp; " ", " " &amp; entries!$AC$2:$AH$101 &amp; " ")) +
           ISNUMBER(SEARCH(" " &amp; E20 &amp; ",", " " &amp; entries!$AC$2:$AH$101&amp; ",")) +
           ISNUMBER(SEARCH("(" &amp; E20 &amp; ")", "(" &amp; entries!$AC$2:$AH$101 &amp; ")")) +
           ISNUMBER(SEARCH("(" &amp; E20 &amp; ", ", "(" &amp; entries!$AC$2:$AH$101 &amp; ", ")) +
           ISNUMBER(SEARCH(" " &amp; E20 &amp; ")", " " &amp; entries!$AC$2:$AH$101 &amp; ")")))
    ) = 0,
    NOT(OR(E20="Python", E20="Git"))
)), "")</f>
        <v/>
      </c>
    </row>
    <row r="21" spans="1:14" x14ac:dyDescent="0.2">
      <c r="A21" s="9" cm="1">
        <f t="array" ref="A21">SUM((D21=skills_order!$A$3:$A$1000) * skills_order!$D$3:$D$1000)</f>
        <v>3</v>
      </c>
      <c r="B21" s="9" t="str">
        <f>INDEX(skills_order!$B$3:$B$1000, MATCH($D21, skills_order!$A$3:$A$1000, 0))</f>
        <v>Tech and Competencies</v>
      </c>
      <c r="C21" s="9" t="str">
        <f>INDEX(skills_order!$C$3:$C$1000, MATCH($D21, skills_order!$A$3:$A$1000, 0))</f>
        <v>Machine Learning</v>
      </c>
      <c r="D21" s="5" t="s">
        <v>57</v>
      </c>
      <c r="E21" s="5" t="s">
        <v>98</v>
      </c>
      <c r="F21" s="8">
        <v>3.5</v>
      </c>
      <c r="I21" s="17" t="str" cm="1">
        <f t="array" ref="I21">IF(G21="x", NOT(AND(
    SUMPRODUCT(
        --(ISNUMBER(SEARCH(" " &amp; E21 &amp; " ", " " &amp; entries!$K$2:$AB$101 &amp; " ")) +
           ISNUMBER(SEARCH(" " &amp; E21 &amp; ",", " " &amp; entries!$K$2:$AB$101 &amp; ",")) +
           ISNUMBER(SEARCH("(" &amp; E21 &amp; ")", "(" &amp; entries!$K$2:$AB$101 &amp; ")")) +
           ISNUMBER(SEARCH("(" &amp; E21 &amp; ", ", "(" &amp; entries!$K$2:$AB$101 &amp; ", ")) +
           ISNUMBER(SEARCH(" " &amp; E21 &amp; ")", " " &amp; entries!$K$2:$AB$101 &amp; ")")))
    ) = 0,
    NOT(OR(E21="Python", E21="Git"))
)), "")</f>
        <v/>
      </c>
      <c r="J21" s="17" t="str" cm="1">
        <f t="array" ref="J21">IF(G21="x", NOT(AND(
    SUMPRODUCT(
        --(ISNUMBER(SEARCH(" " &amp; E21 &amp; " ", " " &amp; entries!$AC$2:$AH$101 &amp; " ")) +
           ISNUMBER(SEARCH(" " &amp; E21 &amp; ",", " " &amp; entries!$AC$2:$AH$101&amp; ",")) +
           ISNUMBER(SEARCH("(" &amp; E21 &amp; ")", "(" &amp; entries!$AC$2:$AH$101 &amp; ")")) +
           ISNUMBER(SEARCH("(" &amp; E21 &amp; ", ", "(" &amp; entries!$AC$2:$AH$101 &amp; ", ")) +
           ISNUMBER(SEARCH(" " &amp; E21 &amp; ")", " " &amp; entries!$AC$2:$AH$101 &amp; ")")))
    ) = 0,
    NOT(OR(E21="Python", E21="Git"))
)), "")</f>
        <v/>
      </c>
    </row>
    <row r="22" spans="1:14" x14ac:dyDescent="0.2">
      <c r="A22" s="9" cm="1">
        <f t="array" ref="A22">SUM((D22=skills_order!$A$3:$A$1000) * skills_order!$D$3:$D$1000)</f>
        <v>3</v>
      </c>
      <c r="B22" s="9" t="str">
        <f>INDEX(skills_order!$B$3:$B$1000, MATCH($D22, skills_order!$A$3:$A$1000, 0))</f>
        <v>Tech and Competencies</v>
      </c>
      <c r="C22" s="9" t="str">
        <f>INDEX(skills_order!$C$3:$C$1000, MATCH($D22, skills_order!$A$3:$A$1000, 0))</f>
        <v>Machine Learning</v>
      </c>
      <c r="D22" s="5" t="s">
        <v>57</v>
      </c>
      <c r="E22" s="5" t="s">
        <v>88</v>
      </c>
      <c r="F22" s="8">
        <v>3</v>
      </c>
      <c r="G22" s="7" t="s">
        <v>119</v>
      </c>
      <c r="H22" s="7" t="s">
        <v>119</v>
      </c>
      <c r="I22" s="17" t="b" cm="1">
        <f t="array" ref="I22">IF(G22="x", NOT(AND(
    SUMPRODUCT(
        --(ISNUMBER(SEARCH(" " &amp; E22 &amp; " ", " " &amp; entries!$K$2:$AB$101 &amp; " ")) +
           ISNUMBER(SEARCH(" " &amp; E22 &amp; ",", " " &amp; entries!$K$2:$AB$101 &amp; ",")) +
           ISNUMBER(SEARCH("(" &amp; E22 &amp; ")", "(" &amp; entries!$K$2:$AB$101 &amp; ")")) +
           ISNUMBER(SEARCH("(" &amp; E22 &amp; ", ", "(" &amp; entries!$K$2:$AB$101 &amp; ", ")) +
           ISNUMBER(SEARCH(" " &amp; E22 &amp; ")", " " &amp; entries!$K$2:$AB$101 &amp; ")")))
    ) = 0,
    NOT(OR(E22="Python", E22="Git"))
)), "")</f>
        <v>0</v>
      </c>
      <c r="J22" s="17" t="b" cm="1">
        <f t="array" ref="J22">IF(G22="x", NOT(AND(
    SUMPRODUCT(
        --(ISNUMBER(SEARCH(" " &amp; E22 &amp; " ", " " &amp; entries!$AC$2:$AH$101 &amp; " ")) +
           ISNUMBER(SEARCH(" " &amp; E22 &amp; ",", " " &amp; entries!$AC$2:$AH$101&amp; ",")) +
           ISNUMBER(SEARCH("(" &amp; E22 &amp; ")", "(" &amp; entries!$AC$2:$AH$101 &amp; ")")) +
           ISNUMBER(SEARCH("(" &amp; E22 &amp; ", ", "(" &amp; entries!$AC$2:$AH$101 &amp; ", ")) +
           ISNUMBER(SEARCH(" " &amp; E22 &amp; ")", " " &amp; entries!$AC$2:$AH$101 &amp; ")")))
    ) = 0,
    NOT(OR(E22="Python", E22="Git"))
)), "")</f>
        <v>1</v>
      </c>
      <c r="K22" s="13" t="s">
        <v>119</v>
      </c>
      <c r="M22" s="13" t="s">
        <v>119</v>
      </c>
    </row>
    <row r="23" spans="1:14" x14ac:dyDescent="0.2">
      <c r="A23" s="9" cm="1">
        <f t="array" ref="A23">SUM((D23=skills_order!$A$3:$A$1000) * skills_order!$D$3:$D$1000)</f>
        <v>3</v>
      </c>
      <c r="B23" s="9" t="str">
        <f>INDEX(skills_order!$B$3:$B$1000, MATCH($D23, skills_order!$A$3:$A$1000, 0))</f>
        <v>Tech and Competencies</v>
      </c>
      <c r="C23" s="9" t="str">
        <f>INDEX(skills_order!$C$3:$C$1000, MATCH($D23, skills_order!$A$3:$A$1000, 0))</f>
        <v>Machine Learning</v>
      </c>
      <c r="D23" s="5" t="s">
        <v>57</v>
      </c>
      <c r="E23" s="5" t="s">
        <v>64</v>
      </c>
      <c r="F23" s="8">
        <v>4</v>
      </c>
      <c r="G23" s="7" t="s">
        <v>119</v>
      </c>
      <c r="H23" s="7" t="s">
        <v>119</v>
      </c>
      <c r="I23" s="17" t="b" cm="1">
        <f t="array" ref="I23">IF(G23="x", NOT(AND(
    SUMPRODUCT(
        --(ISNUMBER(SEARCH(" " &amp; E23 &amp; " ", " " &amp; entries!$K$2:$AB$101 &amp; " ")) +
           ISNUMBER(SEARCH(" " &amp; E23 &amp; ",", " " &amp; entries!$K$2:$AB$101 &amp; ",")) +
           ISNUMBER(SEARCH("(" &amp; E23 &amp; ")", "(" &amp; entries!$K$2:$AB$101 &amp; ")")) +
           ISNUMBER(SEARCH("(" &amp; E23 &amp; ", ", "(" &amp; entries!$K$2:$AB$101 &amp; ", ")) +
           ISNUMBER(SEARCH(" " &amp; E23 &amp; ")", " " &amp; entries!$K$2:$AB$101 &amp; ")")))
    ) = 0,
    NOT(OR(E23="Python", E23="Git"))
)), "")</f>
        <v>0</v>
      </c>
      <c r="J23" s="17" t="b" cm="1">
        <f t="array" ref="J23">IF(G23="x", NOT(AND(
    SUMPRODUCT(
        --(ISNUMBER(SEARCH(" " &amp; E23 &amp; " ", " " &amp; entries!$AC$2:$AH$101 &amp; " ")) +
           ISNUMBER(SEARCH(" " &amp; E23 &amp; ",", " " &amp; entries!$AC$2:$AH$101&amp; ",")) +
           ISNUMBER(SEARCH("(" &amp; E23 &amp; ")", "(" &amp; entries!$AC$2:$AH$101 &amp; ")")) +
           ISNUMBER(SEARCH("(" &amp; E23 &amp; ", ", "(" &amp; entries!$AC$2:$AH$101 &amp; ", ")) +
           ISNUMBER(SEARCH(" " &amp; E23 &amp; ")", " " &amp; entries!$AC$2:$AH$101 &amp; ")")))
    ) = 0,
    NOT(OR(E23="Python", E23="Git"))
)), "")</f>
        <v>0</v>
      </c>
      <c r="K23" s="13" t="s">
        <v>119</v>
      </c>
      <c r="M23" s="13" t="s">
        <v>119</v>
      </c>
    </row>
    <row r="24" spans="1:14" x14ac:dyDescent="0.2">
      <c r="A24" s="9" cm="1">
        <f t="array" ref="A24">SUM((D24=skills_order!$A$3:$A$1000) * skills_order!$D$3:$D$1000)</f>
        <v>3</v>
      </c>
      <c r="B24" s="9" t="str">
        <f>INDEX(skills_order!$B$3:$B$1000, MATCH($D24, skills_order!$A$3:$A$1000, 0))</f>
        <v>Tech and Competencies</v>
      </c>
      <c r="C24" s="9" t="str">
        <f>INDEX(skills_order!$C$3:$C$1000, MATCH($D24, skills_order!$A$3:$A$1000, 0))</f>
        <v>Machine Learning</v>
      </c>
      <c r="D24" s="5" t="s">
        <v>57</v>
      </c>
      <c r="E24" s="5" t="s">
        <v>118</v>
      </c>
      <c r="F24" s="8">
        <v>3</v>
      </c>
      <c r="G24" s="7" t="s">
        <v>119</v>
      </c>
      <c r="I24" s="17" t="b" cm="1">
        <f t="array" ref="I24">IF(G24="x", NOT(AND(
    SUMPRODUCT(
        --(ISNUMBER(SEARCH(" " &amp; E24 &amp; " ", " " &amp; entries!$K$2:$AB$101 &amp; " ")) +
           ISNUMBER(SEARCH(" " &amp; E24 &amp; ",", " " &amp; entries!$K$2:$AB$101 &amp; ",")) +
           ISNUMBER(SEARCH("(" &amp; E24 &amp; ")", "(" &amp; entries!$K$2:$AB$101 &amp; ")")) +
           ISNUMBER(SEARCH("(" &amp; E24 &amp; ", ", "(" &amp; entries!$K$2:$AB$101 &amp; ", ")) +
           ISNUMBER(SEARCH(" " &amp; E24 &amp; ")", " " &amp; entries!$K$2:$AB$101 &amp; ")")))
    ) = 0,
    NOT(OR(E24="Python", E24="Git"))
)), "")</f>
        <v>0</v>
      </c>
      <c r="J24" s="17" t="b" cm="1">
        <f t="array" ref="J24">IF(G24="x", NOT(AND(
    SUMPRODUCT(
        --(ISNUMBER(SEARCH(" " &amp; E24 &amp; " ", " " &amp; entries!$AC$2:$AH$101 &amp; " ")) +
           ISNUMBER(SEARCH(" " &amp; E24 &amp; ",", " " &amp; entries!$AC$2:$AH$101&amp; ",")) +
           ISNUMBER(SEARCH("(" &amp; E24 &amp; ")", "(" &amp; entries!$AC$2:$AH$101 &amp; ")")) +
           ISNUMBER(SEARCH("(" &amp; E24 &amp; ", ", "(" &amp; entries!$AC$2:$AH$101 &amp; ", ")) +
           ISNUMBER(SEARCH(" " &amp; E24 &amp; ")", " " &amp; entries!$AC$2:$AH$101 &amp; ")")))
    ) = 0,
    NOT(OR(E24="Python", E24="Git"))
)), "")</f>
        <v>1</v>
      </c>
      <c r="N24" s="13" t="s">
        <v>119</v>
      </c>
    </row>
    <row r="25" spans="1:14" x14ac:dyDescent="0.2">
      <c r="A25" s="9" cm="1">
        <f t="array" ref="A25">SUM((D25=skills_order!$A$3:$A$1000) * skills_order!$D$3:$D$1000)</f>
        <v>3</v>
      </c>
      <c r="B25" s="9" t="str">
        <f>INDEX(skills_order!$B$3:$B$1000, MATCH($D25, skills_order!$A$3:$A$1000, 0))</f>
        <v>Tech and Competencies</v>
      </c>
      <c r="C25" s="9" t="str">
        <f>INDEX(skills_order!$C$3:$C$1000, MATCH($D25, skills_order!$A$3:$A$1000, 0))</f>
        <v>Machine Learning</v>
      </c>
      <c r="D25" s="5" t="s">
        <v>57</v>
      </c>
      <c r="E25" s="5" t="s">
        <v>97</v>
      </c>
      <c r="F25" s="8">
        <v>4</v>
      </c>
      <c r="I25" s="17" t="str" cm="1">
        <f t="array" ref="I25">IF(G25="x", NOT(AND(
    SUMPRODUCT(
        --(ISNUMBER(SEARCH(" " &amp; E25 &amp; " ", " " &amp; entries!$K$2:$AB$101 &amp; " ")) +
           ISNUMBER(SEARCH(" " &amp; E25 &amp; ",", " " &amp; entries!$K$2:$AB$101 &amp; ",")) +
           ISNUMBER(SEARCH("(" &amp; E25 &amp; ")", "(" &amp; entries!$K$2:$AB$101 &amp; ")")) +
           ISNUMBER(SEARCH("(" &amp; E25 &amp; ", ", "(" &amp; entries!$K$2:$AB$101 &amp; ", ")) +
           ISNUMBER(SEARCH(" " &amp; E25 &amp; ")", " " &amp; entries!$K$2:$AB$101 &amp; ")")))
    ) = 0,
    NOT(OR(E25="Python", E25="Git"))
)), "")</f>
        <v/>
      </c>
      <c r="J25" s="17" t="str" cm="1">
        <f t="array" ref="J25">IF(G25="x", NOT(AND(
    SUMPRODUCT(
        --(ISNUMBER(SEARCH(" " &amp; E25 &amp; " ", " " &amp; entries!$AC$2:$AH$101 &amp; " ")) +
           ISNUMBER(SEARCH(" " &amp; E25 &amp; ",", " " &amp; entries!$AC$2:$AH$101&amp; ",")) +
           ISNUMBER(SEARCH("(" &amp; E25 &amp; ")", "(" &amp; entries!$AC$2:$AH$101 &amp; ")")) +
           ISNUMBER(SEARCH("(" &amp; E25 &amp; ", ", "(" &amp; entries!$AC$2:$AH$101 &amp; ", ")) +
           ISNUMBER(SEARCH(" " &amp; E25 &amp; ")", " " &amp; entries!$AC$2:$AH$101 &amp; ")")))
    ) = 0,
    NOT(OR(E25="Python", E25="Git"))
)), "")</f>
        <v/>
      </c>
    </row>
    <row r="26" spans="1:14" x14ac:dyDescent="0.2">
      <c r="A26" s="9" cm="1">
        <f t="array" ref="A26">SUM((D26=skills_order!$A$3:$A$1000) * skills_order!$D$3:$D$1000)</f>
        <v>2</v>
      </c>
      <c r="B26" s="9" t="str">
        <f>INDEX(skills_order!$B$3:$B$1000, MATCH($D26, skills_order!$A$3:$A$1000, 0))</f>
        <v>Tech and Competencies</v>
      </c>
      <c r="C26" s="9" t="str">
        <f>INDEX(skills_order!$C$3:$C$1000, MATCH($D26, skills_order!$A$3:$A$1000, 0))</f>
        <v>Data Analysis</v>
      </c>
      <c r="D26" s="5" t="s">
        <v>76</v>
      </c>
      <c r="E26" s="5" t="s">
        <v>222</v>
      </c>
      <c r="F26" s="8">
        <v>4</v>
      </c>
      <c r="I26" s="17" t="str" cm="1">
        <f t="array" ref="I26">IF(G26="x", NOT(AND(
    SUMPRODUCT(
        --(ISNUMBER(SEARCH(" " &amp; E26 &amp; " ", " " &amp; entries!$K$2:$AB$101 &amp; " ")) +
           ISNUMBER(SEARCH(" " &amp; E26 &amp; ",", " " &amp; entries!$K$2:$AB$101 &amp; ",")) +
           ISNUMBER(SEARCH("(" &amp; E26 &amp; ")", "(" &amp; entries!$K$2:$AB$101 &amp; ")")) +
           ISNUMBER(SEARCH("(" &amp; E26 &amp; ", ", "(" &amp; entries!$K$2:$AB$101 &amp; ", ")) +
           ISNUMBER(SEARCH(" " &amp; E26 &amp; ")", " " &amp; entries!$K$2:$AB$101 &amp; ")")))
    ) = 0,
    NOT(OR(E26="Python", E26="Git"))
)), "")</f>
        <v/>
      </c>
      <c r="J26" s="17" t="str" cm="1">
        <f t="array" ref="J26">IF(G26="x", NOT(AND(
    SUMPRODUCT(
        --(ISNUMBER(SEARCH(" " &amp; E26 &amp; " ", " " &amp; entries!$AC$2:$AH$101 &amp; " ")) +
           ISNUMBER(SEARCH(" " &amp; E26 &amp; ",", " " &amp; entries!$AC$2:$AH$101&amp; ",")) +
           ISNUMBER(SEARCH("(" &amp; E26 &amp; ")", "(" &amp; entries!$AC$2:$AH$101 &amp; ")")) +
           ISNUMBER(SEARCH("(" &amp; E26 &amp; ", ", "(" &amp; entries!$AC$2:$AH$101 &amp; ", ")) +
           ISNUMBER(SEARCH(" " &amp; E26 &amp; ")", " " &amp; entries!$AC$2:$AH$101 &amp; ")")))
    ) = 0,
    NOT(OR(E26="Python", E26="Git"))
)), "")</f>
        <v/>
      </c>
    </row>
    <row r="27" spans="1:14" x14ac:dyDescent="0.2">
      <c r="A27" s="9" cm="1">
        <f t="array" ref="A27">SUM((D27=skills_order!$A$3:$A$1000) * skills_order!$D$3:$D$1000)</f>
        <v>3</v>
      </c>
      <c r="B27" s="9" t="str">
        <f>INDEX(skills_order!$B$3:$B$1000, MATCH($D27, skills_order!$A$3:$A$1000, 0))</f>
        <v>Tech and Competencies</v>
      </c>
      <c r="C27" s="9" t="str">
        <f>INDEX(skills_order!$C$3:$C$1000, MATCH($D27, skills_order!$A$3:$A$1000, 0))</f>
        <v>Machine Learning</v>
      </c>
      <c r="D27" s="5" t="s">
        <v>57</v>
      </c>
      <c r="E27" s="5" t="s">
        <v>96</v>
      </c>
      <c r="F27" s="8">
        <v>4</v>
      </c>
      <c r="I27" s="17" t="str" cm="1">
        <f t="array" ref="I27">IF(G27="x", NOT(AND(
    SUMPRODUCT(
        --(ISNUMBER(SEARCH(" " &amp; E27 &amp; " ", " " &amp; entries!$K$2:$AB$101 &amp; " ")) +
           ISNUMBER(SEARCH(" " &amp; E27 &amp; ",", " " &amp; entries!$K$2:$AB$101 &amp; ",")) +
           ISNUMBER(SEARCH("(" &amp; E27 &amp; ")", "(" &amp; entries!$K$2:$AB$101 &amp; ")")) +
           ISNUMBER(SEARCH("(" &amp; E27 &amp; ", ", "(" &amp; entries!$K$2:$AB$101 &amp; ", ")) +
           ISNUMBER(SEARCH(" " &amp; E27 &amp; ")", " " &amp; entries!$K$2:$AB$101 &amp; ")")))
    ) = 0,
    NOT(OR(E27="Python", E27="Git"))
)), "")</f>
        <v/>
      </c>
      <c r="J27" s="17" t="str" cm="1">
        <f t="array" ref="J27">IF(G27="x", NOT(AND(
    SUMPRODUCT(
        --(ISNUMBER(SEARCH(" " &amp; E27 &amp; " ", " " &amp; entries!$AC$2:$AH$101 &amp; " ")) +
           ISNUMBER(SEARCH(" " &amp; E27 &amp; ",", " " &amp; entries!$AC$2:$AH$101&amp; ",")) +
           ISNUMBER(SEARCH("(" &amp; E27 &amp; ")", "(" &amp; entries!$AC$2:$AH$101 &amp; ")")) +
           ISNUMBER(SEARCH("(" &amp; E27 &amp; ", ", "(" &amp; entries!$AC$2:$AH$101 &amp; ", ")) +
           ISNUMBER(SEARCH(" " &amp; E27 &amp; ")", " " &amp; entries!$AC$2:$AH$101 &amp; ")")))
    ) = 0,
    NOT(OR(E27="Python", E27="Git"))
)), "")</f>
        <v/>
      </c>
    </row>
    <row r="28" spans="1:14" x14ac:dyDescent="0.2">
      <c r="A28" s="9" cm="1">
        <f t="array" ref="A28">SUM((D28=skills_order!$A$3:$A$1000) * skills_order!$D$3:$D$1000)</f>
        <v>3</v>
      </c>
      <c r="B28" s="9" t="str">
        <f>INDEX(skills_order!$B$3:$B$1000, MATCH($D28, skills_order!$A$3:$A$1000, 0))</f>
        <v>Tech and Competencies</v>
      </c>
      <c r="C28" s="9" t="str">
        <f>INDEX(skills_order!$C$3:$C$1000, MATCH($D28, skills_order!$A$3:$A$1000, 0))</f>
        <v>Machine Learning</v>
      </c>
      <c r="D28" s="5" t="s">
        <v>57</v>
      </c>
      <c r="E28" s="5" t="s">
        <v>95</v>
      </c>
      <c r="F28" s="8">
        <v>4</v>
      </c>
      <c r="I28" s="17" t="str" cm="1">
        <f t="array" ref="I28">IF(G28="x", NOT(AND(
    SUMPRODUCT(
        --(ISNUMBER(SEARCH(" " &amp; E28 &amp; " ", " " &amp; entries!$K$2:$AB$101 &amp; " ")) +
           ISNUMBER(SEARCH(" " &amp; E28 &amp; ",", " " &amp; entries!$K$2:$AB$101 &amp; ",")) +
           ISNUMBER(SEARCH("(" &amp; E28 &amp; ")", "(" &amp; entries!$K$2:$AB$101 &amp; ")")) +
           ISNUMBER(SEARCH("(" &amp; E28 &amp; ", ", "(" &amp; entries!$K$2:$AB$101 &amp; ", ")) +
           ISNUMBER(SEARCH(" " &amp; E28 &amp; ")", " " &amp; entries!$K$2:$AB$101 &amp; ")")))
    ) = 0,
    NOT(OR(E28="Python", E28="Git"))
)), "")</f>
        <v/>
      </c>
      <c r="J28" s="17" t="str" cm="1">
        <f t="array" ref="J28">IF(G28="x", NOT(AND(
    SUMPRODUCT(
        --(ISNUMBER(SEARCH(" " &amp; E28 &amp; " ", " " &amp; entries!$AC$2:$AH$101 &amp; " ")) +
           ISNUMBER(SEARCH(" " &amp; E28 &amp; ",", " " &amp; entries!$AC$2:$AH$101&amp; ",")) +
           ISNUMBER(SEARCH("(" &amp; E28 &amp; ")", "(" &amp; entries!$AC$2:$AH$101 &amp; ")")) +
           ISNUMBER(SEARCH("(" &amp; E28 &amp; ", ", "(" &amp; entries!$AC$2:$AH$101 &amp; ", ")) +
           ISNUMBER(SEARCH(" " &amp; E28 &amp; ")", " " &amp; entries!$AC$2:$AH$101 &amp; ")")))
    ) = 0,
    NOT(OR(E28="Python", E28="Git"))
)), "")</f>
        <v/>
      </c>
    </row>
    <row r="29" spans="1:14" x14ac:dyDescent="0.2">
      <c r="A29" s="9" cm="1">
        <f t="array" ref="A29">SUM((D29=skills_order!$A$3:$A$1000) * skills_order!$D$3:$D$1000)</f>
        <v>3</v>
      </c>
      <c r="B29" s="9" t="str">
        <f>INDEX(skills_order!$B$3:$B$1000, MATCH($D29, skills_order!$A$3:$A$1000, 0))</f>
        <v>Tech and Competencies</v>
      </c>
      <c r="C29" s="9" t="str">
        <f>INDEX(skills_order!$C$3:$C$1000, MATCH($D29, skills_order!$A$3:$A$1000, 0))</f>
        <v>Machine Learning</v>
      </c>
      <c r="D29" s="5" t="s">
        <v>57</v>
      </c>
      <c r="E29" s="5" t="s">
        <v>100</v>
      </c>
      <c r="F29" s="8">
        <v>4</v>
      </c>
      <c r="H29" s="7" t="s">
        <v>119</v>
      </c>
      <c r="I29" s="17" t="str" cm="1">
        <f t="array" ref="I29">IF(G29="x", NOT(AND(
    SUMPRODUCT(
        --(ISNUMBER(SEARCH(" " &amp; E29 &amp; " ", " " &amp; entries!$K$2:$AB$101 &amp; " ")) +
           ISNUMBER(SEARCH(" " &amp; E29 &amp; ",", " " &amp; entries!$K$2:$AB$101 &amp; ",")) +
           ISNUMBER(SEARCH("(" &amp; E29 &amp; ")", "(" &amp; entries!$K$2:$AB$101 &amp; ")")) +
           ISNUMBER(SEARCH("(" &amp; E29 &amp; ", ", "(" &amp; entries!$K$2:$AB$101 &amp; ", ")) +
           ISNUMBER(SEARCH(" " &amp; E29 &amp; ")", " " &amp; entries!$K$2:$AB$101 &amp; ")")))
    ) = 0,
    NOT(OR(E29="Python", E29="Git"))
)), "")</f>
        <v/>
      </c>
      <c r="J29" s="17" t="str" cm="1">
        <f t="array" ref="J29">IF(G29="x", NOT(AND(
    SUMPRODUCT(
        --(ISNUMBER(SEARCH(" " &amp; E29 &amp; " ", " " &amp; entries!$AC$2:$AH$101 &amp; " ")) +
           ISNUMBER(SEARCH(" " &amp; E29 &amp; ",", " " &amp; entries!$AC$2:$AH$101&amp; ",")) +
           ISNUMBER(SEARCH("(" &amp; E29 &amp; ")", "(" &amp; entries!$AC$2:$AH$101 &amp; ")")) +
           ISNUMBER(SEARCH("(" &amp; E29 &amp; ", ", "(" &amp; entries!$AC$2:$AH$101 &amp; ", ")) +
           ISNUMBER(SEARCH(" " &amp; E29 &amp; ")", " " &amp; entries!$AC$2:$AH$101 &amp; ")")))
    ) = 0,
    NOT(OR(E29="Python", E29="Git"))
)), "")</f>
        <v/>
      </c>
    </row>
    <row r="30" spans="1:14" x14ac:dyDescent="0.2">
      <c r="A30" s="9" cm="1">
        <f t="array" ref="A30">SUM((D30=skills_order!$A$3:$A$1000) * skills_order!$D$3:$D$1000)</f>
        <v>4</v>
      </c>
      <c r="B30" s="9" t="str">
        <f>INDEX(skills_order!$B$3:$B$1000, MATCH($D30, skills_order!$A$3:$A$1000, 0))</f>
        <v>Tech and Competencies</v>
      </c>
      <c r="C30" s="9" t="str">
        <f>INDEX(skills_order!$C$3:$C$1000, MATCH($D30, skills_order!$A$3:$A$1000, 0))</f>
        <v>NLP</v>
      </c>
      <c r="D30" s="5" t="s">
        <v>53</v>
      </c>
      <c r="E30" s="5" t="s">
        <v>38</v>
      </c>
      <c r="F30" s="8" t="s">
        <v>14</v>
      </c>
      <c r="I30" s="17" t="str" cm="1">
        <f t="array" ref="I30">IF(G30="x", NOT(AND(
    SUMPRODUCT(
        --(ISNUMBER(SEARCH(" " &amp; E30 &amp; " ", " " &amp; entries!$K$2:$AB$101 &amp; " ")) +
           ISNUMBER(SEARCH(" " &amp; E30 &amp; ",", " " &amp; entries!$K$2:$AB$101 &amp; ",")) +
           ISNUMBER(SEARCH("(" &amp; E30 &amp; ")", "(" &amp; entries!$K$2:$AB$101 &amp; ")")) +
           ISNUMBER(SEARCH("(" &amp; E30 &amp; ", ", "(" &amp; entries!$K$2:$AB$101 &amp; ", ")) +
           ISNUMBER(SEARCH(" " &amp; E30 &amp; ")", " " &amp; entries!$K$2:$AB$101 &amp; ")")))
    ) = 0,
    NOT(OR(E30="Python", E30="Git"))
)), "")</f>
        <v/>
      </c>
      <c r="J30" s="17" t="str" cm="1">
        <f t="array" ref="J30">IF(G30="x", NOT(AND(
    SUMPRODUCT(
        --(ISNUMBER(SEARCH(" " &amp; E30 &amp; " ", " " &amp; entries!$AC$2:$AH$101 &amp; " ")) +
           ISNUMBER(SEARCH(" " &amp; E30 &amp; ",", " " &amp; entries!$AC$2:$AH$101&amp; ",")) +
           ISNUMBER(SEARCH("(" &amp; E30 &amp; ")", "(" &amp; entries!$AC$2:$AH$101 &amp; ")")) +
           ISNUMBER(SEARCH("(" &amp; E30 &amp; ", ", "(" &amp; entries!$AC$2:$AH$101 &amp; ", ")) +
           ISNUMBER(SEARCH(" " &amp; E30 &amp; ")", " " &amp; entries!$AC$2:$AH$101 &amp; ")")))
    ) = 0,
    NOT(OR(E30="Python", E30="Git"))
)), "")</f>
        <v/>
      </c>
    </row>
    <row r="31" spans="1:14" x14ac:dyDescent="0.2">
      <c r="A31" s="9" cm="1">
        <f t="array" ref="A31">SUM((D31=skills_order!$A$3:$A$1000) * skills_order!$D$3:$D$1000)</f>
        <v>4</v>
      </c>
      <c r="B31" s="9" t="str">
        <f>INDEX(skills_order!$B$3:$B$1000, MATCH($D31, skills_order!$A$3:$A$1000, 0))</f>
        <v>Tech and Competencies</v>
      </c>
      <c r="C31" s="9" t="str">
        <f>INDEX(skills_order!$C$3:$C$1000, MATCH($D31, skills_order!$A$3:$A$1000, 0))</f>
        <v>NLP</v>
      </c>
      <c r="D31" s="5" t="s">
        <v>53</v>
      </c>
      <c r="E31" s="5" t="s">
        <v>70</v>
      </c>
      <c r="F31" s="8">
        <v>3.5</v>
      </c>
      <c r="I31" s="17" t="str" cm="1">
        <f t="array" ref="I31">IF(G31="x", NOT(AND(
    SUMPRODUCT(
        --(ISNUMBER(SEARCH(" " &amp; E31 &amp; " ", " " &amp; entries!$K$2:$AB$101 &amp; " ")) +
           ISNUMBER(SEARCH(" " &amp; E31 &amp; ",", " " &amp; entries!$K$2:$AB$101 &amp; ",")) +
           ISNUMBER(SEARCH("(" &amp; E31 &amp; ")", "(" &amp; entries!$K$2:$AB$101 &amp; ")")) +
           ISNUMBER(SEARCH("(" &amp; E31 &amp; ", ", "(" &amp; entries!$K$2:$AB$101 &amp; ", ")) +
           ISNUMBER(SEARCH(" " &amp; E31 &amp; ")", " " &amp; entries!$K$2:$AB$101 &amp; ")")))
    ) = 0,
    NOT(OR(E31="Python", E31="Git"))
)), "")</f>
        <v/>
      </c>
      <c r="J31" s="17" t="str" cm="1">
        <f t="array" ref="J31">IF(G31="x", NOT(AND(
    SUMPRODUCT(
        --(ISNUMBER(SEARCH(" " &amp; E31 &amp; " ", " " &amp; entries!$AC$2:$AH$101 &amp; " ")) +
           ISNUMBER(SEARCH(" " &amp; E31 &amp; ",", " " &amp; entries!$AC$2:$AH$101&amp; ",")) +
           ISNUMBER(SEARCH("(" &amp; E31 &amp; ")", "(" &amp; entries!$AC$2:$AH$101 &amp; ")")) +
           ISNUMBER(SEARCH("(" &amp; E31 &amp; ", ", "(" &amp; entries!$AC$2:$AH$101 &amp; ", ")) +
           ISNUMBER(SEARCH(" " &amp; E31 &amp; ")", " " &amp; entries!$AC$2:$AH$101 &amp; ")")))
    ) = 0,
    NOT(OR(E31="Python", E31="Git"))
)), "")</f>
        <v/>
      </c>
    </row>
    <row r="32" spans="1:14" x14ac:dyDescent="0.2">
      <c r="A32" s="9" cm="1">
        <f t="array" ref="A32">SUM((D32=skills_order!$A$3:$A$1000) * skills_order!$D$3:$D$1000)</f>
        <v>4</v>
      </c>
      <c r="B32" s="9" t="str">
        <f>INDEX(skills_order!$B$3:$B$1000, MATCH($D32, skills_order!$A$3:$A$1000, 0))</f>
        <v>Tech and Competencies</v>
      </c>
      <c r="C32" s="9" t="str">
        <f>INDEX(skills_order!$C$3:$C$1000, MATCH($D32, skills_order!$A$3:$A$1000, 0))</f>
        <v>NLP</v>
      </c>
      <c r="D32" s="5" t="s">
        <v>53</v>
      </c>
      <c r="E32" s="5" t="s">
        <v>54</v>
      </c>
      <c r="F32" s="8" t="s">
        <v>14</v>
      </c>
      <c r="H32" s="7" t="s">
        <v>119</v>
      </c>
      <c r="I32" s="17" t="str" cm="1">
        <f t="array" ref="I32">IF(G32="x", NOT(AND(
    SUMPRODUCT(
        --(ISNUMBER(SEARCH(" " &amp; E32 &amp; " ", " " &amp; entries!$K$2:$AB$101 &amp; " ")) +
           ISNUMBER(SEARCH(" " &amp; E32 &amp; ",", " " &amp; entries!$K$2:$AB$101 &amp; ",")) +
           ISNUMBER(SEARCH("(" &amp; E32 &amp; ")", "(" &amp; entries!$K$2:$AB$101 &amp; ")")) +
           ISNUMBER(SEARCH("(" &amp; E32 &amp; ", ", "(" &amp; entries!$K$2:$AB$101 &amp; ", ")) +
           ISNUMBER(SEARCH(" " &amp; E32 &amp; ")", " " &amp; entries!$K$2:$AB$101 &amp; ")")))
    ) = 0,
    NOT(OR(E32="Python", E32="Git"))
)), "")</f>
        <v/>
      </c>
      <c r="J32" s="17" t="str" cm="1">
        <f t="array" ref="J32">IF(G32="x", NOT(AND(
    SUMPRODUCT(
        --(ISNUMBER(SEARCH(" " &amp; E32 &amp; " ", " " &amp; entries!$AC$2:$AH$101 &amp; " ")) +
           ISNUMBER(SEARCH(" " &amp; E32 &amp; ",", " " &amp; entries!$AC$2:$AH$101&amp; ",")) +
           ISNUMBER(SEARCH("(" &amp; E32 &amp; ")", "(" &amp; entries!$AC$2:$AH$101 &amp; ")")) +
           ISNUMBER(SEARCH("(" &amp; E32 &amp; ", ", "(" &amp; entries!$AC$2:$AH$101 &amp; ", ")) +
           ISNUMBER(SEARCH(" " &amp; E32 &amp; ")", " " &amp; entries!$AC$2:$AH$101 &amp; ")")))
    ) = 0,
    NOT(OR(E32="Python", E32="Git"))
)), "")</f>
        <v/>
      </c>
    </row>
    <row r="33" spans="1:14" x14ac:dyDescent="0.2">
      <c r="A33" s="9" cm="1">
        <f t="array" ref="A33">SUM((D33=skills_order!$A$3:$A$1000) * skills_order!$D$3:$D$1000)</f>
        <v>4</v>
      </c>
      <c r="B33" s="9" t="str">
        <f>INDEX(skills_order!$B$3:$B$1000, MATCH($D33, skills_order!$A$3:$A$1000, 0))</f>
        <v>Tech and Competencies</v>
      </c>
      <c r="C33" s="9" t="str">
        <f>INDEX(skills_order!$C$3:$C$1000, MATCH($D33, skills_order!$A$3:$A$1000, 0))</f>
        <v>NLP</v>
      </c>
      <c r="D33" s="5" t="s">
        <v>53</v>
      </c>
      <c r="E33" s="5" t="s">
        <v>75</v>
      </c>
      <c r="F33" s="8" t="s">
        <v>14</v>
      </c>
      <c r="I33" s="17" t="str" cm="1">
        <f t="array" ref="I33">IF(G33="x", NOT(AND(
    SUMPRODUCT(
        --(ISNUMBER(SEARCH(" " &amp; E33 &amp; " ", " " &amp; entries!$K$2:$AB$101 &amp; " ")) +
           ISNUMBER(SEARCH(" " &amp; E33 &amp; ",", " " &amp; entries!$K$2:$AB$101 &amp; ",")) +
           ISNUMBER(SEARCH("(" &amp; E33 &amp; ")", "(" &amp; entries!$K$2:$AB$101 &amp; ")")) +
           ISNUMBER(SEARCH("(" &amp; E33 &amp; ", ", "(" &amp; entries!$K$2:$AB$101 &amp; ", ")) +
           ISNUMBER(SEARCH(" " &amp; E33 &amp; ")", " " &amp; entries!$K$2:$AB$101 &amp; ")")))
    ) = 0,
    NOT(OR(E33="Python", E33="Git"))
)), "")</f>
        <v/>
      </c>
      <c r="J33" s="17" t="str" cm="1">
        <f t="array" ref="J33">IF(G33="x", NOT(AND(
    SUMPRODUCT(
        --(ISNUMBER(SEARCH(" " &amp; E33 &amp; " ", " " &amp; entries!$AC$2:$AH$101 &amp; " ")) +
           ISNUMBER(SEARCH(" " &amp; E33 &amp; ",", " " &amp; entries!$AC$2:$AH$101&amp; ",")) +
           ISNUMBER(SEARCH("(" &amp; E33 &amp; ")", "(" &amp; entries!$AC$2:$AH$101 &amp; ")")) +
           ISNUMBER(SEARCH("(" &amp; E33 &amp; ", ", "(" &amp; entries!$AC$2:$AH$101 &amp; ", ")) +
           ISNUMBER(SEARCH(" " &amp; E33 &amp; ")", " " &amp; entries!$AC$2:$AH$101 &amp; ")")))
    ) = 0,
    NOT(OR(E33="Python", E33="Git"))
)), "")</f>
        <v/>
      </c>
    </row>
    <row r="34" spans="1:14" x14ac:dyDescent="0.2">
      <c r="A34" s="9" cm="1">
        <f t="array" ref="A34">SUM((D34=skills_order!$A$3:$A$1000) * skills_order!$D$3:$D$1000)</f>
        <v>4</v>
      </c>
      <c r="B34" s="9" t="str">
        <f>INDEX(skills_order!$B$3:$B$1000, MATCH($D34, skills_order!$A$3:$A$1000, 0))</f>
        <v>Tech and Competencies</v>
      </c>
      <c r="C34" s="9" t="str">
        <f>INDEX(skills_order!$C$3:$C$1000, MATCH($D34, skills_order!$A$3:$A$1000, 0))</f>
        <v>NLP</v>
      </c>
      <c r="D34" s="5" t="s">
        <v>53</v>
      </c>
      <c r="E34" s="6" t="s">
        <v>55</v>
      </c>
      <c r="F34" s="8">
        <v>0</v>
      </c>
      <c r="H34" s="7" t="s">
        <v>119</v>
      </c>
      <c r="I34" s="17" t="str" cm="1">
        <f t="array" ref="I34">IF(G34="x", NOT(AND(
    SUMPRODUCT(
        --(ISNUMBER(SEARCH(" " &amp; E34 &amp; " ", " " &amp; entries!$K$2:$AB$101 &amp; " ")) +
           ISNUMBER(SEARCH(" " &amp; E34 &amp; ",", " " &amp; entries!$K$2:$AB$101 &amp; ",")) +
           ISNUMBER(SEARCH("(" &amp; E34 &amp; ")", "(" &amp; entries!$K$2:$AB$101 &amp; ")")) +
           ISNUMBER(SEARCH("(" &amp; E34 &amp; ", ", "(" &amp; entries!$K$2:$AB$101 &amp; ", ")) +
           ISNUMBER(SEARCH(" " &amp; E34 &amp; ")", " " &amp; entries!$K$2:$AB$101 &amp; ")")))
    ) = 0,
    NOT(OR(E34="Python", E34="Git"))
)), "")</f>
        <v/>
      </c>
      <c r="J34" s="17" t="str" cm="1">
        <f t="array" ref="J34">IF(G34="x", NOT(AND(
    SUMPRODUCT(
        --(ISNUMBER(SEARCH(" " &amp; E34 &amp; " ", " " &amp; entries!$AC$2:$AH$101 &amp; " ")) +
           ISNUMBER(SEARCH(" " &amp; E34 &amp; ",", " " &amp; entries!$AC$2:$AH$101&amp; ",")) +
           ISNUMBER(SEARCH("(" &amp; E34 &amp; ")", "(" &amp; entries!$AC$2:$AH$101 &amp; ")")) +
           ISNUMBER(SEARCH("(" &amp; E34 &amp; ", ", "(" &amp; entries!$AC$2:$AH$101 &amp; ", ")) +
           ISNUMBER(SEARCH(" " &amp; E34 &amp; ")", " " &amp; entries!$AC$2:$AH$101 &amp; ")")))
    ) = 0,
    NOT(OR(E34="Python", E34="Git"))
)), "")</f>
        <v/>
      </c>
      <c r="L34" s="13" t="s">
        <v>119</v>
      </c>
    </row>
    <row r="35" spans="1:14" x14ac:dyDescent="0.2">
      <c r="A35" s="9" cm="1">
        <f t="array" ref="A35">SUM((D35=skills_order!$A$3:$A$1000) * skills_order!$D$3:$D$1000)</f>
        <v>5</v>
      </c>
      <c r="B35" s="9" t="str">
        <f>INDEX(skills_order!$B$3:$B$1000, MATCH($D35, skills_order!$A$3:$A$1000, 0))</f>
        <v>Tech and Competencies</v>
      </c>
      <c r="C35" s="9" t="str">
        <f>INDEX(skills_order!$C$3:$C$1000, MATCH($D35, skills_order!$A$3:$A$1000, 0))</f>
        <v>Data Visualization</v>
      </c>
      <c r="D35" s="5" t="s">
        <v>65</v>
      </c>
      <c r="E35" s="5" t="s">
        <v>78</v>
      </c>
      <c r="F35" s="8">
        <v>4.5</v>
      </c>
      <c r="H35" s="7" t="s">
        <v>119</v>
      </c>
      <c r="I35" s="17" t="str" cm="1">
        <f t="array" ref="I35">IF(G35="x", NOT(AND(
    SUMPRODUCT(
        --(ISNUMBER(SEARCH(" " &amp; E35 &amp; " ", " " &amp; entries!$K$2:$AB$101 &amp; " ")) +
           ISNUMBER(SEARCH(" " &amp; E35 &amp; ",", " " &amp; entries!$K$2:$AB$101 &amp; ",")) +
           ISNUMBER(SEARCH("(" &amp; E35 &amp; ")", "(" &amp; entries!$K$2:$AB$101 &amp; ")")) +
           ISNUMBER(SEARCH("(" &amp; E35 &amp; ", ", "(" &amp; entries!$K$2:$AB$101 &amp; ", ")) +
           ISNUMBER(SEARCH(" " &amp; E35 &amp; ")", " " &amp; entries!$K$2:$AB$101 &amp; ")")))
    ) = 0,
    NOT(OR(E35="Python", E35="Git"))
)), "")</f>
        <v/>
      </c>
      <c r="J35" s="17" t="str" cm="1">
        <f t="array" ref="J35">IF(G35="x", NOT(AND(
    SUMPRODUCT(
        --(ISNUMBER(SEARCH(" " &amp; E35 &amp; " ", " " &amp; entries!$AC$2:$AH$101 &amp; " ")) +
           ISNUMBER(SEARCH(" " &amp; E35 &amp; ",", " " &amp; entries!$AC$2:$AH$101&amp; ",")) +
           ISNUMBER(SEARCH("(" &amp; E35 &amp; ")", "(" &amp; entries!$AC$2:$AH$101 &amp; ")")) +
           ISNUMBER(SEARCH("(" &amp; E35 &amp; ", ", "(" &amp; entries!$AC$2:$AH$101 &amp; ", ")) +
           ISNUMBER(SEARCH(" " &amp; E35 &amp; ")", " " &amp; entries!$AC$2:$AH$101 &amp; ")")))
    ) = 0,
    NOT(OR(E35="Python", E35="Git"))
)), "")</f>
        <v/>
      </c>
      <c r="K35" s="13" t="s">
        <v>119</v>
      </c>
    </row>
    <row r="36" spans="1:14" x14ac:dyDescent="0.2">
      <c r="A36" s="9" cm="1">
        <f t="array" ref="A36">SUM((D36=skills_order!$A$3:$A$1000) * skills_order!$D$3:$D$1000)</f>
        <v>5</v>
      </c>
      <c r="B36" s="9" t="str">
        <f>INDEX(skills_order!$B$3:$B$1000, MATCH($D36, skills_order!$A$3:$A$1000, 0))</f>
        <v>Tech and Competencies</v>
      </c>
      <c r="C36" s="9" t="str">
        <f>INDEX(skills_order!$C$3:$C$1000, MATCH($D36, skills_order!$A$3:$A$1000, 0))</f>
        <v>Data Visualization</v>
      </c>
      <c r="D36" s="5" t="s">
        <v>65</v>
      </c>
      <c r="E36" s="5" t="s">
        <v>68</v>
      </c>
      <c r="F36" s="8">
        <v>4</v>
      </c>
      <c r="H36" s="7" t="s">
        <v>119</v>
      </c>
      <c r="I36" s="17" t="str" cm="1">
        <f t="array" ref="I36">IF(G36="x", NOT(AND(
    SUMPRODUCT(
        --(ISNUMBER(SEARCH(" " &amp; E36 &amp; " ", " " &amp; entries!$K$2:$AB$101 &amp; " ")) +
           ISNUMBER(SEARCH(" " &amp; E36 &amp; ",", " " &amp; entries!$K$2:$AB$101 &amp; ",")) +
           ISNUMBER(SEARCH("(" &amp; E36 &amp; ")", "(" &amp; entries!$K$2:$AB$101 &amp; ")")) +
           ISNUMBER(SEARCH("(" &amp; E36 &amp; ", ", "(" &amp; entries!$K$2:$AB$101 &amp; ", ")) +
           ISNUMBER(SEARCH(" " &amp; E36 &amp; ")", " " &amp; entries!$K$2:$AB$101 &amp; ")")))
    ) = 0,
    NOT(OR(E36="Python", E36="Git"))
)), "")</f>
        <v/>
      </c>
      <c r="J36" s="17" t="str" cm="1">
        <f t="array" ref="J36">IF(G36="x", NOT(AND(
    SUMPRODUCT(
        --(ISNUMBER(SEARCH(" " &amp; E36 &amp; " ", " " &amp; entries!$AC$2:$AH$101 &amp; " ")) +
           ISNUMBER(SEARCH(" " &amp; E36 &amp; ",", " " &amp; entries!$AC$2:$AH$101&amp; ",")) +
           ISNUMBER(SEARCH("(" &amp; E36 &amp; ")", "(" &amp; entries!$AC$2:$AH$101 &amp; ")")) +
           ISNUMBER(SEARCH("(" &amp; E36 &amp; ", ", "(" &amp; entries!$AC$2:$AH$101 &amp; ", ")) +
           ISNUMBER(SEARCH(" " &amp; E36 &amp; ")", " " &amp; entries!$AC$2:$AH$101 &amp; ")")))
    ) = 0,
    NOT(OR(E36="Python", E36="Git"))
)), "")</f>
        <v/>
      </c>
      <c r="K36" s="13" t="s">
        <v>119</v>
      </c>
      <c r="M36" s="13" t="s">
        <v>119</v>
      </c>
    </row>
    <row r="37" spans="1:14" x14ac:dyDescent="0.2">
      <c r="A37" s="9" cm="1">
        <f t="array" ref="A37">SUM((D37=skills_order!$A$3:$A$1000) * skills_order!$D$3:$D$1000)</f>
        <v>5</v>
      </c>
      <c r="B37" s="9" t="str">
        <f>INDEX(skills_order!$B$3:$B$1000, MATCH($D37, skills_order!$A$3:$A$1000, 0))</f>
        <v>Tech and Competencies</v>
      </c>
      <c r="C37" s="9" t="str">
        <f>INDEX(skills_order!$C$3:$C$1000, MATCH($D37, skills_order!$A$3:$A$1000, 0))</f>
        <v>Data Visualization</v>
      </c>
      <c r="D37" s="5" t="s">
        <v>65</v>
      </c>
      <c r="E37" s="5" t="s">
        <v>90</v>
      </c>
      <c r="F37" s="8">
        <v>4</v>
      </c>
      <c r="H37" s="7" t="s">
        <v>119</v>
      </c>
      <c r="I37" s="17" t="str" cm="1">
        <f t="array" ref="I37">IF(G37="x", NOT(AND(
    SUMPRODUCT(
        --(ISNUMBER(SEARCH(" " &amp; E37 &amp; " ", " " &amp; entries!$K$2:$AB$101 &amp; " ")) +
           ISNUMBER(SEARCH(" " &amp; E37 &amp; ",", " " &amp; entries!$K$2:$AB$101 &amp; ",")) +
           ISNUMBER(SEARCH("(" &amp; E37 &amp; ")", "(" &amp; entries!$K$2:$AB$101 &amp; ")")) +
           ISNUMBER(SEARCH("(" &amp; E37 &amp; ", ", "(" &amp; entries!$K$2:$AB$101 &amp; ", ")) +
           ISNUMBER(SEARCH(" " &amp; E37 &amp; ")", " " &amp; entries!$K$2:$AB$101 &amp; ")")))
    ) = 0,
    NOT(OR(E37="Python", E37="Git"))
)), "")</f>
        <v/>
      </c>
      <c r="J37" s="17" t="str" cm="1">
        <f t="array" ref="J37">IF(G37="x", NOT(AND(
    SUMPRODUCT(
        --(ISNUMBER(SEARCH(" " &amp; E37 &amp; " ", " " &amp; entries!$AC$2:$AH$101 &amp; " ")) +
           ISNUMBER(SEARCH(" " &amp; E37 &amp; ",", " " &amp; entries!$AC$2:$AH$101&amp; ",")) +
           ISNUMBER(SEARCH("(" &amp; E37 &amp; ")", "(" &amp; entries!$AC$2:$AH$101 &amp; ")")) +
           ISNUMBER(SEARCH("(" &amp; E37 &amp; ", ", "(" &amp; entries!$AC$2:$AH$101 &amp; ", ")) +
           ISNUMBER(SEARCH(" " &amp; E37 &amp; ")", " " &amp; entries!$AC$2:$AH$101 &amp; ")")))
    ) = 0,
    NOT(OR(E37="Python", E37="Git"))
)), "")</f>
        <v/>
      </c>
    </row>
    <row r="38" spans="1:14" x14ac:dyDescent="0.2">
      <c r="A38" s="9" cm="1">
        <f t="array" ref="A38">SUM((D38=skills_order!$A$3:$A$1000) * skills_order!$D$3:$D$1000)</f>
        <v>5</v>
      </c>
      <c r="B38" s="9" t="str">
        <f>INDEX(skills_order!$B$3:$B$1000, MATCH($D38, skills_order!$A$3:$A$1000, 0))</f>
        <v>Tech and Competencies</v>
      </c>
      <c r="C38" s="9" t="str">
        <f>INDEX(skills_order!$C$3:$C$1000, MATCH($D38, skills_order!$A$3:$A$1000, 0))</f>
        <v>Data Visualization</v>
      </c>
      <c r="D38" s="5" t="s">
        <v>65</v>
      </c>
      <c r="E38" s="6" t="s">
        <v>69</v>
      </c>
      <c r="F38" s="8">
        <v>0</v>
      </c>
      <c r="H38" s="7" t="s">
        <v>119</v>
      </c>
      <c r="I38" s="17" t="str" cm="1">
        <f t="array" ref="I38">IF(G38="x", NOT(AND(
    SUMPRODUCT(
        --(ISNUMBER(SEARCH(" " &amp; E38 &amp; " ", " " &amp; entries!$K$2:$AB$101 &amp; " ")) +
           ISNUMBER(SEARCH(" " &amp; E38 &amp; ",", " " &amp; entries!$K$2:$AB$101 &amp; ",")) +
           ISNUMBER(SEARCH("(" &amp; E38 &amp; ")", "(" &amp; entries!$K$2:$AB$101 &amp; ")")) +
           ISNUMBER(SEARCH("(" &amp; E38 &amp; ", ", "(" &amp; entries!$K$2:$AB$101 &amp; ", ")) +
           ISNUMBER(SEARCH(" " &amp; E38 &amp; ")", " " &amp; entries!$K$2:$AB$101 &amp; ")")))
    ) = 0,
    NOT(OR(E38="Python", E38="Git"))
)), "")</f>
        <v/>
      </c>
      <c r="J38" s="17" t="str" cm="1">
        <f t="array" ref="J38">IF(G38="x", NOT(AND(
    SUMPRODUCT(
        --(ISNUMBER(SEARCH(" " &amp; E38 &amp; " ", " " &amp; entries!$AC$2:$AH$101 &amp; " ")) +
           ISNUMBER(SEARCH(" " &amp; E38 &amp; ",", " " &amp; entries!$AC$2:$AH$101&amp; ",")) +
           ISNUMBER(SEARCH("(" &amp; E38 &amp; ")", "(" &amp; entries!$AC$2:$AH$101 &amp; ")")) +
           ISNUMBER(SEARCH("(" &amp; E38 &amp; ", ", "(" &amp; entries!$AC$2:$AH$101 &amp; ", ")) +
           ISNUMBER(SEARCH(" " &amp; E38 &amp; ")", " " &amp; entries!$AC$2:$AH$101 &amp; ")")))
    ) = 0,
    NOT(OR(E38="Python", E38="Git"))
)), "")</f>
        <v/>
      </c>
      <c r="M38" s="13" t="s">
        <v>119</v>
      </c>
    </row>
    <row r="39" spans="1:14" x14ac:dyDescent="0.2">
      <c r="A39" s="9" cm="1">
        <f t="array" ref="A39">SUM((D39=skills_order!$A$3:$A$1000) * skills_order!$D$3:$D$1000)</f>
        <v>6</v>
      </c>
      <c r="B39" s="9" t="str">
        <f>INDEX(skills_order!$B$3:$B$1000, MATCH($D39, skills_order!$A$3:$A$1000, 0))</f>
        <v>Tech and Competencies</v>
      </c>
      <c r="C39" s="9" t="str">
        <f>INDEX(skills_order!$C$3:$C$1000, MATCH($D39, skills_order!$A$3:$A$1000, 0))</f>
        <v>Data Management</v>
      </c>
      <c r="D39" s="5" t="s">
        <v>102</v>
      </c>
      <c r="E39" s="5" t="s">
        <v>59</v>
      </c>
      <c r="F39" s="8">
        <v>3.5</v>
      </c>
      <c r="G39" s="7" t="s">
        <v>119</v>
      </c>
      <c r="I39" s="17" t="b" cm="1">
        <f t="array" ref="I39">IF(G39="x", NOT(AND(
    SUMPRODUCT(
        --(ISNUMBER(SEARCH(" " &amp; E39 &amp; " ", " " &amp; entries!$K$2:$AB$101 &amp; " ")) +
           ISNUMBER(SEARCH(" " &amp; E39 &amp; ",", " " &amp; entries!$K$2:$AB$101 &amp; ",")) +
           ISNUMBER(SEARCH("(" &amp; E39 &amp; ")", "(" &amp; entries!$K$2:$AB$101 &amp; ")")) +
           ISNUMBER(SEARCH("(" &amp; E39 &amp; ", ", "(" &amp; entries!$K$2:$AB$101 &amp; ", ")) +
           ISNUMBER(SEARCH(" " &amp; E39 &amp; ")", " " &amp; entries!$K$2:$AB$101 &amp; ")")))
    ) = 0,
    NOT(OR(E39="Python", E39="Git"))
)), "")</f>
        <v>0</v>
      </c>
      <c r="J39" s="17" t="b" cm="1">
        <f t="array" ref="J39">IF(G39="x", NOT(AND(
    SUMPRODUCT(
        --(ISNUMBER(SEARCH(" " &amp; E39 &amp; " ", " " &amp; entries!$AC$2:$AH$101 &amp; " ")) +
           ISNUMBER(SEARCH(" " &amp; E39 &amp; ",", " " &amp; entries!$AC$2:$AH$101&amp; ",")) +
           ISNUMBER(SEARCH("(" &amp; E39 &amp; ")", "(" &amp; entries!$AC$2:$AH$101 &amp; ")")) +
           ISNUMBER(SEARCH("(" &amp; E39 &amp; ", ", "(" &amp; entries!$AC$2:$AH$101 &amp; ", ")) +
           ISNUMBER(SEARCH(" " &amp; E39 &amp; ")", " " &amp; entries!$AC$2:$AH$101 &amp; ")")))
    ) = 0,
    NOT(OR(E39="Python", E39="Git"))
)), "")</f>
        <v>0</v>
      </c>
      <c r="N39" s="13" t="s">
        <v>119</v>
      </c>
    </row>
    <row r="40" spans="1:14" x14ac:dyDescent="0.2">
      <c r="A40" s="9" cm="1">
        <f t="array" ref="A40">SUM((D40=skills_order!$A$3:$A$1000) * skills_order!$D$3:$D$1000)</f>
        <v>6</v>
      </c>
      <c r="B40" s="9" t="str">
        <f>INDEX(skills_order!$B$3:$B$1000, MATCH($D40, skills_order!$A$3:$A$1000, 0))</f>
        <v>Tech and Competencies</v>
      </c>
      <c r="C40" s="9" t="str">
        <f>INDEX(skills_order!$C$3:$C$1000, MATCH($D40, skills_order!$A$3:$A$1000, 0))</f>
        <v>Data Management</v>
      </c>
      <c r="D40" s="5" t="s">
        <v>102</v>
      </c>
      <c r="E40" s="5" t="s">
        <v>61</v>
      </c>
      <c r="F40" s="8">
        <v>4</v>
      </c>
      <c r="I40" s="17" t="str" cm="1">
        <f t="array" ref="I40">IF(G40="x", NOT(AND(
    SUMPRODUCT(
        --(ISNUMBER(SEARCH(" " &amp; E40 &amp; " ", " " &amp; entries!$K$2:$AB$101 &amp; " ")) +
           ISNUMBER(SEARCH(" " &amp; E40 &amp; ",", " " &amp; entries!$K$2:$AB$101 &amp; ",")) +
           ISNUMBER(SEARCH("(" &amp; E40 &amp; ")", "(" &amp; entries!$K$2:$AB$101 &amp; ")")) +
           ISNUMBER(SEARCH("(" &amp; E40 &amp; ", ", "(" &amp; entries!$K$2:$AB$101 &amp; ", ")) +
           ISNUMBER(SEARCH(" " &amp; E40 &amp; ")", " " &amp; entries!$K$2:$AB$101 &amp; ")")))
    ) = 0,
    NOT(OR(E40="Python", E40="Git"))
)), "")</f>
        <v/>
      </c>
      <c r="J40" s="17" t="str" cm="1">
        <f t="array" ref="J40">IF(G40="x", NOT(AND(
    SUMPRODUCT(
        --(ISNUMBER(SEARCH(" " &amp; E40 &amp; " ", " " &amp; entries!$AC$2:$AH$101 &amp; " ")) +
           ISNUMBER(SEARCH(" " &amp; E40 &amp; ",", " " &amp; entries!$AC$2:$AH$101&amp; ",")) +
           ISNUMBER(SEARCH("(" &amp; E40 &amp; ")", "(" &amp; entries!$AC$2:$AH$101 &amp; ")")) +
           ISNUMBER(SEARCH("(" &amp; E40 &amp; ", ", "(" &amp; entries!$AC$2:$AH$101 &amp; ", ")) +
           ISNUMBER(SEARCH(" " &amp; E40 &amp; ")", " " &amp; entries!$AC$2:$AH$101 &amp; ")")))
    ) = 0,
    NOT(OR(E40="Python", E40="Git"))
)), "")</f>
        <v/>
      </c>
    </row>
    <row r="41" spans="1:14" x14ac:dyDescent="0.2">
      <c r="A41" s="9" cm="1">
        <f t="array" ref="A41">SUM((D41=skills_order!$A$3:$A$1000) * skills_order!$D$3:$D$1000)</f>
        <v>6</v>
      </c>
      <c r="B41" s="9" t="str">
        <f>INDEX(skills_order!$B$3:$B$1000, MATCH($D41, skills_order!$A$3:$A$1000, 0))</f>
        <v>Tech and Competencies</v>
      </c>
      <c r="C41" s="9" t="str">
        <f>INDEX(skills_order!$C$3:$C$1000, MATCH($D41, skills_order!$A$3:$A$1000, 0))</f>
        <v>Data Management</v>
      </c>
      <c r="D41" s="5" t="s">
        <v>102</v>
      </c>
      <c r="E41" s="5" t="s">
        <v>60</v>
      </c>
      <c r="F41" s="8">
        <v>3.5</v>
      </c>
      <c r="I41" s="17" t="str" cm="1">
        <f t="array" ref="I41">IF(G41="x", NOT(AND(
    SUMPRODUCT(
        --(ISNUMBER(SEARCH(" " &amp; E41 &amp; " ", " " &amp; entries!$K$2:$AB$101 &amp; " ")) +
           ISNUMBER(SEARCH(" " &amp; E41 &amp; ",", " " &amp; entries!$K$2:$AB$101 &amp; ",")) +
           ISNUMBER(SEARCH("(" &amp; E41 &amp; ")", "(" &amp; entries!$K$2:$AB$101 &amp; ")")) +
           ISNUMBER(SEARCH("(" &amp; E41 &amp; ", ", "(" &amp; entries!$K$2:$AB$101 &amp; ", ")) +
           ISNUMBER(SEARCH(" " &amp; E41 &amp; ")", " " &amp; entries!$K$2:$AB$101 &amp; ")")))
    ) = 0,
    NOT(OR(E41="Python", E41="Git"))
)), "")</f>
        <v/>
      </c>
      <c r="J41" s="17" t="str" cm="1">
        <f t="array" ref="J41">IF(G41="x", NOT(AND(
    SUMPRODUCT(
        --(ISNUMBER(SEARCH(" " &amp; E41 &amp; " ", " " &amp; entries!$AC$2:$AH$101 &amp; " ")) +
           ISNUMBER(SEARCH(" " &amp; E41 &amp; ",", " " &amp; entries!$AC$2:$AH$101&amp; ",")) +
           ISNUMBER(SEARCH("(" &amp; E41 &amp; ")", "(" &amp; entries!$AC$2:$AH$101 &amp; ")")) +
           ISNUMBER(SEARCH("(" &amp; E41 &amp; ", ", "(" &amp; entries!$AC$2:$AH$101 &amp; ", ")) +
           ISNUMBER(SEARCH(" " &amp; E41 &amp; ")", " " &amp; entries!$AC$2:$AH$101 &amp; ")")))
    ) = 0,
    NOT(OR(E41="Python", E41="Git"))
)), "")</f>
        <v/>
      </c>
    </row>
    <row r="42" spans="1:14" x14ac:dyDescent="0.2">
      <c r="A42" s="9" cm="1">
        <f t="array" ref="A42">SUM((D42=skills_order!$A$3:$A$1000) * skills_order!$D$3:$D$1000)</f>
        <v>6</v>
      </c>
      <c r="B42" s="9" t="str">
        <f>INDEX(skills_order!$B$3:$B$1000, MATCH($D42, skills_order!$A$3:$A$1000, 0))</f>
        <v>Tech and Competencies</v>
      </c>
      <c r="C42" s="9" t="str">
        <f>INDEX(skills_order!$C$3:$C$1000, MATCH($D42, skills_order!$A$3:$A$1000, 0))</f>
        <v>Data Management</v>
      </c>
      <c r="D42" s="5" t="s">
        <v>143</v>
      </c>
      <c r="E42" s="5" t="s">
        <v>145</v>
      </c>
      <c r="F42" s="8" t="s">
        <v>14</v>
      </c>
      <c r="H42" s="7" t="s">
        <v>119</v>
      </c>
      <c r="I42" s="17" t="str" cm="1">
        <f t="array" ref="I42">IF(G42="x", NOT(AND(
    SUMPRODUCT(
        --(ISNUMBER(SEARCH(" " &amp; E42 &amp; " ", " " &amp; entries!$K$2:$AB$101 &amp; " ")) +
           ISNUMBER(SEARCH(" " &amp; E42 &amp; ",", " " &amp; entries!$K$2:$AB$101 &amp; ",")) +
           ISNUMBER(SEARCH("(" &amp; E42 &amp; ")", "(" &amp; entries!$K$2:$AB$101 &amp; ")")) +
           ISNUMBER(SEARCH("(" &amp; E42 &amp; ", ", "(" &amp; entries!$K$2:$AB$101 &amp; ", ")) +
           ISNUMBER(SEARCH(" " &amp; E42 &amp; ")", " " &amp; entries!$K$2:$AB$101 &amp; ")")))
    ) = 0,
    NOT(OR(E42="Python", E42="Git"))
)), "")</f>
        <v/>
      </c>
      <c r="J42" s="17" t="str" cm="1">
        <f t="array" ref="J42">IF(G42="x", NOT(AND(
    SUMPRODUCT(
        --(ISNUMBER(SEARCH(" " &amp; E42 &amp; " ", " " &amp; entries!$AC$2:$AH$101 &amp; " ")) +
           ISNUMBER(SEARCH(" " &amp; E42 &amp; ",", " " &amp; entries!$AC$2:$AH$101&amp; ",")) +
           ISNUMBER(SEARCH("(" &amp; E42 &amp; ")", "(" &amp; entries!$AC$2:$AH$101 &amp; ")")) +
           ISNUMBER(SEARCH("(" &amp; E42 &amp; ", ", "(" &amp; entries!$AC$2:$AH$101 &amp; ", ")) +
           ISNUMBER(SEARCH(" " &amp; E42 &amp; ")", " " &amp; entries!$AC$2:$AH$101 &amp; ")")))
    ) = 0,
    NOT(OR(E42="Python", E42="Git"))
)), "")</f>
        <v/>
      </c>
    </row>
    <row r="43" spans="1:14" x14ac:dyDescent="0.2">
      <c r="A43" s="9" cm="1">
        <f t="array" ref="A43">SUM((D43=skills_order!$A$3:$A$1000) * skills_order!$D$3:$D$1000)</f>
        <v>6</v>
      </c>
      <c r="B43" s="9" t="str">
        <f>INDEX(skills_order!$B$3:$B$1000, MATCH($D43, skills_order!$A$3:$A$1000, 0))</f>
        <v>Tech and Competencies</v>
      </c>
      <c r="C43" s="9" t="str">
        <f>INDEX(skills_order!$C$3:$C$1000, MATCH($D43, skills_order!$A$3:$A$1000, 0))</f>
        <v>Data Management</v>
      </c>
      <c r="D43" s="5" t="s">
        <v>143</v>
      </c>
      <c r="E43" s="5" t="s">
        <v>144</v>
      </c>
      <c r="F43" s="8" t="s">
        <v>14</v>
      </c>
      <c r="H43" s="7" t="s">
        <v>119</v>
      </c>
      <c r="I43" s="17" t="str" cm="1">
        <f t="array" ref="I43">IF(G43="x", NOT(AND(
    SUMPRODUCT(
        --(ISNUMBER(SEARCH(" " &amp; E43 &amp; " ", " " &amp; entries!$K$2:$AB$101 &amp; " ")) +
           ISNUMBER(SEARCH(" " &amp; E43 &amp; ",", " " &amp; entries!$K$2:$AB$101 &amp; ",")) +
           ISNUMBER(SEARCH("(" &amp; E43 &amp; ")", "(" &amp; entries!$K$2:$AB$101 &amp; ")")) +
           ISNUMBER(SEARCH("(" &amp; E43 &amp; ", ", "(" &amp; entries!$K$2:$AB$101 &amp; ", ")) +
           ISNUMBER(SEARCH(" " &amp; E43 &amp; ")", " " &amp; entries!$K$2:$AB$101 &amp; ")")))
    ) = 0,
    NOT(OR(E43="Python", E43="Git"))
)), "")</f>
        <v/>
      </c>
      <c r="J43" s="17" t="str" cm="1">
        <f t="array" ref="J43">IF(G43="x", NOT(AND(
    SUMPRODUCT(
        --(ISNUMBER(SEARCH(" " &amp; E43 &amp; " ", " " &amp; entries!$AC$2:$AH$101 &amp; " ")) +
           ISNUMBER(SEARCH(" " &amp; E43 &amp; ",", " " &amp; entries!$AC$2:$AH$101&amp; ",")) +
           ISNUMBER(SEARCH("(" &amp; E43 &amp; ")", "(" &amp; entries!$AC$2:$AH$101 &amp; ")")) +
           ISNUMBER(SEARCH("(" &amp; E43 &amp; ", ", "(" &amp; entries!$AC$2:$AH$101 &amp; ", ")) +
           ISNUMBER(SEARCH(" " &amp; E43 &amp; ")", " " &amp; entries!$AC$2:$AH$101 &amp; ")")))
    ) = 0,
    NOT(OR(E43="Python", E43="Git"))
)), "")</f>
        <v/>
      </c>
    </row>
    <row r="44" spans="1:14" x14ac:dyDescent="0.2">
      <c r="A44" s="9" cm="1">
        <f t="array" ref="A44">SUM((D44=skills_order!$A$3:$A$1000) * skills_order!$D$3:$D$1000)</f>
        <v>6</v>
      </c>
      <c r="B44" s="9" t="str">
        <f>INDEX(skills_order!$B$3:$B$1000, MATCH($D44, skills_order!$A$3:$A$1000, 0))</f>
        <v>Tech and Competencies</v>
      </c>
      <c r="C44" s="9" t="str">
        <f>INDEX(skills_order!$C$3:$C$1000, MATCH($D44, skills_order!$A$3:$A$1000, 0))</f>
        <v>Data Management</v>
      </c>
      <c r="D44" s="5" t="s">
        <v>143</v>
      </c>
      <c r="E44" s="5" t="s">
        <v>86</v>
      </c>
      <c r="F44" s="8">
        <v>3</v>
      </c>
      <c r="H44" s="7" t="s">
        <v>119</v>
      </c>
      <c r="I44" s="17" t="str" cm="1">
        <f t="array" ref="I44">IF(G44="x", NOT(AND(
    SUMPRODUCT(
        --(ISNUMBER(SEARCH(" " &amp; E44 &amp; " ", " " &amp; entries!$K$2:$AB$101 &amp; " ")) +
           ISNUMBER(SEARCH(" " &amp; E44 &amp; ",", " " &amp; entries!$K$2:$AB$101 &amp; ",")) +
           ISNUMBER(SEARCH("(" &amp; E44 &amp; ")", "(" &amp; entries!$K$2:$AB$101 &amp; ")")) +
           ISNUMBER(SEARCH("(" &amp; E44 &amp; ", ", "(" &amp; entries!$K$2:$AB$101 &amp; ", ")) +
           ISNUMBER(SEARCH(" " &amp; E44 &amp; ")", " " &amp; entries!$K$2:$AB$101 &amp; ")")))
    ) = 0,
    NOT(OR(E44="Python", E44="Git"))
)), "")</f>
        <v/>
      </c>
      <c r="J44" s="17" t="str" cm="1">
        <f t="array" ref="J44">IF(G44="x", NOT(AND(
    SUMPRODUCT(
        --(ISNUMBER(SEARCH(" " &amp; E44 &amp; " ", " " &amp; entries!$AC$2:$AH$101 &amp; " ")) +
           ISNUMBER(SEARCH(" " &amp; E44 &amp; ",", " " &amp; entries!$AC$2:$AH$101&amp; ",")) +
           ISNUMBER(SEARCH("(" &amp; E44 &amp; ")", "(" &amp; entries!$AC$2:$AH$101 &amp; ")")) +
           ISNUMBER(SEARCH("(" &amp; E44 &amp; ", ", "(" &amp; entries!$AC$2:$AH$101 &amp; ", ")) +
           ISNUMBER(SEARCH(" " &amp; E44 &amp; ")", " " &amp; entries!$AC$2:$AH$101 &amp; ")")))
    ) = 0,
    NOT(OR(E44="Python", E44="Git"))
)), "")</f>
        <v/>
      </c>
    </row>
    <row r="45" spans="1:14" x14ac:dyDescent="0.2">
      <c r="A45" s="9" cm="1">
        <f t="array" ref="A45">SUM((D45=skills_order!$A$3:$A$1000) * skills_order!$D$3:$D$1000)</f>
        <v>6</v>
      </c>
      <c r="B45" s="9" t="str">
        <f>INDEX(skills_order!$B$3:$B$1000, MATCH($D45, skills_order!$A$3:$A$1000, 0))</f>
        <v>Tech and Competencies</v>
      </c>
      <c r="C45" s="9" t="str">
        <f>INDEX(skills_order!$C$3:$C$1000, MATCH($D45, skills_order!$A$3:$A$1000, 0))</f>
        <v>Data Management</v>
      </c>
      <c r="D45" s="5" t="s">
        <v>143</v>
      </c>
      <c r="E45" s="5" t="s">
        <v>201</v>
      </c>
      <c r="F45" s="8" t="s">
        <v>14</v>
      </c>
      <c r="H45" s="7" t="s">
        <v>119</v>
      </c>
      <c r="I45" s="17" t="str" cm="1">
        <f t="array" ref="I45">IF(G45="x", NOT(AND(
    SUMPRODUCT(
        --(ISNUMBER(SEARCH(" " &amp; E45 &amp; " ", " " &amp; entries!$K$2:$AB$101 &amp; " ")) +
           ISNUMBER(SEARCH(" " &amp; E45 &amp; ",", " " &amp; entries!$K$2:$AB$101 &amp; ",")) +
           ISNUMBER(SEARCH("(" &amp; E45 &amp; ")", "(" &amp; entries!$K$2:$AB$101 &amp; ")")) +
           ISNUMBER(SEARCH("(" &amp; E45 &amp; ", ", "(" &amp; entries!$K$2:$AB$101 &amp; ", ")) +
           ISNUMBER(SEARCH(" " &amp; E45 &amp; ")", " " &amp; entries!$K$2:$AB$101 &amp; ")")))
    ) = 0,
    NOT(OR(E45="Python", E45="Git"))
)), "")</f>
        <v/>
      </c>
      <c r="J45" s="17" t="str" cm="1">
        <f t="array" ref="J45">IF(G45="x", NOT(AND(
    SUMPRODUCT(
        --(ISNUMBER(SEARCH(" " &amp; E45 &amp; " ", " " &amp; entries!$AC$2:$AH$101 &amp; " ")) +
           ISNUMBER(SEARCH(" " &amp; E45 &amp; ",", " " &amp; entries!$AC$2:$AH$101&amp; ",")) +
           ISNUMBER(SEARCH("(" &amp; E45 &amp; ")", "(" &amp; entries!$AC$2:$AH$101 &amp; ")")) +
           ISNUMBER(SEARCH("(" &amp; E45 &amp; ", ", "(" &amp; entries!$AC$2:$AH$101 &amp; ", ")) +
           ISNUMBER(SEARCH(" " &amp; E45 &amp; ")", " " &amp; entries!$AC$2:$AH$101 &amp; ")")))
    ) = 0,
    NOT(OR(E45="Python", E45="Git"))
)), "")</f>
        <v/>
      </c>
    </row>
    <row r="46" spans="1:14" x14ac:dyDescent="0.2">
      <c r="A46" s="9" cm="1">
        <f t="array" ref="A46">SUM((D46=skills_order!$A$3:$A$1000) * skills_order!$D$3:$D$1000)</f>
        <v>6</v>
      </c>
      <c r="B46" s="9" t="str">
        <f>INDEX(skills_order!$B$3:$B$1000, MATCH($D46, skills_order!$A$3:$A$1000, 0))</f>
        <v>Tech and Competencies</v>
      </c>
      <c r="C46" s="9" t="str">
        <f>INDEX(skills_order!$C$3:$C$1000, MATCH($D46, skills_order!$A$3:$A$1000, 0))</f>
        <v>Data Management</v>
      </c>
      <c r="D46" s="5" t="s">
        <v>143</v>
      </c>
      <c r="E46" s="5" t="s">
        <v>200</v>
      </c>
      <c r="F46" s="8" t="s">
        <v>14</v>
      </c>
      <c r="H46" s="7" t="s">
        <v>119</v>
      </c>
      <c r="I46" s="17" t="str" cm="1">
        <f t="array" ref="I46">IF(G46="x", NOT(AND(
    SUMPRODUCT(
        --(ISNUMBER(SEARCH(" " &amp; E46 &amp; " ", " " &amp; entries!$K$2:$AB$101 &amp; " ")) +
           ISNUMBER(SEARCH(" " &amp; E46 &amp; ",", " " &amp; entries!$K$2:$AB$101 &amp; ",")) +
           ISNUMBER(SEARCH("(" &amp; E46 &amp; ")", "(" &amp; entries!$K$2:$AB$101 &amp; ")")) +
           ISNUMBER(SEARCH("(" &amp; E46 &amp; ", ", "(" &amp; entries!$K$2:$AB$101 &amp; ", ")) +
           ISNUMBER(SEARCH(" " &amp; E46 &amp; ")", " " &amp; entries!$K$2:$AB$101 &amp; ")")))
    ) = 0,
    NOT(OR(E46="Python", E46="Git"))
)), "")</f>
        <v/>
      </c>
      <c r="J46" s="17" t="str" cm="1">
        <f t="array" ref="J46">IF(G46="x", NOT(AND(
    SUMPRODUCT(
        --(ISNUMBER(SEARCH(" " &amp; E46 &amp; " ", " " &amp; entries!$AC$2:$AH$101 &amp; " ")) +
           ISNUMBER(SEARCH(" " &amp; E46 &amp; ",", " " &amp; entries!$AC$2:$AH$101&amp; ",")) +
           ISNUMBER(SEARCH("(" &amp; E46 &amp; ")", "(" &amp; entries!$AC$2:$AH$101 &amp; ")")) +
           ISNUMBER(SEARCH("(" &amp; E46 &amp; ", ", "(" &amp; entries!$AC$2:$AH$101 &amp; ", ")) +
           ISNUMBER(SEARCH(" " &amp; E46 &amp; ")", " " &amp; entries!$AC$2:$AH$101 &amp; ")")))
    ) = 0,
    NOT(OR(E46="Python", E46="Git"))
)), "")</f>
        <v/>
      </c>
    </row>
    <row r="47" spans="1:14" x14ac:dyDescent="0.2">
      <c r="A47" s="9" cm="1">
        <f t="array" ref="A47">SUM((D47=skills_order!$A$3:$A$1000) * skills_order!$D$3:$D$1000)</f>
        <v>6</v>
      </c>
      <c r="B47" s="9" t="str">
        <f>INDEX(skills_order!$B$3:$B$1000, MATCH($D47, skills_order!$A$3:$A$1000, 0))</f>
        <v>Tech and Competencies</v>
      </c>
      <c r="C47" s="9" t="str">
        <f>INDEX(skills_order!$C$3:$C$1000, MATCH($D47, skills_order!$A$3:$A$1000, 0))</f>
        <v>Data Management</v>
      </c>
      <c r="D47" s="5" t="s">
        <v>143</v>
      </c>
      <c r="E47" s="5" t="s">
        <v>199</v>
      </c>
      <c r="F47" s="8" t="s">
        <v>14</v>
      </c>
      <c r="H47" s="7" t="s">
        <v>119</v>
      </c>
      <c r="I47" s="17" t="str" cm="1">
        <f t="array" ref="I47">IF(G47="x", NOT(AND(
    SUMPRODUCT(
        --(ISNUMBER(SEARCH(" " &amp; E47 &amp; " ", " " &amp; entries!$K$2:$AB$101 &amp; " ")) +
           ISNUMBER(SEARCH(" " &amp; E47 &amp; ",", " " &amp; entries!$K$2:$AB$101 &amp; ",")) +
           ISNUMBER(SEARCH("(" &amp; E47 &amp; ")", "(" &amp; entries!$K$2:$AB$101 &amp; ")")) +
           ISNUMBER(SEARCH("(" &amp; E47 &amp; ", ", "(" &amp; entries!$K$2:$AB$101 &amp; ", ")) +
           ISNUMBER(SEARCH(" " &amp; E47 &amp; ")", " " &amp; entries!$K$2:$AB$101 &amp; ")")))
    ) = 0,
    NOT(OR(E47="Python", E47="Git"))
)), "")</f>
        <v/>
      </c>
      <c r="J47" s="17" t="str" cm="1">
        <f t="array" ref="J47">IF(G47="x", NOT(AND(
    SUMPRODUCT(
        --(ISNUMBER(SEARCH(" " &amp; E47 &amp; " ", " " &amp; entries!$AC$2:$AH$101 &amp; " ")) +
           ISNUMBER(SEARCH(" " &amp; E47 &amp; ",", " " &amp; entries!$AC$2:$AH$101&amp; ",")) +
           ISNUMBER(SEARCH("(" &amp; E47 &amp; ")", "(" &amp; entries!$AC$2:$AH$101 &amp; ")")) +
           ISNUMBER(SEARCH("(" &amp; E47 &amp; ", ", "(" &amp; entries!$AC$2:$AH$101 &amp; ", ")) +
           ISNUMBER(SEARCH(" " &amp; E47 &amp; ")", " " &amp; entries!$AC$2:$AH$101 &amp; ")")))
    ) = 0,
    NOT(OR(E47="Python", E47="Git"))
)), "")</f>
        <v/>
      </c>
    </row>
    <row r="48" spans="1:14" x14ac:dyDescent="0.2">
      <c r="A48" s="9" cm="1">
        <f t="array" ref="A48">SUM((D48=skills_order!$A$3:$A$1000) * skills_order!$D$3:$D$1000)</f>
        <v>6</v>
      </c>
      <c r="B48" s="9" t="str">
        <f>INDEX(skills_order!$B$3:$B$1000, MATCH($D48, skills_order!$A$3:$A$1000, 0))</f>
        <v>Tech and Competencies</v>
      </c>
      <c r="C48" s="9" t="str">
        <f>INDEX(skills_order!$C$3:$C$1000, MATCH($D48, skills_order!$A$3:$A$1000, 0))</f>
        <v>Data Management</v>
      </c>
      <c r="D48" s="5" t="s">
        <v>143</v>
      </c>
      <c r="E48" s="5" t="s">
        <v>101</v>
      </c>
      <c r="F48" s="8" t="s">
        <v>14</v>
      </c>
      <c r="I48" s="17" t="str" cm="1">
        <f t="array" ref="I48">IF(G48="x", NOT(AND(
    SUMPRODUCT(
        --(ISNUMBER(SEARCH(" " &amp; E48 &amp; " ", " " &amp; entries!$K$2:$AB$101 &amp; " ")) +
           ISNUMBER(SEARCH(" " &amp; E48 &amp; ",", " " &amp; entries!$K$2:$AB$101 &amp; ",")) +
           ISNUMBER(SEARCH("(" &amp; E48 &amp; ")", "(" &amp; entries!$K$2:$AB$101 &amp; ")")) +
           ISNUMBER(SEARCH("(" &amp; E48 &amp; ", ", "(" &amp; entries!$K$2:$AB$101 &amp; ", ")) +
           ISNUMBER(SEARCH(" " &amp; E48 &amp; ")", " " &amp; entries!$K$2:$AB$101 &amp; ")")))
    ) = 0,
    NOT(OR(E48="Python", E48="Git"))
)), "")</f>
        <v/>
      </c>
      <c r="J48" s="17" t="str" cm="1">
        <f t="array" ref="J48">IF(G48="x", NOT(AND(
    SUMPRODUCT(
        --(ISNUMBER(SEARCH(" " &amp; E48 &amp; " ", " " &amp; entries!$AC$2:$AH$101 &amp; " ")) +
           ISNUMBER(SEARCH(" " &amp; E48 &amp; ",", " " &amp; entries!$AC$2:$AH$101&amp; ",")) +
           ISNUMBER(SEARCH("(" &amp; E48 &amp; ")", "(" &amp; entries!$AC$2:$AH$101 &amp; ")")) +
           ISNUMBER(SEARCH("(" &amp; E48 &amp; ", ", "(" &amp; entries!$AC$2:$AH$101 &amp; ", ")) +
           ISNUMBER(SEARCH(" " &amp; E48 &amp; ")", " " &amp; entries!$AC$2:$AH$101 &amp; ")")))
    ) = 0,
    NOT(OR(E48="Python", E48="Git"))
)), "")</f>
        <v/>
      </c>
    </row>
    <row r="49" spans="1:14" x14ac:dyDescent="0.2">
      <c r="A49" s="9" cm="1">
        <f t="array" ref="A49">SUM((D49=skills_order!$A$3:$A$1000) * skills_order!$D$3:$D$1000)</f>
        <v>7</v>
      </c>
      <c r="B49" s="9" t="str">
        <f>INDEX(skills_order!$B$3:$B$1000, MATCH($D49, skills_order!$A$3:$A$1000, 0))</f>
        <v>Tech and Competencies</v>
      </c>
      <c r="C49" s="9" t="str">
        <f>INDEX(skills_order!$C$3:$C$1000, MATCH($D49, skills_order!$A$3:$A$1000, 0))</f>
        <v>Python Development</v>
      </c>
      <c r="D49" s="5" t="s">
        <v>106</v>
      </c>
      <c r="E49" s="5" t="s">
        <v>105</v>
      </c>
      <c r="F49" s="8">
        <v>3.5</v>
      </c>
      <c r="H49" s="7" t="s">
        <v>119</v>
      </c>
      <c r="I49" s="17" t="str" cm="1">
        <f t="array" ref="I49">IF(G49="x", NOT(AND(
    SUMPRODUCT(
        --(ISNUMBER(SEARCH(" " &amp; E49 &amp; " ", " " &amp; entries!$K$2:$AB$101 &amp; " ")) +
           ISNUMBER(SEARCH(" " &amp; E49 &amp; ",", " " &amp; entries!$K$2:$AB$101 &amp; ",")) +
           ISNUMBER(SEARCH("(" &amp; E49 &amp; ")", "(" &amp; entries!$K$2:$AB$101 &amp; ")")) +
           ISNUMBER(SEARCH("(" &amp; E49 &amp; ", ", "(" &amp; entries!$K$2:$AB$101 &amp; ", ")) +
           ISNUMBER(SEARCH(" " &amp; E49 &amp; ")", " " &amp; entries!$K$2:$AB$101 &amp; ")")))
    ) = 0,
    NOT(OR(E49="Python", E49="Git"))
)), "")</f>
        <v/>
      </c>
      <c r="J49" s="17" t="str" cm="1">
        <f t="array" ref="J49">IF(G49="x", NOT(AND(
    SUMPRODUCT(
        --(ISNUMBER(SEARCH(" " &amp; E49 &amp; " ", " " &amp; entries!$AC$2:$AH$101 &amp; " ")) +
           ISNUMBER(SEARCH(" " &amp; E49 &amp; ",", " " &amp; entries!$AC$2:$AH$101&amp; ",")) +
           ISNUMBER(SEARCH("(" &amp; E49 &amp; ")", "(" &amp; entries!$AC$2:$AH$101 &amp; ")")) +
           ISNUMBER(SEARCH("(" &amp; E49 &amp; ", ", "(" &amp; entries!$AC$2:$AH$101 &amp; ", ")) +
           ISNUMBER(SEARCH(" " &amp; E49 &amp; ")", " " &amp; entries!$AC$2:$AH$101 &amp; ")")))
    ) = 0,
    NOT(OR(E49="Python", E49="Git"))
)), "")</f>
        <v/>
      </c>
      <c r="K49" s="13" t="s">
        <v>119</v>
      </c>
    </row>
    <row r="50" spans="1:14" x14ac:dyDescent="0.2">
      <c r="A50" s="9" cm="1">
        <f t="array" ref="A50">SUM((D50=skills_order!$A$3:$A$1000) * skills_order!$D$3:$D$1000)</f>
        <v>7</v>
      </c>
      <c r="B50" s="9" t="str">
        <f>INDEX(skills_order!$B$3:$B$1000, MATCH($D50, skills_order!$A$3:$A$1000, 0))</f>
        <v>Tech and Competencies</v>
      </c>
      <c r="C50" s="9" t="str">
        <f>INDEX(skills_order!$C$3:$C$1000, MATCH($D50, skills_order!$A$3:$A$1000, 0))</f>
        <v>Python Development</v>
      </c>
      <c r="D50" s="5" t="s">
        <v>106</v>
      </c>
      <c r="E50" s="5" t="s">
        <v>91</v>
      </c>
      <c r="F50" s="8">
        <v>3</v>
      </c>
      <c r="H50" s="7" t="s">
        <v>119</v>
      </c>
      <c r="I50" s="17" t="str" cm="1">
        <f t="array" ref="I50">IF(G50="x", NOT(AND(
    SUMPRODUCT(
        --(ISNUMBER(SEARCH(" " &amp; E50 &amp; " ", " " &amp; entries!$K$2:$AB$101 &amp; " ")) +
           ISNUMBER(SEARCH(" " &amp; E50 &amp; ",", " " &amp; entries!$K$2:$AB$101 &amp; ",")) +
           ISNUMBER(SEARCH("(" &amp; E50 &amp; ")", "(" &amp; entries!$K$2:$AB$101 &amp; ")")) +
           ISNUMBER(SEARCH("(" &amp; E50 &amp; ", ", "(" &amp; entries!$K$2:$AB$101 &amp; ", ")) +
           ISNUMBER(SEARCH(" " &amp; E50 &amp; ")", " " &amp; entries!$K$2:$AB$101 &amp; ")")))
    ) = 0,
    NOT(OR(E50="Python", E50="Git"))
)), "")</f>
        <v/>
      </c>
      <c r="J50" s="17" t="str" cm="1">
        <f t="array" ref="J50">IF(G50="x", NOT(AND(
    SUMPRODUCT(
        --(ISNUMBER(SEARCH(" " &amp; E50 &amp; " ", " " &amp; entries!$AC$2:$AH$101 &amp; " ")) +
           ISNUMBER(SEARCH(" " &amp; E50 &amp; ",", " " &amp; entries!$AC$2:$AH$101&amp; ",")) +
           ISNUMBER(SEARCH("(" &amp; E50 &amp; ")", "(" &amp; entries!$AC$2:$AH$101 &amp; ")")) +
           ISNUMBER(SEARCH("(" &amp; E50 &amp; ", ", "(" &amp; entries!$AC$2:$AH$101 &amp; ", ")) +
           ISNUMBER(SEARCH(" " &amp; E50 &amp; ")", " " &amp; entries!$AC$2:$AH$101 &amp; ")")))
    ) = 0,
    NOT(OR(E50="Python", E50="Git"))
)), "")</f>
        <v/>
      </c>
      <c r="K50" s="13" t="s">
        <v>119</v>
      </c>
    </row>
    <row r="51" spans="1:14" x14ac:dyDescent="0.2">
      <c r="A51" s="9" cm="1">
        <f t="array" ref="A51">SUM((D51=skills_order!$A$3:$A$1000) * skills_order!$D$3:$D$1000)</f>
        <v>7</v>
      </c>
      <c r="B51" s="9" t="str">
        <f>INDEX(skills_order!$B$3:$B$1000, MATCH($D51, skills_order!$A$3:$A$1000, 0))</f>
        <v>Tech and Competencies</v>
      </c>
      <c r="C51" s="9" t="str">
        <f>INDEX(skills_order!$C$3:$C$1000, MATCH($D51, skills_order!$A$3:$A$1000, 0))</f>
        <v>Python Development</v>
      </c>
      <c r="D51" s="5" t="s">
        <v>106</v>
      </c>
      <c r="E51" s="5" t="s">
        <v>104</v>
      </c>
      <c r="F51" s="8">
        <v>3</v>
      </c>
      <c r="H51" s="7" t="s">
        <v>119</v>
      </c>
      <c r="I51" s="17" t="str" cm="1">
        <f t="array" ref="I51">IF(G51="x", NOT(AND(
    SUMPRODUCT(
        --(ISNUMBER(SEARCH(" " &amp; E51 &amp; " ", " " &amp; entries!$K$2:$AB$101 &amp; " ")) +
           ISNUMBER(SEARCH(" " &amp; E51 &amp; ",", " " &amp; entries!$K$2:$AB$101 &amp; ",")) +
           ISNUMBER(SEARCH("(" &amp; E51 &amp; ")", "(" &amp; entries!$K$2:$AB$101 &amp; ")")) +
           ISNUMBER(SEARCH("(" &amp; E51 &amp; ", ", "(" &amp; entries!$K$2:$AB$101 &amp; ", ")) +
           ISNUMBER(SEARCH(" " &amp; E51 &amp; ")", " " &amp; entries!$K$2:$AB$101 &amp; ")")))
    ) = 0,
    NOT(OR(E51="Python", E51="Git"))
)), "")</f>
        <v/>
      </c>
      <c r="J51" s="17" t="str" cm="1">
        <f t="array" ref="J51">IF(G51="x", NOT(AND(
    SUMPRODUCT(
        --(ISNUMBER(SEARCH(" " &amp; E51 &amp; " ", " " &amp; entries!$AC$2:$AH$101 &amp; " ")) +
           ISNUMBER(SEARCH(" " &amp; E51 &amp; ",", " " &amp; entries!$AC$2:$AH$101&amp; ",")) +
           ISNUMBER(SEARCH("(" &amp; E51 &amp; ")", "(" &amp; entries!$AC$2:$AH$101 &amp; ")")) +
           ISNUMBER(SEARCH("(" &amp; E51 &amp; ", ", "(" &amp; entries!$AC$2:$AH$101 &amp; ", ")) +
           ISNUMBER(SEARCH(" " &amp; E51 &amp; ")", " " &amp; entries!$AC$2:$AH$101 &amp; ")")))
    ) = 0,
    NOT(OR(E51="Python", E51="Git"))
)), "")</f>
        <v/>
      </c>
      <c r="K51" s="13" t="s">
        <v>119</v>
      </c>
    </row>
    <row r="52" spans="1:14" x14ac:dyDescent="0.2">
      <c r="A52" s="9" cm="1">
        <f t="array" ref="A52">SUM((D52=skills_order!$A$3:$A$1000) * skills_order!$D$3:$D$1000)</f>
        <v>7</v>
      </c>
      <c r="B52" s="9" t="str">
        <f>INDEX(skills_order!$B$3:$B$1000, MATCH($D52, skills_order!$A$3:$A$1000, 0))</f>
        <v>Tech and Competencies</v>
      </c>
      <c r="C52" s="9" t="str">
        <f>INDEX(skills_order!$C$3:$C$1000, MATCH($D52, skills_order!$A$3:$A$1000, 0))</f>
        <v>Python Development</v>
      </c>
      <c r="D52" s="5" t="s">
        <v>106</v>
      </c>
      <c r="E52" s="5" t="s">
        <v>58</v>
      </c>
      <c r="F52" s="8">
        <v>3</v>
      </c>
      <c r="H52" s="7" t="s">
        <v>119</v>
      </c>
      <c r="I52" s="17" t="str" cm="1">
        <f t="array" ref="I52">IF(G52="x", NOT(AND(
    SUMPRODUCT(
        --(ISNUMBER(SEARCH(" " &amp; E52 &amp; " ", " " &amp; entries!$K$2:$AB$101 &amp; " ")) +
           ISNUMBER(SEARCH(" " &amp; E52 &amp; ",", " " &amp; entries!$K$2:$AB$101 &amp; ",")) +
           ISNUMBER(SEARCH("(" &amp; E52 &amp; ")", "(" &amp; entries!$K$2:$AB$101 &amp; ")")) +
           ISNUMBER(SEARCH("(" &amp; E52 &amp; ", ", "(" &amp; entries!$K$2:$AB$101 &amp; ", ")) +
           ISNUMBER(SEARCH(" " &amp; E52 &amp; ")", " " &amp; entries!$K$2:$AB$101 &amp; ")")))
    ) = 0,
    NOT(OR(E52="Python", E52="Git"))
)), "")</f>
        <v/>
      </c>
      <c r="J52" s="17" t="str" cm="1">
        <f t="array" ref="J52">IF(G52="x", NOT(AND(
    SUMPRODUCT(
        --(ISNUMBER(SEARCH(" " &amp; E52 &amp; " ", " " &amp; entries!$AC$2:$AH$101 &amp; " ")) +
           ISNUMBER(SEARCH(" " &amp; E52 &amp; ",", " " &amp; entries!$AC$2:$AH$101&amp; ",")) +
           ISNUMBER(SEARCH("(" &amp; E52 &amp; ")", "(" &amp; entries!$AC$2:$AH$101 &amp; ")")) +
           ISNUMBER(SEARCH("(" &amp; E52 &amp; ", ", "(" &amp; entries!$AC$2:$AH$101 &amp; ", ")) +
           ISNUMBER(SEARCH(" " &amp; E52 &amp; ")", " " &amp; entries!$AC$2:$AH$101 &amp; ")")))
    ) = 0,
    NOT(OR(E52="Python", E52="Git"))
)), "")</f>
        <v/>
      </c>
      <c r="K52" s="13" t="s">
        <v>119</v>
      </c>
    </row>
    <row r="53" spans="1:14" x14ac:dyDescent="0.2">
      <c r="A53" s="9" cm="1">
        <f t="array" ref="A53">SUM((D53=skills_order!$A$3:$A$1000) * skills_order!$D$3:$D$1000)</f>
        <v>8</v>
      </c>
      <c r="B53" s="9" t="str">
        <f>INDEX(skills_order!$B$3:$B$1000, MATCH($D53, skills_order!$A$3:$A$1000, 0))</f>
        <v>Tech and Competencies</v>
      </c>
      <c r="C53" s="9" t="str">
        <f>INDEX(skills_order!$C$3:$C$1000, MATCH($D53, skills_order!$A$3:$A$1000, 0))</f>
        <v>DevOps</v>
      </c>
      <c r="D53" s="5" t="s">
        <v>41</v>
      </c>
      <c r="E53" s="5" t="s">
        <v>87</v>
      </c>
      <c r="F53" s="8">
        <v>3</v>
      </c>
      <c r="I53" s="17" t="str" cm="1">
        <f t="array" ref="I53">IF(G53="x", NOT(AND(
    SUMPRODUCT(
        --(ISNUMBER(SEARCH(" " &amp; E53 &amp; " ", " " &amp; entries!$K$2:$AB$101 &amp; " ")) +
           ISNUMBER(SEARCH(" " &amp; E53 &amp; ",", " " &amp; entries!$K$2:$AB$101 &amp; ",")) +
           ISNUMBER(SEARCH("(" &amp; E53 &amp; ")", "(" &amp; entries!$K$2:$AB$101 &amp; ")")) +
           ISNUMBER(SEARCH("(" &amp; E53 &amp; ", ", "(" &amp; entries!$K$2:$AB$101 &amp; ", ")) +
           ISNUMBER(SEARCH(" " &amp; E53 &amp; ")", " " &amp; entries!$K$2:$AB$101 &amp; ")")))
    ) = 0,
    NOT(OR(E53="Python", E53="Git"))
)), "")</f>
        <v/>
      </c>
      <c r="J53" s="17" t="str" cm="1">
        <f t="array" ref="J53">IF(G53="x", NOT(AND(
    SUMPRODUCT(
        --(ISNUMBER(SEARCH(" " &amp; E53 &amp; " ", " " &amp; entries!$AC$2:$AH$101 &amp; " ")) +
           ISNUMBER(SEARCH(" " &amp; E53 &amp; ",", " " &amp; entries!$AC$2:$AH$101&amp; ",")) +
           ISNUMBER(SEARCH("(" &amp; E53 &amp; ")", "(" &amp; entries!$AC$2:$AH$101 &amp; ")")) +
           ISNUMBER(SEARCH("(" &amp; E53 &amp; ", ", "(" &amp; entries!$AC$2:$AH$101 &amp; ", ")) +
           ISNUMBER(SEARCH(" " &amp; E53 &amp; ")", " " &amp; entries!$AC$2:$AH$101 &amp; ")")))
    ) = 0,
    NOT(OR(E53="Python", E53="Git"))
)), "")</f>
        <v/>
      </c>
    </row>
    <row r="54" spans="1:14" x14ac:dyDescent="0.2">
      <c r="A54" s="9" cm="1">
        <f t="array" ref="A54">SUM((D54=skills_order!$A$3:$A$1000) * skills_order!$D$3:$D$1000)</f>
        <v>8</v>
      </c>
      <c r="B54" s="9" t="str">
        <f>INDEX(skills_order!$B$3:$B$1000, MATCH($D54, skills_order!$A$3:$A$1000, 0))</f>
        <v>Tech and Competencies</v>
      </c>
      <c r="C54" s="9" t="str">
        <f>INDEX(skills_order!$C$3:$C$1000, MATCH($D54, skills_order!$A$3:$A$1000, 0))</f>
        <v>DevOps</v>
      </c>
      <c r="D54" s="5" t="s">
        <v>41</v>
      </c>
      <c r="E54" s="5" t="s">
        <v>63</v>
      </c>
      <c r="F54" s="8">
        <v>3</v>
      </c>
      <c r="G54" s="7" t="s">
        <v>119</v>
      </c>
      <c r="I54" s="17" t="b" cm="1">
        <f t="array" ref="I54">IF(G54="x", NOT(AND(
    SUMPRODUCT(
        --(ISNUMBER(SEARCH(" " &amp; E54 &amp; " ", " " &amp; entries!$K$2:$AB$101 &amp; " ")) +
           ISNUMBER(SEARCH(" " &amp; E54 &amp; ",", " " &amp; entries!$K$2:$AB$101 &amp; ",")) +
           ISNUMBER(SEARCH("(" &amp; E54 &amp; ")", "(" &amp; entries!$K$2:$AB$101 &amp; ")")) +
           ISNUMBER(SEARCH("(" &amp; E54 &amp; ", ", "(" &amp; entries!$K$2:$AB$101 &amp; ", ")) +
           ISNUMBER(SEARCH(" " &amp; E54 &amp; ")", " " &amp; entries!$K$2:$AB$101 &amp; ")")))
    ) = 0,
    NOT(OR(E54="Python", E54="Git"))
)), "")</f>
        <v>0</v>
      </c>
      <c r="J54" s="17" t="b" cm="1">
        <f t="array" ref="J54">IF(G54="x", NOT(AND(
    SUMPRODUCT(
        --(ISNUMBER(SEARCH(" " &amp; E54 &amp; " ", " " &amp; entries!$AC$2:$AH$101 &amp; " ")) +
           ISNUMBER(SEARCH(" " &amp; E54 &amp; ",", " " &amp; entries!$AC$2:$AH$101&amp; ",")) +
           ISNUMBER(SEARCH("(" &amp; E54 &amp; ")", "(" &amp; entries!$AC$2:$AH$101 &amp; ")")) +
           ISNUMBER(SEARCH("(" &amp; E54 &amp; ", ", "(" &amp; entries!$AC$2:$AH$101 &amp; ", ")) +
           ISNUMBER(SEARCH(" " &amp; E54 &amp; ")", " " &amp; entries!$AC$2:$AH$101 &amp; ")")))
    ) = 0,
    NOT(OR(E54="Python", E54="Git"))
)), "")</f>
        <v>0</v>
      </c>
      <c r="N54" s="13" t="s">
        <v>119</v>
      </c>
    </row>
    <row r="55" spans="1:14" x14ac:dyDescent="0.2">
      <c r="A55" s="9" cm="1">
        <f t="array" ref="A55">SUM((D55=skills_order!$A$3:$A$1000) * skills_order!$D$3:$D$1000)</f>
        <v>8</v>
      </c>
      <c r="B55" s="9" t="str">
        <f>INDEX(skills_order!$B$3:$B$1000, MATCH($D55, skills_order!$A$3:$A$1000, 0))</f>
        <v>Tech and Competencies</v>
      </c>
      <c r="C55" s="9" t="str">
        <f>INDEX(skills_order!$C$3:$C$1000, MATCH($D55, skills_order!$A$3:$A$1000, 0))</f>
        <v>DevOps</v>
      </c>
      <c r="D55" s="5" t="s">
        <v>41</v>
      </c>
      <c r="E55" s="5" t="s">
        <v>37</v>
      </c>
      <c r="F55" s="8">
        <v>3.5</v>
      </c>
      <c r="G55" s="7" t="s">
        <v>119</v>
      </c>
      <c r="H55" s="7" t="s">
        <v>119</v>
      </c>
      <c r="I55" s="17" t="b" cm="1">
        <f t="array" ref="I55">IF(G55="x", NOT(AND(
    SUMPRODUCT(
        --(ISNUMBER(SEARCH(" " &amp; E55 &amp; " ", " " &amp; entries!$K$2:$AB$101 &amp; " ")) +
           ISNUMBER(SEARCH(" " &amp; E55 &amp; ",", " " &amp; entries!$K$2:$AB$101 &amp; ",")) +
           ISNUMBER(SEARCH("(" &amp; E55 &amp; ")", "(" &amp; entries!$K$2:$AB$101 &amp; ")")) +
           ISNUMBER(SEARCH("(" &amp; E55 &amp; ", ", "(" &amp; entries!$K$2:$AB$101 &amp; ", ")) +
           ISNUMBER(SEARCH(" " &amp; E55 &amp; ")", " " &amp; entries!$K$2:$AB$101 &amp; ")")))
    ) = 0,
    NOT(OR(E55="Python", E55="Git"))
)), "")</f>
        <v>1</v>
      </c>
      <c r="J55" s="17" t="b" cm="1">
        <f t="array" ref="J55">IF(G55="x", NOT(AND(
    SUMPRODUCT(
        --(ISNUMBER(SEARCH(" " &amp; E55 &amp; " ", " " &amp; entries!$AC$2:$AH$101 &amp; " ")) +
           ISNUMBER(SEARCH(" " &amp; E55 &amp; ",", " " &amp; entries!$AC$2:$AH$101&amp; ",")) +
           ISNUMBER(SEARCH("(" &amp; E55 &amp; ")", "(" &amp; entries!$AC$2:$AH$101 &amp; ")")) +
           ISNUMBER(SEARCH("(" &amp; E55 &amp; ", ", "(" &amp; entries!$AC$2:$AH$101 &amp; ", ")) +
           ISNUMBER(SEARCH(" " &amp; E55 &amp; ")", " " &amp; entries!$AC$2:$AH$101 &amp; ")")))
    ) = 0,
    NOT(OR(E55="Python", E55="Git"))
)), "")</f>
        <v>1</v>
      </c>
      <c r="K55" s="13" t="s">
        <v>119</v>
      </c>
      <c r="L55" s="13" t="s">
        <v>119</v>
      </c>
    </row>
    <row r="56" spans="1:14" x14ac:dyDescent="0.2">
      <c r="A56" s="9" cm="1">
        <f t="array" ref="A56">SUM((D56=skills_order!$A$3:$A$1000) * skills_order!$D$3:$D$1000)</f>
        <v>8</v>
      </c>
      <c r="B56" s="9" t="str">
        <f>INDEX(skills_order!$B$3:$B$1000, MATCH($D56, skills_order!$A$3:$A$1000, 0))</f>
        <v>Tech and Competencies</v>
      </c>
      <c r="C56" s="9" t="str">
        <f>INDEX(skills_order!$C$3:$C$1000, MATCH($D56, skills_order!$A$3:$A$1000, 0))</f>
        <v>DevOps</v>
      </c>
      <c r="D56" s="5" t="s">
        <v>41</v>
      </c>
      <c r="E56" s="5" t="s">
        <v>62</v>
      </c>
      <c r="F56" s="8">
        <v>3</v>
      </c>
      <c r="G56" s="7" t="s">
        <v>119</v>
      </c>
      <c r="H56" s="7" t="s">
        <v>119</v>
      </c>
      <c r="I56" s="17" t="b" cm="1">
        <f t="array" ref="I56">IF(G56="x", NOT(AND(
    SUMPRODUCT(
        --(ISNUMBER(SEARCH(" " &amp; E56 &amp; " ", " " &amp; entries!$K$2:$AB$101 &amp; " ")) +
           ISNUMBER(SEARCH(" " &amp; E56 &amp; ",", " " &amp; entries!$K$2:$AB$101 &amp; ",")) +
           ISNUMBER(SEARCH("(" &amp; E56 &amp; ")", "(" &amp; entries!$K$2:$AB$101 &amp; ")")) +
           ISNUMBER(SEARCH("(" &amp; E56 &amp; ", ", "(" &amp; entries!$K$2:$AB$101 &amp; ", ")) +
           ISNUMBER(SEARCH(" " &amp; E56 &amp; ")", " " &amp; entries!$K$2:$AB$101 &amp; ")")))
    ) = 0,
    NOT(OR(E56="Python", E56="Git"))
)), "")</f>
        <v>1</v>
      </c>
      <c r="J56" s="17" t="b" cm="1">
        <f t="array" ref="J56">IF(G56="x", NOT(AND(
    SUMPRODUCT(
        --(ISNUMBER(SEARCH(" " &amp; E56 &amp; " ", " " &amp; entries!$AC$2:$AH$101 &amp; " ")) +
           ISNUMBER(SEARCH(" " &amp; E56 &amp; ",", " " &amp; entries!$AC$2:$AH$101&amp; ",")) +
           ISNUMBER(SEARCH("(" &amp; E56 &amp; ")", "(" &amp; entries!$AC$2:$AH$101 &amp; ")")) +
           ISNUMBER(SEARCH("(" &amp; E56 &amp; ", ", "(" &amp; entries!$AC$2:$AH$101 &amp; ", ")) +
           ISNUMBER(SEARCH(" " &amp; E56 &amp; ")", " " &amp; entries!$AC$2:$AH$101 &amp; ")")))
    ) = 0,
    NOT(OR(E56="Python", E56="Git"))
)), "")</f>
        <v>0</v>
      </c>
      <c r="K56" s="13" t="s">
        <v>119</v>
      </c>
      <c r="M56" s="13" t="s">
        <v>119</v>
      </c>
    </row>
    <row r="57" spans="1:14" x14ac:dyDescent="0.2">
      <c r="A57" s="9" cm="1">
        <f t="array" ref="A57">SUM((D57=skills_order!$A$3:$A$1000) * skills_order!$D$3:$D$1000)</f>
        <v>8</v>
      </c>
      <c r="B57" s="9" t="str">
        <f>INDEX(skills_order!$B$3:$B$1000, MATCH($D57, skills_order!$A$3:$A$1000, 0))</f>
        <v>Tech and Competencies</v>
      </c>
      <c r="C57" s="9" t="str">
        <f>INDEX(skills_order!$C$3:$C$1000, MATCH($D57, skills_order!$A$3:$A$1000, 0))</f>
        <v>DevOps</v>
      </c>
      <c r="D57" s="5" t="s">
        <v>41</v>
      </c>
      <c r="E57" s="5" t="s">
        <v>73</v>
      </c>
      <c r="F57" s="8">
        <v>3</v>
      </c>
      <c r="I57" s="17" t="str" cm="1">
        <f t="array" ref="I57">IF(G57="x", NOT(AND(
    SUMPRODUCT(
        --(ISNUMBER(SEARCH(" " &amp; E57 &amp; " ", " " &amp; entries!$K$2:$AB$101 &amp; " ")) +
           ISNUMBER(SEARCH(" " &amp; E57 &amp; ",", " " &amp; entries!$K$2:$AB$101 &amp; ",")) +
           ISNUMBER(SEARCH("(" &amp; E57 &amp; ")", "(" &amp; entries!$K$2:$AB$101 &amp; ")")) +
           ISNUMBER(SEARCH("(" &amp; E57 &amp; ", ", "(" &amp; entries!$K$2:$AB$101 &amp; ", ")) +
           ISNUMBER(SEARCH(" " &amp; E57 &amp; ")", " " &amp; entries!$K$2:$AB$101 &amp; ")")))
    ) = 0,
    NOT(OR(E57="Python", E57="Git"))
)), "")</f>
        <v/>
      </c>
      <c r="J57" s="17" t="str" cm="1">
        <f t="array" ref="J57">IF(G57="x", NOT(AND(
    SUMPRODUCT(
        --(ISNUMBER(SEARCH(" " &amp; E57 &amp; " ", " " &amp; entries!$AC$2:$AH$101 &amp; " ")) +
           ISNUMBER(SEARCH(" " &amp; E57 &amp; ",", " " &amp; entries!$AC$2:$AH$101&amp; ",")) +
           ISNUMBER(SEARCH("(" &amp; E57 &amp; ")", "(" &amp; entries!$AC$2:$AH$101 &amp; ")")) +
           ISNUMBER(SEARCH("(" &amp; E57 &amp; ", ", "(" &amp; entries!$AC$2:$AH$101 &amp; ", ")) +
           ISNUMBER(SEARCH(" " &amp; E57 &amp; ")", " " &amp; entries!$AC$2:$AH$101 &amp; ")")))
    ) = 0,
    NOT(OR(E57="Python", E57="Git"))
)), "")</f>
        <v/>
      </c>
    </row>
    <row r="58" spans="1:14" x14ac:dyDescent="0.2">
      <c r="A58" s="9" cm="1">
        <f t="array" ref="A58">SUM((D58=skills_order!$A$3:$A$1000) * skills_order!$D$3:$D$1000)</f>
        <v>9</v>
      </c>
      <c r="B58" s="9" t="str">
        <f>INDEX(skills_order!$B$3:$B$1000, MATCH($D58, skills_order!$A$3:$A$1000, 0))</f>
        <v>Tech and Competencies</v>
      </c>
      <c r="C58" s="9" t="str">
        <f>INDEX(skills_order!$C$3:$C$1000, MATCH($D58, skills_order!$A$3:$A$1000, 0))</f>
        <v>Big Data</v>
      </c>
      <c r="D58" s="5" t="s">
        <v>141</v>
      </c>
      <c r="E58" s="5" t="s">
        <v>39</v>
      </c>
      <c r="F58" s="8" t="s">
        <v>14</v>
      </c>
      <c r="H58" s="7" t="s">
        <v>119</v>
      </c>
      <c r="I58" s="17" t="str" cm="1">
        <f t="array" ref="I58">IF(G58="x", NOT(AND(
    SUMPRODUCT(
        --(ISNUMBER(SEARCH(" " &amp; E58 &amp; " ", " " &amp; entries!$K$2:$AB$101 &amp; " ")) +
           ISNUMBER(SEARCH(" " &amp; E58 &amp; ",", " " &amp; entries!$K$2:$AB$101 &amp; ",")) +
           ISNUMBER(SEARCH("(" &amp; E58 &amp; ")", "(" &amp; entries!$K$2:$AB$101 &amp; ")")) +
           ISNUMBER(SEARCH("(" &amp; E58 &amp; ", ", "(" &amp; entries!$K$2:$AB$101 &amp; ", ")) +
           ISNUMBER(SEARCH(" " &amp; E58 &amp; ")", " " &amp; entries!$K$2:$AB$101 &amp; ")")))
    ) = 0,
    NOT(OR(E58="Python", E58="Git"))
)), "")</f>
        <v/>
      </c>
      <c r="J58" s="17" t="str" cm="1">
        <f t="array" ref="J58">IF(G58="x", NOT(AND(
    SUMPRODUCT(
        --(ISNUMBER(SEARCH(" " &amp; E58 &amp; " ", " " &amp; entries!$AC$2:$AH$101 &amp; " ")) +
           ISNUMBER(SEARCH(" " &amp; E58 &amp; ",", " " &amp; entries!$AC$2:$AH$101&amp; ",")) +
           ISNUMBER(SEARCH("(" &amp; E58 &amp; ")", "(" &amp; entries!$AC$2:$AH$101 &amp; ")")) +
           ISNUMBER(SEARCH("(" &amp; E58 &amp; ", ", "(" &amp; entries!$AC$2:$AH$101 &amp; ", ")) +
           ISNUMBER(SEARCH(" " &amp; E58 &amp; ")", " " &amp; entries!$AC$2:$AH$101 &amp; ")")))
    ) = 0,
    NOT(OR(E58="Python", E58="Git"))
)), "")</f>
        <v/>
      </c>
    </row>
    <row r="59" spans="1:14" x14ac:dyDescent="0.2">
      <c r="A59" s="9" cm="1">
        <f t="array" ref="A59">SUM((D59=skills_order!$A$3:$A$1000) * skills_order!$D$3:$D$1000)</f>
        <v>9</v>
      </c>
      <c r="B59" s="9" t="str">
        <f>INDEX(skills_order!$B$3:$B$1000, MATCH($D59, skills_order!$A$3:$A$1000, 0))</f>
        <v>Tech and Competencies</v>
      </c>
      <c r="C59" s="9" t="str">
        <f>INDEX(skills_order!$C$3:$C$1000, MATCH($D59, skills_order!$A$3:$A$1000, 0))</f>
        <v>Big Data</v>
      </c>
      <c r="D59" s="5" t="s">
        <v>141</v>
      </c>
      <c r="E59" s="5" t="s">
        <v>85</v>
      </c>
      <c r="F59" s="8" t="s">
        <v>14</v>
      </c>
      <c r="H59" s="7" t="s">
        <v>119</v>
      </c>
      <c r="I59" s="17" t="str" cm="1">
        <f t="array" ref="I59">IF(G59="x", NOT(AND(
    SUMPRODUCT(
        --(ISNUMBER(SEARCH(" " &amp; E59 &amp; " ", " " &amp; entries!$K$2:$AB$101 &amp; " ")) +
           ISNUMBER(SEARCH(" " &amp; E59 &amp; ",", " " &amp; entries!$K$2:$AB$101 &amp; ",")) +
           ISNUMBER(SEARCH("(" &amp; E59 &amp; ")", "(" &amp; entries!$K$2:$AB$101 &amp; ")")) +
           ISNUMBER(SEARCH("(" &amp; E59 &amp; ", ", "(" &amp; entries!$K$2:$AB$101 &amp; ", ")) +
           ISNUMBER(SEARCH(" " &amp; E59 &amp; ")", " " &amp; entries!$K$2:$AB$101 &amp; ")")))
    ) = 0,
    NOT(OR(E59="Python", E59="Git"))
)), "")</f>
        <v/>
      </c>
      <c r="J59" s="17" t="str" cm="1">
        <f t="array" ref="J59">IF(G59="x", NOT(AND(
    SUMPRODUCT(
        --(ISNUMBER(SEARCH(" " &amp; E59 &amp; " ", " " &amp; entries!$AC$2:$AH$101 &amp; " ")) +
           ISNUMBER(SEARCH(" " &amp; E59 &amp; ",", " " &amp; entries!$AC$2:$AH$101&amp; ",")) +
           ISNUMBER(SEARCH("(" &amp; E59 &amp; ")", "(" &amp; entries!$AC$2:$AH$101 &amp; ")")) +
           ISNUMBER(SEARCH("(" &amp; E59 &amp; ", ", "(" &amp; entries!$AC$2:$AH$101 &amp; ", ")) +
           ISNUMBER(SEARCH(" " &amp; E59 &amp; ")", " " &amp; entries!$AC$2:$AH$101 &amp; ")")))
    ) = 0,
    NOT(OR(E59="Python", E59="Git"))
)), "")</f>
        <v/>
      </c>
    </row>
    <row r="60" spans="1:14" x14ac:dyDescent="0.2">
      <c r="A60" s="9" cm="1">
        <f t="array" ref="A60">SUM((D60=skills_order!$A$3:$A$1000) * skills_order!$D$3:$D$1000)</f>
        <v>9</v>
      </c>
      <c r="B60" s="9" t="str">
        <f>INDEX(skills_order!$B$3:$B$1000, MATCH($D60, skills_order!$A$3:$A$1000, 0))</f>
        <v>Tech and Competencies</v>
      </c>
      <c r="C60" s="9" t="str">
        <f>INDEX(skills_order!$C$3:$C$1000, MATCH($D60, skills_order!$A$3:$A$1000, 0))</f>
        <v>Big Data</v>
      </c>
      <c r="D60" s="5" t="s">
        <v>141</v>
      </c>
      <c r="E60" s="6" t="s">
        <v>49</v>
      </c>
      <c r="F60" s="8">
        <v>0</v>
      </c>
      <c r="H60" s="7" t="s">
        <v>119</v>
      </c>
      <c r="I60" s="17" t="str" cm="1">
        <f t="array" ref="I60">IF(G60="x", NOT(AND(
    SUMPRODUCT(
        --(ISNUMBER(SEARCH(" " &amp; E60 &amp; " ", " " &amp; entries!$K$2:$AB$101 &amp; " ")) +
           ISNUMBER(SEARCH(" " &amp; E60 &amp; ",", " " &amp; entries!$K$2:$AB$101 &amp; ",")) +
           ISNUMBER(SEARCH("(" &amp; E60 &amp; ")", "(" &amp; entries!$K$2:$AB$101 &amp; ")")) +
           ISNUMBER(SEARCH("(" &amp; E60 &amp; ", ", "(" &amp; entries!$K$2:$AB$101 &amp; ", ")) +
           ISNUMBER(SEARCH(" " &amp; E60 &amp; ")", " " &amp; entries!$K$2:$AB$101 &amp; ")")))
    ) = 0,
    NOT(OR(E60="Python", E60="Git"))
)), "")</f>
        <v/>
      </c>
      <c r="J60" s="17" t="str" cm="1">
        <f t="array" ref="J60">IF(G60="x", NOT(AND(
    SUMPRODUCT(
        --(ISNUMBER(SEARCH(" " &amp; E60 &amp; " ", " " &amp; entries!$AC$2:$AH$101 &amp; " ")) +
           ISNUMBER(SEARCH(" " &amp; E60 &amp; ",", " " &amp; entries!$AC$2:$AH$101&amp; ",")) +
           ISNUMBER(SEARCH("(" &amp; E60 &amp; ")", "(" &amp; entries!$AC$2:$AH$101 &amp; ")")) +
           ISNUMBER(SEARCH("(" &amp; E60 &amp; ", ", "(" &amp; entries!$AC$2:$AH$101 &amp; ", ")) +
           ISNUMBER(SEARCH(" " &amp; E60 &amp; ")", " " &amp; entries!$AC$2:$AH$101 &amp; ")")))
    ) = 0,
    NOT(OR(E60="Python", E60="Git"))
)), "")</f>
        <v/>
      </c>
      <c r="L60" s="13" t="s">
        <v>119</v>
      </c>
    </row>
    <row r="61" spans="1:14" x14ac:dyDescent="0.2">
      <c r="A61" s="9" cm="1">
        <f t="array" ref="A61">SUM((D61=skills_order!$A$3:$A$1000) * skills_order!$D$3:$D$1000)</f>
        <v>9</v>
      </c>
      <c r="B61" s="9" t="str">
        <f>INDEX(skills_order!$B$3:$B$1000, MATCH($D61, skills_order!$A$3:$A$1000, 0))</f>
        <v>Tech and Competencies</v>
      </c>
      <c r="C61" s="9" t="str">
        <f>INDEX(skills_order!$C$3:$C$1000, MATCH($D61, skills_order!$A$3:$A$1000, 0))</f>
        <v>Big Data</v>
      </c>
      <c r="D61" s="5" t="s">
        <v>142</v>
      </c>
      <c r="E61" s="5" t="s">
        <v>40</v>
      </c>
      <c r="F61" s="8" t="s">
        <v>14</v>
      </c>
      <c r="H61" s="7" t="s">
        <v>119</v>
      </c>
      <c r="I61" s="17" t="str" cm="1">
        <f t="array" ref="I61">IF(G61="x", NOT(AND(
    SUMPRODUCT(
        --(ISNUMBER(SEARCH(" " &amp; E61 &amp; " ", " " &amp; entries!$K$2:$AB$101 &amp; " ")) +
           ISNUMBER(SEARCH(" " &amp; E61 &amp; ",", " " &amp; entries!$K$2:$AB$101 &amp; ",")) +
           ISNUMBER(SEARCH("(" &amp; E61 &amp; ")", "(" &amp; entries!$K$2:$AB$101 &amp; ")")) +
           ISNUMBER(SEARCH("(" &amp; E61 &amp; ", ", "(" &amp; entries!$K$2:$AB$101 &amp; ", ")) +
           ISNUMBER(SEARCH(" " &amp; E61 &amp; ")", " " &amp; entries!$K$2:$AB$101 &amp; ")")))
    ) = 0,
    NOT(OR(E61="Python", E61="Git"))
)), "")</f>
        <v/>
      </c>
      <c r="J61" s="17" t="str" cm="1">
        <f t="array" ref="J61">IF(G61="x", NOT(AND(
    SUMPRODUCT(
        --(ISNUMBER(SEARCH(" " &amp; E61 &amp; " ", " " &amp; entries!$AC$2:$AH$101 &amp; " ")) +
           ISNUMBER(SEARCH(" " &amp; E61 &amp; ",", " " &amp; entries!$AC$2:$AH$101&amp; ",")) +
           ISNUMBER(SEARCH("(" &amp; E61 &amp; ")", "(" &amp; entries!$AC$2:$AH$101 &amp; ")")) +
           ISNUMBER(SEARCH("(" &amp; E61 &amp; ", ", "(" &amp; entries!$AC$2:$AH$101 &amp; ", ")) +
           ISNUMBER(SEARCH(" " &amp; E61 &amp; ")", " " &amp; entries!$AC$2:$AH$101 &amp; ")")))
    ) = 0,
    NOT(OR(E61="Python", E61="Git"))
)), "")</f>
        <v/>
      </c>
    </row>
    <row r="62" spans="1:14" x14ac:dyDescent="0.2">
      <c r="A62" s="9" cm="1">
        <f t="array" ref="A62">SUM((D62=skills_order!$A$3:$A$1000) * skills_order!$D$3:$D$1000)</f>
        <v>9</v>
      </c>
      <c r="B62" s="9" t="str">
        <f>INDEX(skills_order!$B$3:$B$1000, MATCH($D62, skills_order!$A$3:$A$1000, 0))</f>
        <v>Tech and Competencies</v>
      </c>
      <c r="C62" s="9" t="str">
        <f>INDEX(skills_order!$C$3:$C$1000, MATCH($D62, skills_order!$A$3:$A$1000, 0))</f>
        <v>Big Data</v>
      </c>
      <c r="D62" s="5" t="s">
        <v>142</v>
      </c>
      <c r="E62" s="5" t="s">
        <v>74</v>
      </c>
      <c r="F62" s="8" t="s">
        <v>14</v>
      </c>
      <c r="H62" s="7" t="s">
        <v>119</v>
      </c>
      <c r="I62" s="17" t="str" cm="1">
        <f t="array" ref="I62">IF(G62="x", NOT(AND(
    SUMPRODUCT(
        --(ISNUMBER(SEARCH(" " &amp; E62 &amp; " ", " " &amp; entries!$K$2:$AB$101 &amp; " ")) +
           ISNUMBER(SEARCH(" " &amp; E62 &amp; ",", " " &amp; entries!$K$2:$AB$101 &amp; ",")) +
           ISNUMBER(SEARCH("(" &amp; E62 &amp; ")", "(" &amp; entries!$K$2:$AB$101 &amp; ")")) +
           ISNUMBER(SEARCH("(" &amp; E62 &amp; ", ", "(" &amp; entries!$K$2:$AB$101 &amp; ", ")) +
           ISNUMBER(SEARCH(" " &amp; E62 &amp; ")", " " &amp; entries!$K$2:$AB$101 &amp; ")")))
    ) = 0,
    NOT(OR(E62="Python", E62="Git"))
)), "")</f>
        <v/>
      </c>
      <c r="J62" s="17" t="str" cm="1">
        <f t="array" ref="J62">IF(G62="x", NOT(AND(
    SUMPRODUCT(
        --(ISNUMBER(SEARCH(" " &amp; E62 &amp; " ", " " &amp; entries!$AC$2:$AH$101 &amp; " ")) +
           ISNUMBER(SEARCH(" " &amp; E62 &amp; ",", " " &amp; entries!$AC$2:$AH$101&amp; ",")) +
           ISNUMBER(SEARCH("(" &amp; E62 &amp; ")", "(" &amp; entries!$AC$2:$AH$101 &amp; ")")) +
           ISNUMBER(SEARCH("(" &amp; E62 &amp; ", ", "(" &amp; entries!$AC$2:$AH$101 &amp; ", ")) +
           ISNUMBER(SEARCH(" " &amp; E62 &amp; ")", " " &amp; entries!$AC$2:$AH$101 &amp; ")")))
    ) = 0,
    NOT(OR(E62="Python", E62="Git"))
)), "")</f>
        <v/>
      </c>
    </row>
    <row r="63" spans="1:14" x14ac:dyDescent="0.2">
      <c r="A63" s="9" cm="1">
        <f t="array" ref="A63">SUM((D63=skills_order!$A$3:$A$1000) * skills_order!$D$3:$D$1000)</f>
        <v>9</v>
      </c>
      <c r="B63" s="9" t="str">
        <f>INDEX(skills_order!$B$3:$B$1000, MATCH($D63, skills_order!$A$3:$A$1000, 0))</f>
        <v>Tech and Competencies</v>
      </c>
      <c r="C63" s="9" t="str">
        <f>INDEX(skills_order!$C$3:$C$1000, MATCH($D63, skills_order!$A$3:$A$1000, 0))</f>
        <v>Big Data</v>
      </c>
      <c r="D63" s="5" t="s">
        <v>142</v>
      </c>
      <c r="E63" s="6" t="s">
        <v>50</v>
      </c>
      <c r="F63" s="8">
        <v>0</v>
      </c>
      <c r="H63" s="7" t="s">
        <v>119</v>
      </c>
      <c r="I63" s="17" t="str" cm="1">
        <f t="array" ref="I63">IF(G63="x", NOT(AND(
    SUMPRODUCT(
        --(ISNUMBER(SEARCH(" " &amp; E63 &amp; " ", " " &amp; entries!$K$2:$AB$101 &amp; " ")) +
           ISNUMBER(SEARCH(" " &amp; E63 &amp; ",", " " &amp; entries!$K$2:$AB$101 &amp; ",")) +
           ISNUMBER(SEARCH("(" &amp; E63 &amp; ")", "(" &amp; entries!$K$2:$AB$101 &amp; ")")) +
           ISNUMBER(SEARCH("(" &amp; E63 &amp; ", ", "(" &amp; entries!$K$2:$AB$101 &amp; ", ")) +
           ISNUMBER(SEARCH(" " &amp; E63 &amp; ")", " " &amp; entries!$K$2:$AB$101 &amp; ")")))
    ) = 0,
    NOT(OR(E63="Python", E63="Git"))
)), "")</f>
        <v/>
      </c>
      <c r="J63" s="17" t="str" cm="1">
        <f t="array" ref="J63">IF(G63="x", NOT(AND(
    SUMPRODUCT(
        --(ISNUMBER(SEARCH(" " &amp; E63 &amp; " ", " " &amp; entries!$AC$2:$AH$101 &amp; " ")) +
           ISNUMBER(SEARCH(" " &amp; E63 &amp; ",", " " &amp; entries!$AC$2:$AH$101&amp; ",")) +
           ISNUMBER(SEARCH("(" &amp; E63 &amp; ")", "(" &amp; entries!$AC$2:$AH$101 &amp; ")")) +
           ISNUMBER(SEARCH("(" &amp; E63 &amp; ", ", "(" &amp; entries!$AC$2:$AH$101 &amp; ", ")) +
           ISNUMBER(SEARCH(" " &amp; E63 &amp; ")", " " &amp; entries!$AC$2:$AH$101 &amp; ")")))
    ) = 0,
    NOT(OR(E63="Python", E63="Git"))
)), "")</f>
        <v/>
      </c>
      <c r="L63" s="13" t="s">
        <v>119</v>
      </c>
    </row>
    <row r="64" spans="1:14" x14ac:dyDescent="0.2">
      <c r="A64" s="9" cm="1">
        <f t="array" ref="A64">SUM((D64=skills_order!$A$3:$A$1000) * skills_order!$D$3:$D$1000)</f>
        <v>10</v>
      </c>
      <c r="B64" s="9" t="str">
        <f>INDEX(skills_order!$B$3:$B$1000, MATCH($D64, skills_order!$A$3:$A$1000, 0))</f>
        <v>Tech and Competencies</v>
      </c>
      <c r="C64" s="9" t="str">
        <f>INDEX(skills_order!$C$3:$C$1000, MATCH($D64, skills_order!$A$3:$A$1000, 0))</f>
        <v>MLOps</v>
      </c>
      <c r="D64" s="5" t="s">
        <v>47</v>
      </c>
      <c r="E64" s="5" t="s">
        <v>72</v>
      </c>
      <c r="F64" s="8" t="s">
        <v>14</v>
      </c>
      <c r="H64" s="7" t="s">
        <v>119</v>
      </c>
      <c r="I64" s="17" t="str" cm="1">
        <f t="array" ref="I64">IF(G64="x", NOT(AND(
    SUMPRODUCT(
        --(ISNUMBER(SEARCH(" " &amp; E64 &amp; " ", " " &amp; entries!$K$2:$AB$101 &amp; " ")) +
           ISNUMBER(SEARCH(" " &amp; E64 &amp; ",", " " &amp; entries!$K$2:$AB$101 &amp; ",")) +
           ISNUMBER(SEARCH("(" &amp; E64 &amp; ")", "(" &amp; entries!$K$2:$AB$101 &amp; ")")) +
           ISNUMBER(SEARCH("(" &amp; E64 &amp; ", ", "(" &amp; entries!$K$2:$AB$101 &amp; ", ")) +
           ISNUMBER(SEARCH(" " &amp; E64 &amp; ")", " " &amp; entries!$K$2:$AB$101 &amp; ")")))
    ) = 0,
    NOT(OR(E64="Python", E64="Git"))
)), "")</f>
        <v/>
      </c>
      <c r="J64" s="17" t="str" cm="1">
        <f t="array" ref="J64">IF(G64="x", NOT(AND(
    SUMPRODUCT(
        --(ISNUMBER(SEARCH(" " &amp; E64 &amp; " ", " " &amp; entries!$AC$2:$AH$101 &amp; " ")) +
           ISNUMBER(SEARCH(" " &amp; E64 &amp; ",", " " &amp; entries!$AC$2:$AH$101&amp; ",")) +
           ISNUMBER(SEARCH("(" &amp; E64 &amp; ")", "(" &amp; entries!$AC$2:$AH$101 &amp; ")")) +
           ISNUMBER(SEARCH("(" &amp; E64 &amp; ", ", "(" &amp; entries!$AC$2:$AH$101 &amp; ", ")) +
           ISNUMBER(SEARCH(" " &amp; E64 &amp; ")", " " &amp; entries!$AC$2:$AH$101 &amp; ")")))
    ) = 0,
    NOT(OR(E64="Python", E64="Git"))
)), "")</f>
        <v/>
      </c>
    </row>
    <row r="65" spans="1:14" x14ac:dyDescent="0.2">
      <c r="A65" s="9" cm="1">
        <f t="array" ref="A65">SUM((D65=skills_order!$A$3:$A$1000) * skills_order!$D$3:$D$1000)</f>
        <v>10</v>
      </c>
      <c r="B65" s="9" t="str">
        <f>INDEX(skills_order!$B$3:$B$1000, MATCH($D65, skills_order!$A$3:$A$1000, 0))</f>
        <v>Tech and Competencies</v>
      </c>
      <c r="C65" s="9" t="str">
        <f>INDEX(skills_order!$C$3:$C$1000, MATCH($D65, skills_order!$A$3:$A$1000, 0))</f>
        <v>MLOps</v>
      </c>
      <c r="D65" s="5" t="s">
        <v>47</v>
      </c>
      <c r="E65" s="5" t="s">
        <v>117</v>
      </c>
      <c r="F65" s="8" t="s">
        <v>14</v>
      </c>
      <c r="I65" s="17" t="str" cm="1">
        <f t="array" ref="I65">IF(G65="x", NOT(AND(
    SUMPRODUCT(
        --(ISNUMBER(SEARCH(" " &amp; E65 &amp; " ", " " &amp; entries!$K$2:$AB$101 &amp; " ")) +
           ISNUMBER(SEARCH(" " &amp; E65 &amp; ",", " " &amp; entries!$K$2:$AB$101 &amp; ",")) +
           ISNUMBER(SEARCH("(" &amp; E65 &amp; ")", "(" &amp; entries!$K$2:$AB$101 &amp; ")")) +
           ISNUMBER(SEARCH("(" &amp; E65 &amp; ", ", "(" &amp; entries!$K$2:$AB$101 &amp; ", ")) +
           ISNUMBER(SEARCH(" " &amp; E65 &amp; ")", " " &amp; entries!$K$2:$AB$101 &amp; ")")))
    ) = 0,
    NOT(OR(E65="Python", E65="Git"))
)), "")</f>
        <v/>
      </c>
      <c r="J65" s="17" t="str" cm="1">
        <f t="array" ref="J65">IF(G65="x", NOT(AND(
    SUMPRODUCT(
        --(ISNUMBER(SEARCH(" " &amp; E65 &amp; " ", " " &amp; entries!$AC$2:$AH$101 &amp; " ")) +
           ISNUMBER(SEARCH(" " &amp; E65 &amp; ",", " " &amp; entries!$AC$2:$AH$101&amp; ",")) +
           ISNUMBER(SEARCH("(" &amp; E65 &amp; ")", "(" &amp; entries!$AC$2:$AH$101 &amp; ")")) +
           ISNUMBER(SEARCH("(" &amp; E65 &amp; ", ", "(" &amp; entries!$AC$2:$AH$101 &amp; ", ")) +
           ISNUMBER(SEARCH(" " &amp; E65 &amp; ")", " " &amp; entries!$AC$2:$AH$101 &amp; ")")))
    ) = 0,
    NOT(OR(E65="Python", E65="Git"))
)), "")</f>
        <v/>
      </c>
    </row>
    <row r="66" spans="1:14" x14ac:dyDescent="0.2">
      <c r="A66" s="9" cm="1">
        <f t="array" ref="A66">SUM((D66=skills_order!$A$3:$A$1000) * skills_order!$D$3:$D$1000)</f>
        <v>10</v>
      </c>
      <c r="B66" s="9" t="str">
        <f>INDEX(skills_order!$B$3:$B$1000, MATCH($D66, skills_order!$A$3:$A$1000, 0))</f>
        <v>Tech and Competencies</v>
      </c>
      <c r="C66" s="9" t="str">
        <f>INDEX(skills_order!$C$3:$C$1000, MATCH($D66, skills_order!$A$3:$A$1000, 0))</f>
        <v>MLOps</v>
      </c>
      <c r="D66" s="5" t="s">
        <v>47</v>
      </c>
      <c r="E66" s="6" t="s">
        <v>71</v>
      </c>
      <c r="F66" s="8">
        <v>0</v>
      </c>
      <c r="H66" s="7" t="s">
        <v>119</v>
      </c>
      <c r="I66" s="17" t="str" cm="1">
        <f t="array" ref="I66">IF(G66="x", NOT(AND(
    SUMPRODUCT(
        --(ISNUMBER(SEARCH(" " &amp; E66 &amp; " ", " " &amp; entries!$K$2:$AB$101 &amp; " ")) +
           ISNUMBER(SEARCH(" " &amp; E66 &amp; ",", " " &amp; entries!$K$2:$AB$101 &amp; ",")) +
           ISNUMBER(SEARCH("(" &amp; E66 &amp; ")", "(" &amp; entries!$K$2:$AB$101 &amp; ")")) +
           ISNUMBER(SEARCH("(" &amp; E66 &amp; ", ", "(" &amp; entries!$K$2:$AB$101 &amp; ", ")) +
           ISNUMBER(SEARCH(" " &amp; E66 &amp; ")", " " &amp; entries!$K$2:$AB$101 &amp; ")")))
    ) = 0,
    NOT(OR(E66="Python", E66="Git"))
)), "")</f>
        <v/>
      </c>
      <c r="J66" s="17" t="str" cm="1">
        <f t="array" ref="J66">IF(G66="x", NOT(AND(
    SUMPRODUCT(
        --(ISNUMBER(SEARCH(" " &amp; E66 &amp; " ", " " &amp; entries!$AC$2:$AH$101 &amp; " ")) +
           ISNUMBER(SEARCH(" " &amp; E66 &amp; ",", " " &amp; entries!$AC$2:$AH$101&amp; ",")) +
           ISNUMBER(SEARCH("(" &amp; E66 &amp; ")", "(" &amp; entries!$AC$2:$AH$101 &amp; ")")) +
           ISNUMBER(SEARCH("(" &amp; E66 &amp; ", ", "(" &amp; entries!$AC$2:$AH$101 &amp; ", ")) +
           ISNUMBER(SEARCH(" " &amp; E66 &amp; ")", " " &amp; entries!$AC$2:$AH$101 &amp; ")")))
    ) = 0,
    NOT(OR(E66="Python", E66="Git"))
)), "")</f>
        <v/>
      </c>
      <c r="L66" s="13" t="s">
        <v>119</v>
      </c>
    </row>
    <row r="67" spans="1:14" x14ac:dyDescent="0.2">
      <c r="A67" s="9" cm="1">
        <f t="array" ref="A67">SUM((D67=skills_order!$A$3:$A$1000) * skills_order!$D$3:$D$1000)</f>
        <v>11</v>
      </c>
      <c r="B67" s="9" t="str">
        <f>INDEX(skills_order!$B$3:$B$1000, MATCH($D67, skills_order!$A$3:$A$1000, 0))</f>
        <v>Tech and Competencies</v>
      </c>
      <c r="C67" s="9" t="str">
        <f>INDEX(skills_order!$C$3:$C$1000, MATCH($D67, skills_order!$A$3:$A$1000, 0))</f>
        <v>Document Authoring</v>
      </c>
      <c r="D67" s="5" t="s">
        <v>126</v>
      </c>
      <c r="E67" s="5" t="s">
        <v>127</v>
      </c>
      <c r="F67" s="8">
        <v>4</v>
      </c>
      <c r="H67" s="7" t="s">
        <v>119</v>
      </c>
      <c r="I67" s="17" t="str" cm="1">
        <f t="array" ref="I67">IF(G67="x", NOT(AND(
    SUMPRODUCT(
        --(ISNUMBER(SEARCH(" " &amp; E67 &amp; " ", " " &amp; entries!$K$2:$AB$101 &amp; " ")) +
           ISNUMBER(SEARCH(" " &amp; E67 &amp; ",", " " &amp; entries!$K$2:$AB$101 &amp; ",")) +
           ISNUMBER(SEARCH("(" &amp; E67 &amp; ")", "(" &amp; entries!$K$2:$AB$101 &amp; ")")) +
           ISNUMBER(SEARCH("(" &amp; E67 &amp; ", ", "(" &amp; entries!$K$2:$AB$101 &amp; ", ")) +
           ISNUMBER(SEARCH(" " &amp; E67 &amp; ")", " " &amp; entries!$K$2:$AB$101 &amp; ")")))
    ) = 0,
    NOT(OR(E67="Python", E67="Git"))
)), "")</f>
        <v/>
      </c>
      <c r="J67" s="17" t="str" cm="1">
        <f t="array" ref="J67">IF(G67="x", NOT(AND(
    SUMPRODUCT(
        --(ISNUMBER(SEARCH(" " &amp; E67 &amp; " ", " " &amp; entries!$AC$2:$AH$101 &amp; " ")) +
           ISNUMBER(SEARCH(" " &amp; E67 &amp; ",", " " &amp; entries!$AC$2:$AH$101&amp; ",")) +
           ISNUMBER(SEARCH("(" &amp; E67 &amp; ")", "(" &amp; entries!$AC$2:$AH$101 &amp; ")")) +
           ISNUMBER(SEARCH("(" &amp; E67 &amp; ", ", "(" &amp; entries!$AC$2:$AH$101 &amp; ", ")) +
           ISNUMBER(SEARCH(" " &amp; E67 &amp; ")", " " &amp; entries!$AC$2:$AH$101 &amp; ")")))
    ) = 0,
    NOT(OR(E67="Python", E67="Git"))
)), "")</f>
        <v/>
      </c>
    </row>
    <row r="68" spans="1:14" x14ac:dyDescent="0.2">
      <c r="A68" s="9" cm="1">
        <f t="array" ref="A68">SUM((D68=skills_order!$A$3:$A$1000) * skills_order!$D$3:$D$1000)</f>
        <v>11</v>
      </c>
      <c r="B68" s="9" t="str">
        <f>INDEX(skills_order!$B$3:$B$1000, MATCH($D68, skills_order!$A$3:$A$1000, 0))</f>
        <v>Tech and Competencies</v>
      </c>
      <c r="C68" s="9" t="str">
        <f>INDEX(skills_order!$C$3:$C$1000, MATCH($D68, skills_order!$A$3:$A$1000, 0))</f>
        <v>Document Authoring</v>
      </c>
      <c r="D68" s="5" t="s">
        <v>126</v>
      </c>
      <c r="E68" s="5" t="s">
        <v>128</v>
      </c>
      <c r="F68" s="8">
        <v>5</v>
      </c>
      <c r="I68" s="17" t="str" cm="1">
        <f t="array" ref="I68">IF(G68="x", NOT(AND(
    SUMPRODUCT(
        --(ISNUMBER(SEARCH(" " &amp; E68 &amp; " ", " " &amp; entries!$K$2:$AB$101 &amp; " ")) +
           ISNUMBER(SEARCH(" " &amp; E68 &amp; ",", " " &amp; entries!$K$2:$AB$101 &amp; ",")) +
           ISNUMBER(SEARCH("(" &amp; E68 &amp; ")", "(" &amp; entries!$K$2:$AB$101 &amp; ")")) +
           ISNUMBER(SEARCH("(" &amp; E68 &amp; ", ", "(" &amp; entries!$K$2:$AB$101 &amp; ", ")) +
           ISNUMBER(SEARCH(" " &amp; E68 &amp; ")", " " &amp; entries!$K$2:$AB$101 &amp; ")")))
    ) = 0,
    NOT(OR(E68="Python", E68="Git"))
)), "")</f>
        <v/>
      </c>
      <c r="J68" s="17" t="str" cm="1">
        <f t="array" ref="J68">IF(G68="x", NOT(AND(
    SUMPRODUCT(
        --(ISNUMBER(SEARCH(" " &amp; E68 &amp; " ", " " &amp; entries!$AC$2:$AH$101 &amp; " ")) +
           ISNUMBER(SEARCH(" " &amp; E68 &amp; ",", " " &amp; entries!$AC$2:$AH$101&amp; ",")) +
           ISNUMBER(SEARCH("(" &amp; E68 &amp; ")", "(" &amp; entries!$AC$2:$AH$101 &amp; ")")) +
           ISNUMBER(SEARCH("(" &amp; E68 &amp; ", ", "(" &amp; entries!$AC$2:$AH$101 &amp; ", ")) +
           ISNUMBER(SEARCH(" " &amp; E68 &amp; ")", " " &amp; entries!$AC$2:$AH$101 &amp; ")")))
    ) = 0,
    NOT(OR(E68="Python", E68="Git"))
)), "")</f>
        <v/>
      </c>
    </row>
    <row r="69" spans="1:14" x14ac:dyDescent="0.2">
      <c r="A69" s="9" cm="1">
        <f t="array" ref="A69">SUM((D69=skills_order!$A$3:$A$1000) * skills_order!$D$3:$D$1000)</f>
        <v>11</v>
      </c>
      <c r="B69" s="9" t="str">
        <f>INDEX(skills_order!$B$3:$B$1000, MATCH($D69, skills_order!$A$3:$A$1000, 0))</f>
        <v>Tech and Competencies</v>
      </c>
      <c r="C69" s="9" t="str">
        <f>INDEX(skills_order!$C$3:$C$1000, MATCH($D69, skills_order!$A$3:$A$1000, 0))</f>
        <v>Document Authoring</v>
      </c>
      <c r="D69" s="5" t="s">
        <v>126</v>
      </c>
      <c r="E69" s="5" t="s">
        <v>130</v>
      </c>
      <c r="F69" s="8">
        <v>5</v>
      </c>
      <c r="I69" s="17" t="str" cm="1">
        <f t="array" ref="I69">IF(G69="x", NOT(AND(
    SUMPRODUCT(
        --(ISNUMBER(SEARCH(" " &amp; E69 &amp; " ", " " &amp; entries!$K$2:$AB$101 &amp; " ")) +
           ISNUMBER(SEARCH(" " &amp; E69 &amp; ",", " " &amp; entries!$K$2:$AB$101 &amp; ",")) +
           ISNUMBER(SEARCH("(" &amp; E69 &amp; ")", "(" &amp; entries!$K$2:$AB$101 &amp; ")")) +
           ISNUMBER(SEARCH("(" &amp; E69 &amp; ", ", "(" &amp; entries!$K$2:$AB$101 &amp; ", ")) +
           ISNUMBER(SEARCH(" " &amp; E69 &amp; ")", " " &amp; entries!$K$2:$AB$101 &amp; ")")))
    ) = 0,
    NOT(OR(E69="Python", E69="Git"))
)), "")</f>
        <v/>
      </c>
      <c r="J69" s="17" t="str" cm="1">
        <f t="array" ref="J69">IF(G69="x", NOT(AND(
    SUMPRODUCT(
        --(ISNUMBER(SEARCH(" " &amp; E69 &amp; " ", " " &amp; entries!$AC$2:$AH$101 &amp; " ")) +
           ISNUMBER(SEARCH(" " &amp; E69 &amp; ",", " " &amp; entries!$AC$2:$AH$101&amp; ",")) +
           ISNUMBER(SEARCH("(" &amp; E69 &amp; ")", "(" &amp; entries!$AC$2:$AH$101 &amp; ")")) +
           ISNUMBER(SEARCH("(" &amp; E69 &amp; ", ", "(" &amp; entries!$AC$2:$AH$101 &amp; ", ")) +
           ISNUMBER(SEARCH(" " &amp; E69 &amp; ")", " " &amp; entries!$AC$2:$AH$101 &amp; ")")))
    ) = 0,
    NOT(OR(E69="Python", E69="Git"))
)), "")</f>
        <v/>
      </c>
    </row>
    <row r="70" spans="1:14" x14ac:dyDescent="0.2">
      <c r="A70" s="9" cm="1">
        <f t="array" ref="A70">SUM((D70=skills_order!$A$3:$A$1000) * skills_order!$D$3:$D$1000)</f>
        <v>11</v>
      </c>
      <c r="B70" s="9" t="str">
        <f>INDEX(skills_order!$B$3:$B$1000, MATCH($D70, skills_order!$A$3:$A$1000, 0))</f>
        <v>Tech and Competencies</v>
      </c>
      <c r="C70" s="9" t="str">
        <f>INDEX(skills_order!$C$3:$C$1000, MATCH($D70, skills_order!$A$3:$A$1000, 0))</f>
        <v>Document Authoring</v>
      </c>
      <c r="D70" s="5" t="s">
        <v>126</v>
      </c>
      <c r="E70" s="5" t="s">
        <v>129</v>
      </c>
      <c r="F70" s="8">
        <v>5</v>
      </c>
      <c r="I70" s="17" t="str" cm="1">
        <f t="array" ref="I70">IF(G70="x", NOT(AND(
    SUMPRODUCT(
        --(ISNUMBER(SEARCH(" " &amp; E70 &amp; " ", " " &amp; entries!$K$2:$AB$101 &amp; " ")) +
           ISNUMBER(SEARCH(" " &amp; E70 &amp; ",", " " &amp; entries!$K$2:$AB$101 &amp; ",")) +
           ISNUMBER(SEARCH("(" &amp; E70 &amp; ")", "(" &amp; entries!$K$2:$AB$101 &amp; ")")) +
           ISNUMBER(SEARCH("(" &amp; E70 &amp; ", ", "(" &amp; entries!$K$2:$AB$101 &amp; ", ")) +
           ISNUMBER(SEARCH(" " &amp; E70 &amp; ")", " " &amp; entries!$K$2:$AB$101 &amp; ")")))
    ) = 0,
    NOT(OR(E70="Python", E70="Git"))
)), "")</f>
        <v/>
      </c>
      <c r="J70" s="17" t="str" cm="1">
        <f t="array" ref="J70">IF(G70="x", NOT(AND(
    SUMPRODUCT(
        --(ISNUMBER(SEARCH(" " &amp; E70 &amp; " ", " " &amp; entries!$AC$2:$AH$101 &amp; " ")) +
           ISNUMBER(SEARCH(" " &amp; E70 &amp; ",", " " &amp; entries!$AC$2:$AH$101&amp; ",")) +
           ISNUMBER(SEARCH("(" &amp; E70 &amp; ")", "(" &amp; entries!$AC$2:$AH$101 &amp; ")")) +
           ISNUMBER(SEARCH("(" &amp; E70 &amp; ", ", "(" &amp; entries!$AC$2:$AH$101 &amp; ", ")) +
           ISNUMBER(SEARCH(" " &amp; E70 &amp; ")", " " &amp; entries!$AC$2:$AH$101 &amp; ")")))
    ) = 0,
    NOT(OR(E70="Python", E70="Git"))
)), "")</f>
        <v/>
      </c>
    </row>
    <row r="71" spans="1:14" x14ac:dyDescent="0.2">
      <c r="A71" s="9" cm="1">
        <f t="array" ref="A71">SUM((D71=skills_order!$A$3:$A$1000) * skills_order!$D$3:$D$1000)</f>
        <v>11</v>
      </c>
      <c r="B71" s="9" t="str">
        <f>INDEX(skills_order!$B$3:$B$1000, MATCH($D71, skills_order!$A$3:$A$1000, 0))</f>
        <v>Tech and Competencies</v>
      </c>
      <c r="C71" s="9" t="str">
        <f>INDEX(skills_order!$C$3:$C$1000, MATCH($D71, skills_order!$A$3:$A$1000, 0))</f>
        <v>Document Authoring</v>
      </c>
      <c r="D71" s="5" t="s">
        <v>126</v>
      </c>
      <c r="E71" s="5" t="s">
        <v>131</v>
      </c>
      <c r="F71" s="8">
        <v>5</v>
      </c>
      <c r="I71" s="17" t="str" cm="1">
        <f t="array" ref="I71">IF(G71="x", NOT(AND(
    SUMPRODUCT(
        --(ISNUMBER(SEARCH(" " &amp; E71 &amp; " ", " " &amp; entries!$K$2:$AB$101 &amp; " ")) +
           ISNUMBER(SEARCH(" " &amp; E71 &amp; ",", " " &amp; entries!$K$2:$AB$101 &amp; ",")) +
           ISNUMBER(SEARCH("(" &amp; E71 &amp; ")", "(" &amp; entries!$K$2:$AB$101 &amp; ")")) +
           ISNUMBER(SEARCH("(" &amp; E71 &amp; ", ", "(" &amp; entries!$K$2:$AB$101 &amp; ", ")) +
           ISNUMBER(SEARCH(" " &amp; E71 &amp; ")", " " &amp; entries!$K$2:$AB$101 &amp; ")")))
    ) = 0,
    NOT(OR(E71="Python", E71="Git"))
)), "")</f>
        <v/>
      </c>
      <c r="J71" s="17" t="str" cm="1">
        <f t="array" ref="J71">IF(G71="x", NOT(AND(
    SUMPRODUCT(
        --(ISNUMBER(SEARCH(" " &amp; E71 &amp; " ", " " &amp; entries!$AC$2:$AH$101 &amp; " ")) +
           ISNUMBER(SEARCH(" " &amp; E71 &amp; ",", " " &amp; entries!$AC$2:$AH$101&amp; ",")) +
           ISNUMBER(SEARCH("(" &amp; E71 &amp; ")", "(" &amp; entries!$AC$2:$AH$101 &amp; ")")) +
           ISNUMBER(SEARCH("(" &amp; E71 &amp; ", ", "(" &amp; entries!$AC$2:$AH$101 &amp; ", ")) +
           ISNUMBER(SEARCH(" " &amp; E71 &amp; ")", " " &amp; entries!$AC$2:$AH$101 &amp; ")")))
    ) = 0,
    NOT(OR(E71="Python", E71="Git"))
)), "")</f>
        <v/>
      </c>
    </row>
    <row r="72" spans="1:14" x14ac:dyDescent="0.2">
      <c r="A72" s="9" cm="1">
        <f t="array" ref="A72">SUM((D72=skills_order!$A$3:$A$1000) * skills_order!$D$3:$D$1000)</f>
        <v>12</v>
      </c>
      <c r="B72" s="9" t="str">
        <f>INDEX(skills_order!$B$3:$B$1000, MATCH($D72, skills_order!$A$3:$A$1000, 0))</f>
        <v>Tech and Competencies</v>
      </c>
      <c r="C72" s="9" t="str">
        <f>INDEX(skills_order!$C$3:$C$1000, MATCH($D72, skills_order!$A$3:$A$1000, 0))</f>
        <v>Web Development</v>
      </c>
      <c r="D72" s="5" t="s">
        <v>122</v>
      </c>
      <c r="E72" s="5" t="s">
        <v>123</v>
      </c>
      <c r="F72" s="8">
        <v>3</v>
      </c>
      <c r="H72" s="7" t="s">
        <v>119</v>
      </c>
      <c r="I72" s="17" t="str" cm="1">
        <f t="array" ref="I72">IF(G72="x", NOT(AND(
    SUMPRODUCT(
        --(ISNUMBER(SEARCH(" " &amp; E72 &amp; " ", " " &amp; entries!$K$2:$AB$101 &amp; " ")) +
           ISNUMBER(SEARCH(" " &amp; E72 &amp; ",", " " &amp; entries!$K$2:$AB$101 &amp; ",")) +
           ISNUMBER(SEARCH("(" &amp; E72 &amp; ")", "(" &amp; entries!$K$2:$AB$101 &amp; ")")) +
           ISNUMBER(SEARCH("(" &amp; E72 &amp; ", ", "(" &amp; entries!$K$2:$AB$101 &amp; ", ")) +
           ISNUMBER(SEARCH(" " &amp; E72 &amp; ")", " " &amp; entries!$K$2:$AB$101 &amp; ")")))
    ) = 0,
    NOT(OR(E72="Python", E72="Git"))
)), "")</f>
        <v/>
      </c>
      <c r="J72" s="17" t="str" cm="1">
        <f t="array" ref="J72">IF(G72="x", NOT(AND(
    SUMPRODUCT(
        --(ISNUMBER(SEARCH(" " &amp; E72 &amp; " ", " " &amp; entries!$AC$2:$AH$101 &amp; " ")) +
           ISNUMBER(SEARCH(" " &amp; E72 &amp; ",", " " &amp; entries!$AC$2:$AH$101&amp; ",")) +
           ISNUMBER(SEARCH("(" &amp; E72 &amp; ")", "(" &amp; entries!$AC$2:$AH$101 &amp; ")")) +
           ISNUMBER(SEARCH("(" &amp; E72 &amp; ", ", "(" &amp; entries!$AC$2:$AH$101 &amp; ", ")) +
           ISNUMBER(SEARCH(" " &amp; E72 &amp; ")", " " &amp; entries!$AC$2:$AH$101 &amp; ")")))
    ) = 0,
    NOT(OR(E72="Python", E72="Git"))
)), "")</f>
        <v/>
      </c>
    </row>
    <row r="73" spans="1:14" x14ac:dyDescent="0.2">
      <c r="A73" s="9" cm="1">
        <f t="array" ref="A73">SUM((D73=skills_order!$A$3:$A$1000) * skills_order!$D$3:$D$1000)</f>
        <v>12</v>
      </c>
      <c r="B73" s="9" t="str">
        <f>INDEX(skills_order!$B$3:$B$1000, MATCH($D73, skills_order!$A$3:$A$1000, 0))</f>
        <v>Tech and Competencies</v>
      </c>
      <c r="C73" s="9" t="str">
        <f>INDEX(skills_order!$C$3:$C$1000, MATCH($D73, skills_order!$A$3:$A$1000, 0))</f>
        <v>Web Development</v>
      </c>
      <c r="D73" s="5" t="s">
        <v>122</v>
      </c>
      <c r="E73" s="5" t="s">
        <v>124</v>
      </c>
      <c r="F73" s="8">
        <v>3</v>
      </c>
      <c r="H73" s="7" t="s">
        <v>119</v>
      </c>
      <c r="I73" s="17" t="str" cm="1">
        <f t="array" ref="I73">IF(G73="x", NOT(AND(
    SUMPRODUCT(
        --(ISNUMBER(SEARCH(" " &amp; E73 &amp; " ", " " &amp; entries!$K$2:$AB$101 &amp; " ")) +
           ISNUMBER(SEARCH(" " &amp; E73 &amp; ",", " " &amp; entries!$K$2:$AB$101 &amp; ",")) +
           ISNUMBER(SEARCH("(" &amp; E73 &amp; ")", "(" &amp; entries!$K$2:$AB$101 &amp; ")")) +
           ISNUMBER(SEARCH("(" &amp; E73 &amp; ", ", "(" &amp; entries!$K$2:$AB$101 &amp; ", ")) +
           ISNUMBER(SEARCH(" " &amp; E73 &amp; ")", " " &amp; entries!$K$2:$AB$101 &amp; ")")))
    ) = 0,
    NOT(OR(E73="Python", E73="Git"))
)), "")</f>
        <v/>
      </c>
      <c r="J73" s="17" t="str" cm="1">
        <f t="array" ref="J73">IF(G73="x", NOT(AND(
    SUMPRODUCT(
        --(ISNUMBER(SEARCH(" " &amp; E73 &amp; " ", " " &amp; entries!$AC$2:$AH$101 &amp; " ")) +
           ISNUMBER(SEARCH(" " &amp; E73 &amp; ",", " " &amp; entries!$AC$2:$AH$101&amp; ",")) +
           ISNUMBER(SEARCH("(" &amp; E73 &amp; ")", "(" &amp; entries!$AC$2:$AH$101 &amp; ")")) +
           ISNUMBER(SEARCH("(" &amp; E73 &amp; ", ", "(" &amp; entries!$AC$2:$AH$101 &amp; ", ")) +
           ISNUMBER(SEARCH(" " &amp; E73 &amp; ")", " " &amp; entries!$AC$2:$AH$101 &amp; ")")))
    ) = 0,
    NOT(OR(E73="Python", E73="Git"))
)), "")</f>
        <v/>
      </c>
    </row>
    <row r="74" spans="1:14" x14ac:dyDescent="0.2">
      <c r="A74" s="9" cm="1">
        <f t="array" ref="A74">SUM((D74=skills_order!$A$3:$A$1000) * skills_order!$D$3:$D$1000)</f>
        <v>12</v>
      </c>
      <c r="B74" s="9" t="str">
        <f>INDEX(skills_order!$B$3:$B$1000, MATCH($D74, skills_order!$A$3:$A$1000, 0))</f>
        <v>Tech and Competencies</v>
      </c>
      <c r="C74" s="9" t="str">
        <f>INDEX(skills_order!$C$3:$C$1000, MATCH($D74, skills_order!$A$3:$A$1000, 0))</f>
        <v>Web Development</v>
      </c>
      <c r="D74" s="5" t="s">
        <v>122</v>
      </c>
      <c r="E74" s="5" t="s">
        <v>125</v>
      </c>
      <c r="F74" s="8" t="s">
        <v>14</v>
      </c>
      <c r="H74" s="7" t="s">
        <v>119</v>
      </c>
      <c r="I74" s="17" t="str" cm="1">
        <f t="array" ref="I74">IF(G74="x", NOT(AND(
    SUMPRODUCT(
        --(ISNUMBER(SEARCH(" " &amp; E74 &amp; " ", " " &amp; entries!$K$2:$AB$101 &amp; " ")) +
           ISNUMBER(SEARCH(" " &amp; E74 &amp; ",", " " &amp; entries!$K$2:$AB$101 &amp; ",")) +
           ISNUMBER(SEARCH("(" &amp; E74 &amp; ")", "(" &amp; entries!$K$2:$AB$101 &amp; ")")) +
           ISNUMBER(SEARCH("(" &amp; E74 &amp; ", ", "(" &amp; entries!$K$2:$AB$101 &amp; ", ")) +
           ISNUMBER(SEARCH(" " &amp; E74 &amp; ")", " " &amp; entries!$K$2:$AB$101 &amp; ")")))
    ) = 0,
    NOT(OR(E74="Python", E74="Git"))
)), "")</f>
        <v/>
      </c>
      <c r="J74" s="17" t="str" cm="1">
        <f t="array" ref="J74">IF(G74="x", NOT(AND(
    SUMPRODUCT(
        --(ISNUMBER(SEARCH(" " &amp; E74 &amp; " ", " " &amp; entries!$AC$2:$AH$101 &amp; " ")) +
           ISNUMBER(SEARCH(" " &amp; E74 &amp; ",", " " &amp; entries!$AC$2:$AH$101&amp; ",")) +
           ISNUMBER(SEARCH("(" &amp; E74 &amp; ")", "(" &amp; entries!$AC$2:$AH$101 &amp; ")")) +
           ISNUMBER(SEARCH("(" &amp; E74 &amp; ", ", "(" &amp; entries!$AC$2:$AH$101 &amp; ", ")) +
           ISNUMBER(SEARCH(" " &amp; E74 &amp; ")", " " &amp; entries!$AC$2:$AH$101 &amp; ")")))
    ) = 0,
    NOT(OR(E74="Python", E74="Git"))
)), "")</f>
        <v/>
      </c>
    </row>
    <row r="75" spans="1:14" x14ac:dyDescent="0.2">
      <c r="A75" s="9" cm="1">
        <f t="array" ref="A75">SUM((D75=skills_order!$A$3:$A$1000) * skills_order!$D$3:$D$1000)</f>
        <v>13</v>
      </c>
      <c r="B75" s="9" t="str">
        <f>INDEX(skills_order!$B$3:$B$1000, MATCH($D75, skills_order!$A$3:$A$1000, 0))</f>
        <v>Statistical Theory</v>
      </c>
      <c r="C75" s="9" t="str">
        <f>INDEX(skills_order!$C$3:$C$1000, MATCH($D75, skills_order!$A$3:$A$1000, 0))</f>
        <v>Statistics</v>
      </c>
      <c r="D75" s="5" t="s">
        <v>80</v>
      </c>
      <c r="E75" s="6" t="s">
        <v>82</v>
      </c>
      <c r="F75" s="8">
        <v>3</v>
      </c>
      <c r="G75" s="7" t="s">
        <v>119</v>
      </c>
      <c r="I75" s="17" t="b" cm="1">
        <f t="array" ref="I75">IF(G75="x", NOT(AND(
    SUMPRODUCT(
        --(ISNUMBER(SEARCH(" " &amp; E75 &amp; " ", " " &amp; entries!$K$2:$AB$101 &amp; " ")) +
           ISNUMBER(SEARCH(" " &amp; E75 &amp; ",", " " &amp; entries!$K$2:$AB$101 &amp; ",")) +
           ISNUMBER(SEARCH("(" &amp; E75 &amp; ")", "(" &amp; entries!$K$2:$AB$101 &amp; ")")) +
           ISNUMBER(SEARCH("(" &amp; E75 &amp; ", ", "(" &amp; entries!$K$2:$AB$101 &amp; ", ")) +
           ISNUMBER(SEARCH(" " &amp; E75 &amp; ")", " " &amp; entries!$K$2:$AB$101 &amp; ")")))
    ) = 0,
    NOT(OR(E75="Python", E75="Git"))
)), "")</f>
        <v>0</v>
      </c>
      <c r="J75" s="17" t="b" cm="1">
        <f t="array" ref="J75">IF(G75="x", NOT(AND(
    SUMPRODUCT(
        --(ISNUMBER(SEARCH(" " &amp; E75 &amp; " ", " " &amp; entries!$AC$2:$AH$101 &amp; " ")) +
           ISNUMBER(SEARCH(" " &amp; E75 &amp; ",", " " &amp; entries!$AC$2:$AH$101&amp; ",")) +
           ISNUMBER(SEARCH("(" &amp; E75 &amp; ")", "(" &amp; entries!$AC$2:$AH$101 &amp; ")")) +
           ISNUMBER(SEARCH("(" &amp; E75 &amp; ", ", "(" &amp; entries!$AC$2:$AH$101 &amp; ", ")) +
           ISNUMBER(SEARCH(" " &amp; E75 &amp; ")", " " &amp; entries!$AC$2:$AH$101 &amp; ")")))
    ) = 0,
    NOT(OR(E75="Python", E75="Git"))
)), "")</f>
        <v>1</v>
      </c>
      <c r="N75" s="13" t="s">
        <v>119</v>
      </c>
    </row>
    <row r="76" spans="1:14" x14ac:dyDescent="0.2">
      <c r="A76" s="9" cm="1">
        <f t="array" ref="A76">SUM((D76=skills_order!$A$3:$A$1000) * skills_order!$D$3:$D$1000)</f>
        <v>13</v>
      </c>
      <c r="B76" s="9" t="str">
        <f>INDEX(skills_order!$B$3:$B$1000, MATCH($D76, skills_order!$A$3:$A$1000, 0))</f>
        <v>Statistical Theory</v>
      </c>
      <c r="C76" s="9" t="str">
        <f>INDEX(skills_order!$C$3:$C$1000, MATCH($D76, skills_order!$A$3:$A$1000, 0))</f>
        <v>Statistics</v>
      </c>
      <c r="D76" s="5" t="s">
        <v>80</v>
      </c>
      <c r="E76" s="5" t="s">
        <v>83</v>
      </c>
      <c r="F76" s="8">
        <v>4</v>
      </c>
      <c r="G76" s="7" t="s">
        <v>119</v>
      </c>
      <c r="I76" s="17" t="b" cm="1">
        <f t="array" ref="I76">IF(G76="x", NOT(AND(
    SUMPRODUCT(
        --(ISNUMBER(SEARCH(" " &amp; E76 &amp; " ", " " &amp; entries!$K$2:$AB$101 &amp; " ")) +
           ISNUMBER(SEARCH(" " &amp; E76 &amp; ",", " " &amp; entries!$K$2:$AB$101 &amp; ",")) +
           ISNUMBER(SEARCH("(" &amp; E76 &amp; ")", "(" &amp; entries!$K$2:$AB$101 &amp; ")")) +
           ISNUMBER(SEARCH("(" &amp; E76 &amp; ", ", "(" &amp; entries!$K$2:$AB$101 &amp; ", ")) +
           ISNUMBER(SEARCH(" " &amp; E76 &amp; ")", " " &amp; entries!$K$2:$AB$101 &amp; ")")))
    ) = 0,
    NOT(OR(E76="Python", E76="Git"))
)), "")</f>
        <v>0</v>
      </c>
      <c r="J76" s="17" t="b" cm="1">
        <f t="array" ref="J76">IF(G76="x", NOT(AND(
    SUMPRODUCT(
        --(ISNUMBER(SEARCH(" " &amp; E76 &amp; " ", " " &amp; entries!$AC$2:$AH$101 &amp; " ")) +
           ISNUMBER(SEARCH(" " &amp; E76 &amp; ",", " " &amp; entries!$AC$2:$AH$101&amp; ",")) +
           ISNUMBER(SEARCH("(" &amp; E76 &amp; ")", "(" &amp; entries!$AC$2:$AH$101 &amp; ")")) +
           ISNUMBER(SEARCH("(" &amp; E76 &amp; ", ", "(" &amp; entries!$AC$2:$AH$101 &amp; ", ")) +
           ISNUMBER(SEARCH(" " &amp; E76 &amp; ")", " " &amp; entries!$AC$2:$AH$101 &amp; ")")))
    ) = 0,
    NOT(OR(E76="Python", E76="Git"))
)), "")</f>
        <v>1</v>
      </c>
    </row>
    <row r="77" spans="1:14" x14ac:dyDescent="0.2">
      <c r="A77" s="9" cm="1">
        <f t="array" ref="A77">SUM((D77=skills_order!$A$3:$A$1000) * skills_order!$D$3:$D$1000)</f>
        <v>13</v>
      </c>
      <c r="B77" s="9" t="str">
        <f>INDEX(skills_order!$B$3:$B$1000, MATCH($D77, skills_order!$A$3:$A$1000, 0))</f>
        <v>Statistical Theory</v>
      </c>
      <c r="C77" s="9" t="str">
        <f>INDEX(skills_order!$C$3:$C$1000, MATCH($D77, skills_order!$A$3:$A$1000, 0))</f>
        <v>Statistics</v>
      </c>
      <c r="D77" s="5" t="s">
        <v>80</v>
      </c>
      <c r="E77" s="5" t="s">
        <v>52</v>
      </c>
      <c r="F77" s="8">
        <v>3.75</v>
      </c>
      <c r="I77" s="17" t="str" cm="1">
        <f t="array" ref="I77">IF(G77="x", NOT(AND(
    SUMPRODUCT(
        --(ISNUMBER(SEARCH(" " &amp; E77 &amp; " ", " " &amp; entries!$K$2:$AB$101 &amp; " ")) +
           ISNUMBER(SEARCH(" " &amp; E77 &amp; ",", " " &amp; entries!$K$2:$AB$101 &amp; ",")) +
           ISNUMBER(SEARCH("(" &amp; E77 &amp; ")", "(" &amp; entries!$K$2:$AB$101 &amp; ")")) +
           ISNUMBER(SEARCH("(" &amp; E77 &amp; ", ", "(" &amp; entries!$K$2:$AB$101 &amp; ", ")) +
           ISNUMBER(SEARCH(" " &amp; E77 &amp; ")", " " &amp; entries!$K$2:$AB$101 &amp; ")")))
    ) = 0,
    NOT(OR(E77="Python", E77="Git"))
)), "")</f>
        <v/>
      </c>
      <c r="J77" s="17" t="str" cm="1">
        <f t="array" ref="J77">IF(G77="x", NOT(AND(
    SUMPRODUCT(
        --(ISNUMBER(SEARCH(" " &amp; E77 &amp; " ", " " &amp; entries!$AC$2:$AH$101 &amp; " ")) +
           ISNUMBER(SEARCH(" " &amp; E77 &amp; ",", " " &amp; entries!$AC$2:$AH$101&amp; ",")) +
           ISNUMBER(SEARCH("(" &amp; E77 &amp; ")", "(" &amp; entries!$AC$2:$AH$101 &amp; ")")) +
           ISNUMBER(SEARCH("(" &amp; E77 &amp; ", ", "(" &amp; entries!$AC$2:$AH$101 &amp; ", ")) +
           ISNUMBER(SEARCH(" " &amp; E77 &amp; ")", " " &amp; entries!$AC$2:$AH$101 &amp; ")")))
    ) = 0,
    NOT(OR(E77="Python", E77="Git"))
)), "")</f>
        <v/>
      </c>
    </row>
    <row r="78" spans="1:14" x14ac:dyDescent="0.2">
      <c r="A78" s="9" cm="1">
        <f t="array" ref="A78">SUM((D78=skills_order!$A$3:$A$1000) * skills_order!$D$3:$D$1000)</f>
        <v>13</v>
      </c>
      <c r="B78" s="9" t="str">
        <f>INDEX(skills_order!$B$3:$B$1000, MATCH($D78, skills_order!$A$3:$A$1000, 0))</f>
        <v>Statistical Theory</v>
      </c>
      <c r="C78" s="9" t="str">
        <f>INDEX(skills_order!$C$3:$C$1000, MATCH($D78, skills_order!$A$3:$A$1000, 0))</f>
        <v>Statistics</v>
      </c>
      <c r="D78" s="5" t="s">
        <v>80</v>
      </c>
      <c r="E78" s="5" t="s">
        <v>81</v>
      </c>
      <c r="F78" s="8" t="s">
        <v>14</v>
      </c>
      <c r="I78" s="17" t="str" cm="1">
        <f t="array" ref="I78">IF(G78="x", NOT(AND(
    SUMPRODUCT(
        --(ISNUMBER(SEARCH(" " &amp; E78 &amp; " ", " " &amp; entries!$K$2:$AB$101 &amp; " ")) +
           ISNUMBER(SEARCH(" " &amp; E78 &amp; ",", " " &amp; entries!$K$2:$AB$101 &amp; ",")) +
           ISNUMBER(SEARCH("(" &amp; E78 &amp; ")", "(" &amp; entries!$K$2:$AB$101 &amp; ")")) +
           ISNUMBER(SEARCH("(" &amp; E78 &amp; ", ", "(" &amp; entries!$K$2:$AB$101 &amp; ", ")) +
           ISNUMBER(SEARCH(" " &amp; E78 &amp; ")", " " &amp; entries!$K$2:$AB$101 &amp; ")")))
    ) = 0,
    NOT(OR(E78="Python", E78="Git"))
)), "")</f>
        <v/>
      </c>
      <c r="J78" s="17" t="str" cm="1">
        <f t="array" ref="J78">IF(G78="x", NOT(AND(
    SUMPRODUCT(
        --(ISNUMBER(SEARCH(" " &amp; E78 &amp; " ", " " &amp; entries!$AC$2:$AH$101 &amp; " ")) +
           ISNUMBER(SEARCH(" " &amp; E78 &amp; ",", " " &amp; entries!$AC$2:$AH$101&amp; ",")) +
           ISNUMBER(SEARCH("(" &amp; E78 &amp; ")", "(" &amp; entries!$AC$2:$AH$101 &amp; ")")) +
           ISNUMBER(SEARCH("(" &amp; E78 &amp; ", ", "(" &amp; entries!$AC$2:$AH$101 &amp; ", ")) +
           ISNUMBER(SEARCH(" " &amp; E78 &amp; ")", " " &amp; entries!$AC$2:$AH$101 &amp; ")")))
    ) = 0,
    NOT(OR(E78="Python", E78="Git"))
)), "")</f>
        <v/>
      </c>
    </row>
    <row r="79" spans="1:14" x14ac:dyDescent="0.2">
      <c r="A79" s="9" cm="1">
        <f t="array" ref="A79">SUM((D79=skills_order!$A$3:$A$1000) * skills_order!$D$3:$D$1000)</f>
        <v>13</v>
      </c>
      <c r="B79" s="9" t="str">
        <f>INDEX(skills_order!$B$3:$B$1000, MATCH($D79, skills_order!$A$3:$A$1000, 0))</f>
        <v>Statistical Theory</v>
      </c>
      <c r="C79" s="9" t="str">
        <f>INDEX(skills_order!$C$3:$C$1000, MATCH($D79, skills_order!$A$3:$A$1000, 0))</f>
        <v>Statistics</v>
      </c>
      <c r="D79" s="5" t="s">
        <v>80</v>
      </c>
      <c r="E79" s="5" t="s">
        <v>112</v>
      </c>
      <c r="F79" s="8">
        <v>3</v>
      </c>
      <c r="I79" s="17" t="str" cm="1">
        <f t="array" ref="I79">IF(G79="x", NOT(AND(
    SUMPRODUCT(
        --(ISNUMBER(SEARCH(" " &amp; E79 &amp; " ", " " &amp; entries!$K$2:$AB$101 &amp; " ")) +
           ISNUMBER(SEARCH(" " &amp; E79 &amp; ",", " " &amp; entries!$K$2:$AB$101 &amp; ",")) +
           ISNUMBER(SEARCH("(" &amp; E79 &amp; ")", "(" &amp; entries!$K$2:$AB$101 &amp; ")")) +
           ISNUMBER(SEARCH("(" &amp; E79 &amp; ", ", "(" &amp; entries!$K$2:$AB$101 &amp; ", ")) +
           ISNUMBER(SEARCH(" " &amp; E79 &amp; ")", " " &amp; entries!$K$2:$AB$101 &amp; ")")))
    ) = 0,
    NOT(OR(E79="Python", E79="Git"))
)), "")</f>
        <v/>
      </c>
      <c r="J79" s="17" t="str" cm="1">
        <f t="array" ref="J79">IF(G79="x", NOT(AND(
    SUMPRODUCT(
        --(ISNUMBER(SEARCH(" " &amp; E79 &amp; " ", " " &amp; entries!$AC$2:$AH$101 &amp; " ")) +
           ISNUMBER(SEARCH(" " &amp; E79 &amp; ",", " " &amp; entries!$AC$2:$AH$101&amp; ",")) +
           ISNUMBER(SEARCH("(" &amp; E79 &amp; ")", "(" &amp; entries!$AC$2:$AH$101 &amp; ")")) +
           ISNUMBER(SEARCH("(" &amp; E79 &amp; ", ", "(" &amp; entries!$AC$2:$AH$101 &amp; ", ")) +
           ISNUMBER(SEARCH(" " &amp; E79 &amp; ")", " " &amp; entries!$AC$2:$AH$101 &amp; ")")))
    ) = 0,
    NOT(OR(E79="Python", E79="Git"))
)), "")</f>
        <v/>
      </c>
    </row>
    <row r="80" spans="1:14" x14ac:dyDescent="0.2">
      <c r="A80" s="9" cm="1">
        <f t="array" ref="A80">SUM((D80=skills_order!$A$3:$A$1000) * skills_order!$D$3:$D$1000)</f>
        <v>13</v>
      </c>
      <c r="B80" s="9" t="str">
        <f>INDEX(skills_order!$B$3:$B$1000, MATCH($D80, skills_order!$A$3:$A$1000, 0))</f>
        <v>Statistical Theory</v>
      </c>
      <c r="C80" s="9" t="str">
        <f>INDEX(skills_order!$C$3:$C$1000, MATCH($D80, skills_order!$A$3:$A$1000, 0))</f>
        <v>Statistics</v>
      </c>
      <c r="D80" s="5" t="s">
        <v>80</v>
      </c>
      <c r="E80" s="5" t="s">
        <v>56</v>
      </c>
      <c r="F80" s="8">
        <v>3</v>
      </c>
      <c r="I80" s="17" t="str" cm="1">
        <f t="array" ref="I80">IF(G80="x", NOT(AND(
    SUMPRODUCT(
        --(ISNUMBER(SEARCH(" " &amp; E80 &amp; " ", " " &amp; entries!$K$2:$AB$101 &amp; " ")) +
           ISNUMBER(SEARCH(" " &amp; E80 &amp; ",", " " &amp; entries!$K$2:$AB$101 &amp; ",")) +
           ISNUMBER(SEARCH("(" &amp; E80 &amp; ")", "(" &amp; entries!$K$2:$AB$101 &amp; ")")) +
           ISNUMBER(SEARCH("(" &amp; E80 &amp; ", ", "(" &amp; entries!$K$2:$AB$101 &amp; ", ")) +
           ISNUMBER(SEARCH(" " &amp; E80 &amp; ")", " " &amp; entries!$K$2:$AB$101 &amp; ")")))
    ) = 0,
    NOT(OR(E80="Python", E80="Git"))
)), "")</f>
        <v/>
      </c>
      <c r="J80" s="17" t="str" cm="1">
        <f t="array" ref="J80">IF(G80="x", NOT(AND(
    SUMPRODUCT(
        --(ISNUMBER(SEARCH(" " &amp; E80 &amp; " ", " " &amp; entries!$AC$2:$AH$101 &amp; " ")) +
           ISNUMBER(SEARCH(" " &amp; E80 &amp; ",", " " &amp; entries!$AC$2:$AH$101&amp; ",")) +
           ISNUMBER(SEARCH("(" &amp; E80 &amp; ")", "(" &amp; entries!$AC$2:$AH$101 &amp; ")")) +
           ISNUMBER(SEARCH("(" &amp; E80 &amp; ", ", "(" &amp; entries!$AC$2:$AH$101 &amp; ", ")) +
           ISNUMBER(SEARCH(" " &amp; E80 &amp; ")", " " &amp; entries!$AC$2:$AH$101 &amp; ")")))
    ) = 0,
    NOT(OR(E80="Python", E80="Git"))
)), "")</f>
        <v/>
      </c>
    </row>
    <row r="81" spans="1:10" x14ac:dyDescent="0.2">
      <c r="A81" s="9" cm="1">
        <f t="array" ref="A81">SUM((D81=skills_order!$A$3:$A$1000) * skills_order!$D$3:$D$1000)</f>
        <v>13</v>
      </c>
      <c r="B81" s="9" t="str">
        <f>INDEX(skills_order!$B$3:$B$1000, MATCH($D81, skills_order!$A$3:$A$1000, 0))</f>
        <v>Statistical Theory</v>
      </c>
      <c r="C81" s="9" t="str">
        <f>INDEX(skills_order!$C$3:$C$1000, MATCH($D81, skills_order!$A$3:$A$1000, 0))</f>
        <v>Statistics</v>
      </c>
      <c r="D81" s="5" t="s">
        <v>80</v>
      </c>
      <c r="E81" s="5" t="s">
        <v>203</v>
      </c>
      <c r="F81" s="8">
        <v>4</v>
      </c>
      <c r="I81" s="17" t="str" cm="1">
        <f t="array" ref="I81">IF(G81="x", NOT(AND(
    SUMPRODUCT(
        --(ISNUMBER(SEARCH(" " &amp; E81 &amp; " ", " " &amp; entries!$K$2:$AB$101 &amp; " ")) +
           ISNUMBER(SEARCH(" " &amp; E81 &amp; ",", " " &amp; entries!$K$2:$AB$101 &amp; ",")) +
           ISNUMBER(SEARCH("(" &amp; E81 &amp; ")", "(" &amp; entries!$K$2:$AB$101 &amp; ")")) +
           ISNUMBER(SEARCH("(" &amp; E81 &amp; ", ", "(" &amp; entries!$K$2:$AB$101 &amp; ", ")) +
           ISNUMBER(SEARCH(" " &amp; E81 &amp; ")", " " &amp; entries!$K$2:$AB$101 &amp; ")")))
    ) = 0,
    NOT(OR(E81="Python", E81="Git"))
)), "")</f>
        <v/>
      </c>
      <c r="J81" s="17" t="str" cm="1">
        <f t="array" ref="J81">IF(G81="x", NOT(AND(
    SUMPRODUCT(
        --(ISNUMBER(SEARCH(" " &amp; E81 &amp; " ", " " &amp; entries!$AC$2:$AH$101 &amp; " ")) +
           ISNUMBER(SEARCH(" " &amp; E81 &amp; ",", " " &amp; entries!$AC$2:$AH$101&amp; ",")) +
           ISNUMBER(SEARCH("(" &amp; E81 &amp; ")", "(" &amp; entries!$AC$2:$AH$101 &amp; ")")) +
           ISNUMBER(SEARCH("(" &amp; E81 &amp; ", ", "(" &amp; entries!$AC$2:$AH$101 &amp; ", ")) +
           ISNUMBER(SEARCH(" " &amp; E81 &amp; ")", " " &amp; entries!$AC$2:$AH$101 &amp; ")")))
    ) = 0,
    NOT(OR(E81="Python", E81="Git"))
)), "")</f>
        <v/>
      </c>
    </row>
    <row r="82" spans="1:10" x14ac:dyDescent="0.2">
      <c r="A82" s="9" cm="1">
        <f t="array" ref="A82">SUM((D82=skills_order!$A$3:$A$1000) * skills_order!$D$3:$D$1000)</f>
        <v>13</v>
      </c>
      <c r="B82" s="9" t="str">
        <f>INDEX(skills_order!$B$3:$B$1000, MATCH($D82, skills_order!$A$3:$A$1000, 0))</f>
        <v>Statistical Theory</v>
      </c>
      <c r="C82" s="9" t="str">
        <f>INDEX(skills_order!$C$3:$C$1000, MATCH($D82, skills_order!$A$3:$A$1000, 0))</f>
        <v>Statistics</v>
      </c>
      <c r="D82" s="5" t="s">
        <v>80</v>
      </c>
      <c r="E82" s="5" t="s">
        <v>121</v>
      </c>
      <c r="F82" s="8">
        <v>3.5</v>
      </c>
      <c r="I82" s="17" t="str" cm="1">
        <f t="array" ref="I82">IF(G82="x", NOT(AND(
    SUMPRODUCT(
        --(ISNUMBER(SEARCH(" " &amp; E82 &amp; " ", " " &amp; entries!$K$2:$AB$101 &amp; " ")) +
           ISNUMBER(SEARCH(" " &amp; E82 &amp; ",", " " &amp; entries!$K$2:$AB$101 &amp; ",")) +
           ISNUMBER(SEARCH("(" &amp; E82 &amp; ")", "(" &amp; entries!$K$2:$AB$101 &amp; ")")) +
           ISNUMBER(SEARCH("(" &amp; E82 &amp; ", ", "(" &amp; entries!$K$2:$AB$101 &amp; ", ")) +
           ISNUMBER(SEARCH(" " &amp; E82 &amp; ")", " " &amp; entries!$K$2:$AB$101 &amp; ")")))
    ) = 0,
    NOT(OR(E82="Python", E82="Git"))
)), "")</f>
        <v/>
      </c>
      <c r="J82" s="17" t="str" cm="1">
        <f t="array" ref="J82">IF(G82="x", NOT(AND(
    SUMPRODUCT(
        --(ISNUMBER(SEARCH(" " &amp; E82 &amp; " ", " " &amp; entries!$AC$2:$AH$101 &amp; " ")) +
           ISNUMBER(SEARCH(" " &amp; E82 &amp; ",", " " &amp; entries!$AC$2:$AH$101&amp; ",")) +
           ISNUMBER(SEARCH("(" &amp; E82 &amp; ")", "(" &amp; entries!$AC$2:$AH$101 &amp; ")")) +
           ISNUMBER(SEARCH("(" &amp; E82 &amp; ", ", "(" &amp; entries!$AC$2:$AH$101 &amp; ", ")) +
           ISNUMBER(SEARCH(" " &amp; E82 &amp; ")", " " &amp; entries!$AC$2:$AH$101 &amp; ")")))
    ) = 0,
    NOT(OR(E82="Python", E82="Git"))
)), "")</f>
        <v/>
      </c>
    </row>
    <row r="83" spans="1:10" x14ac:dyDescent="0.2">
      <c r="A83" s="9" cm="1">
        <f t="array" ref="A83">SUM((D83=skills_order!$A$3:$A$1000) * skills_order!$D$3:$D$1000)</f>
        <v>13</v>
      </c>
      <c r="B83" s="9" t="str">
        <f>INDEX(skills_order!$B$3:$B$1000, MATCH($D83, skills_order!$A$3:$A$1000, 0))</f>
        <v>Statistical Theory</v>
      </c>
      <c r="C83" s="9" t="str">
        <f>INDEX(skills_order!$C$3:$C$1000, MATCH($D83, skills_order!$A$3:$A$1000, 0))</f>
        <v>Statistics</v>
      </c>
      <c r="D83" s="5" t="s">
        <v>80</v>
      </c>
      <c r="E83" s="5" t="s">
        <v>204</v>
      </c>
      <c r="F83" s="8" t="s">
        <v>14</v>
      </c>
      <c r="I83" s="17" t="str" cm="1">
        <f t="array" ref="I83">IF(G83="x", NOT(AND(
    SUMPRODUCT(
        --(ISNUMBER(SEARCH(" " &amp; E83 &amp; " ", " " &amp; entries!$K$2:$AB$101 &amp; " ")) +
           ISNUMBER(SEARCH(" " &amp; E83 &amp; ",", " " &amp; entries!$K$2:$AB$101 &amp; ",")) +
           ISNUMBER(SEARCH("(" &amp; E83 &amp; ")", "(" &amp; entries!$K$2:$AB$101 &amp; ")")) +
           ISNUMBER(SEARCH("(" &amp; E83 &amp; ", ", "(" &amp; entries!$K$2:$AB$101 &amp; ", ")) +
           ISNUMBER(SEARCH(" " &amp; E83 &amp; ")", " " &amp; entries!$K$2:$AB$101 &amp; ")")))
    ) = 0,
    NOT(OR(E83="Python", E83="Git"))
)), "")</f>
        <v/>
      </c>
      <c r="J83" s="17" t="str" cm="1">
        <f t="array" ref="J83">IF(G83="x", NOT(AND(
    SUMPRODUCT(
        --(ISNUMBER(SEARCH(" " &amp; E83 &amp; " ", " " &amp; entries!$AC$2:$AH$101 &amp; " ")) +
           ISNUMBER(SEARCH(" " &amp; E83 &amp; ",", " " &amp; entries!$AC$2:$AH$101&amp; ",")) +
           ISNUMBER(SEARCH("(" &amp; E83 &amp; ")", "(" &amp; entries!$AC$2:$AH$101 &amp; ")")) +
           ISNUMBER(SEARCH("(" &amp; E83 &amp; ", ", "(" &amp; entries!$AC$2:$AH$101 &amp; ", ")) +
           ISNUMBER(SEARCH(" " &amp; E83 &amp; ")", " " &amp; entries!$AC$2:$AH$101 &amp; ")")))
    ) = 0,
    NOT(OR(E83="Python", E83="Git"))
)), "")</f>
        <v/>
      </c>
    </row>
    <row r="84" spans="1:10" x14ac:dyDescent="0.2">
      <c r="A84" s="9" cm="1">
        <f t="array" ref="A84">SUM((D84=skills_order!$A$3:$A$1000) * skills_order!$D$3:$D$1000)</f>
        <v>13</v>
      </c>
      <c r="B84" s="9" t="str">
        <f>INDEX(skills_order!$B$3:$B$1000, MATCH($D84, skills_order!$A$3:$A$1000, 0))</f>
        <v>Statistical Theory</v>
      </c>
      <c r="C84" s="9" t="str">
        <f>INDEX(skills_order!$C$3:$C$1000, MATCH($D84, skills_order!$A$3:$A$1000, 0))</f>
        <v>Statistics</v>
      </c>
      <c r="D84" s="5" t="s">
        <v>80</v>
      </c>
      <c r="E84" s="5" t="s">
        <v>42</v>
      </c>
      <c r="F84" s="8" t="s">
        <v>14</v>
      </c>
      <c r="I84" s="17" t="str" cm="1">
        <f t="array" ref="I84">IF(G84="x", NOT(AND(
    SUMPRODUCT(
        --(ISNUMBER(SEARCH(" " &amp; E84 &amp; " ", " " &amp; entries!$K$2:$AB$101 &amp; " ")) +
           ISNUMBER(SEARCH(" " &amp; E84 &amp; ",", " " &amp; entries!$K$2:$AB$101 &amp; ",")) +
           ISNUMBER(SEARCH("(" &amp; E84 &amp; ")", "(" &amp; entries!$K$2:$AB$101 &amp; ")")) +
           ISNUMBER(SEARCH("(" &amp; E84 &amp; ", ", "(" &amp; entries!$K$2:$AB$101 &amp; ", ")) +
           ISNUMBER(SEARCH(" " &amp; E84 &amp; ")", " " &amp; entries!$K$2:$AB$101 &amp; ")")))
    ) = 0,
    NOT(OR(E84="Python", E84="Git"))
)), "")</f>
        <v/>
      </c>
      <c r="J84" s="17" t="str" cm="1">
        <f t="array" ref="J84">IF(G84="x", NOT(AND(
    SUMPRODUCT(
        --(ISNUMBER(SEARCH(" " &amp; E84 &amp; " ", " " &amp; entries!$AC$2:$AH$101 &amp; " ")) +
           ISNUMBER(SEARCH(" " &amp; E84 &amp; ",", " " &amp; entries!$AC$2:$AH$101&amp; ",")) +
           ISNUMBER(SEARCH("(" &amp; E84 &amp; ")", "(" &amp; entries!$AC$2:$AH$101 &amp; ")")) +
           ISNUMBER(SEARCH("(" &amp; E84 &amp; ", ", "(" &amp; entries!$AC$2:$AH$101 &amp; ", ")) +
           ISNUMBER(SEARCH(" " &amp; E84 &amp; ")", " " &amp; entries!$AC$2:$AH$101 &amp; ")")))
    ) = 0,
    NOT(OR(E84="Python", E84="Git"))
)), "")</f>
        <v/>
      </c>
    </row>
    <row r="85" spans="1:10" x14ac:dyDescent="0.2">
      <c r="A85" s="9" cm="1">
        <f t="array" ref="A85">SUM((D85=skills_order!$A$3:$A$1000) * skills_order!$D$3:$D$1000)</f>
        <v>13</v>
      </c>
      <c r="B85" s="9" t="str">
        <f>INDEX(skills_order!$B$3:$B$1000, MATCH($D85, skills_order!$A$3:$A$1000, 0))</f>
        <v>Statistical Theory</v>
      </c>
      <c r="C85" s="9" t="str">
        <f>INDEX(skills_order!$C$3:$C$1000, MATCH($D85, skills_order!$A$3:$A$1000, 0))</f>
        <v>Statistics</v>
      </c>
      <c r="D85" s="5" t="s">
        <v>80</v>
      </c>
      <c r="E85" s="5" t="s">
        <v>84</v>
      </c>
      <c r="F85" s="8" t="s">
        <v>14</v>
      </c>
      <c r="I85" s="17" t="str" cm="1">
        <f t="array" ref="I85">IF(G85="x", NOT(AND(
    SUMPRODUCT(
        --(ISNUMBER(SEARCH(" " &amp; E85 &amp; " ", " " &amp; entries!$K$2:$AB$101 &amp; " ")) +
           ISNUMBER(SEARCH(" " &amp; E85 &amp; ",", " " &amp; entries!$K$2:$AB$101 &amp; ",")) +
           ISNUMBER(SEARCH("(" &amp; E85 &amp; ")", "(" &amp; entries!$K$2:$AB$101 &amp; ")")) +
           ISNUMBER(SEARCH("(" &amp; E85 &amp; ", ", "(" &amp; entries!$K$2:$AB$101 &amp; ", ")) +
           ISNUMBER(SEARCH(" " &amp; E85 &amp; ")", " " &amp; entries!$K$2:$AB$101 &amp; ")")))
    ) = 0,
    NOT(OR(E85="Python", E85="Git"))
)), "")</f>
        <v/>
      </c>
      <c r="J85" s="17" t="str" cm="1">
        <f t="array" ref="J85">IF(G85="x", NOT(AND(
    SUMPRODUCT(
        --(ISNUMBER(SEARCH(" " &amp; E85 &amp; " ", " " &amp; entries!$AC$2:$AH$101 &amp; " ")) +
           ISNUMBER(SEARCH(" " &amp; E85 &amp; ",", " " &amp; entries!$AC$2:$AH$101&amp; ",")) +
           ISNUMBER(SEARCH("(" &amp; E85 &amp; ")", "(" &amp; entries!$AC$2:$AH$101 &amp; ")")) +
           ISNUMBER(SEARCH("(" &amp; E85 &amp; ", ", "(" &amp; entries!$AC$2:$AH$101 &amp; ", ")) +
           ISNUMBER(SEARCH(" " &amp; E85 &amp; ")", " " &amp; entries!$AC$2:$AH$101 &amp; ")")))
    ) = 0,
    NOT(OR(E85="Python", E85="Git"))
)), "")</f>
        <v/>
      </c>
    </row>
    <row r="86" spans="1:10" x14ac:dyDescent="0.2">
      <c r="A86" s="9" cm="1">
        <f t="array" ref="A86">SUM((D86=skills_order!$A$3:$A$1000) * skills_order!$D$3:$D$1000)</f>
        <v>14</v>
      </c>
      <c r="B86" s="9" t="str">
        <f>INDEX(skills_order!$B$3:$B$1000, MATCH($D86, skills_order!$A$3:$A$1000, 0))</f>
        <v>Other</v>
      </c>
      <c r="C86" s="9" t="str">
        <f>INDEX(skills_order!$C$3:$C$1000, MATCH($D86, skills_order!$A$3:$A$1000, 0))</f>
        <v>Soft Skills</v>
      </c>
      <c r="D86" s="5" t="s">
        <v>92</v>
      </c>
      <c r="E86" s="5" t="s">
        <v>93</v>
      </c>
      <c r="F86" s="8">
        <v>4.5</v>
      </c>
      <c r="I86" s="17" t="str" cm="1">
        <f t="array" ref="I86">IF(G86="x", NOT(AND(
    SUMPRODUCT(
        --(ISNUMBER(SEARCH(" " &amp; E86 &amp; " ", " " &amp; entries!$K$2:$AB$101 &amp; " ")) +
           ISNUMBER(SEARCH(" " &amp; E86 &amp; ",", " " &amp; entries!$K$2:$AB$101 &amp; ",")) +
           ISNUMBER(SEARCH("(" &amp; E86 &amp; ")", "(" &amp; entries!$K$2:$AB$101 &amp; ")")) +
           ISNUMBER(SEARCH("(" &amp; E86 &amp; ", ", "(" &amp; entries!$K$2:$AB$101 &amp; ", ")) +
           ISNUMBER(SEARCH(" " &amp; E86 &amp; ")", " " &amp; entries!$K$2:$AB$101 &amp; ")")))
    ) = 0,
    NOT(OR(E86="Python", E86="Git"))
)), "")</f>
        <v/>
      </c>
      <c r="J86" s="17" t="str" cm="1">
        <f t="array" ref="J86">IF(G86="x", NOT(AND(
    SUMPRODUCT(
        --(ISNUMBER(SEARCH(" " &amp; E86 &amp; " ", " " &amp; entries!$AC$2:$AH$101 &amp; " ")) +
           ISNUMBER(SEARCH(" " &amp; E86 &amp; ",", " " &amp; entries!$AC$2:$AH$101&amp; ",")) +
           ISNUMBER(SEARCH("(" &amp; E86 &amp; ")", "(" &amp; entries!$AC$2:$AH$101 &amp; ")")) +
           ISNUMBER(SEARCH("(" &amp; E86 &amp; ", ", "(" &amp; entries!$AC$2:$AH$101 &amp; ", ")) +
           ISNUMBER(SEARCH(" " &amp; E86 &amp; ")", " " &amp; entries!$AC$2:$AH$101 &amp; ")")))
    ) = 0,
    NOT(OR(E86="Python", E86="Git"))
)), "")</f>
        <v/>
      </c>
    </row>
    <row r="87" spans="1:10" x14ac:dyDescent="0.2">
      <c r="A87" s="9" cm="1">
        <f t="array" ref="A87">SUM((D87=skills_order!$A$3:$A$1000) * skills_order!$D$3:$D$1000)</f>
        <v>14</v>
      </c>
      <c r="B87" s="9" t="str">
        <f>INDEX(skills_order!$B$3:$B$1000, MATCH($D87, skills_order!$A$3:$A$1000, 0))</f>
        <v>Other</v>
      </c>
      <c r="C87" s="9" t="str">
        <f>INDEX(skills_order!$C$3:$C$1000, MATCH($D87, skills_order!$A$3:$A$1000, 0))</f>
        <v>Soft Skills</v>
      </c>
      <c r="D87" s="5" t="s">
        <v>92</v>
      </c>
      <c r="E87" s="5" t="s">
        <v>120</v>
      </c>
      <c r="F87" s="8">
        <v>4</v>
      </c>
      <c r="I87" s="17" t="str" cm="1">
        <f t="array" ref="I87">IF(G87="x", NOT(AND(
    SUMPRODUCT(
        --(ISNUMBER(SEARCH(" " &amp; E87 &amp; " ", " " &amp; entries!$K$2:$AB$101 &amp; " ")) +
           ISNUMBER(SEARCH(" " &amp; E87 &amp; ",", " " &amp; entries!$K$2:$AB$101 &amp; ",")) +
           ISNUMBER(SEARCH("(" &amp; E87 &amp; ")", "(" &amp; entries!$K$2:$AB$101 &amp; ")")) +
           ISNUMBER(SEARCH("(" &amp; E87 &amp; ", ", "(" &amp; entries!$K$2:$AB$101 &amp; ", ")) +
           ISNUMBER(SEARCH(" " &amp; E87 &amp; ")", " " &amp; entries!$K$2:$AB$101 &amp; ")")))
    ) = 0,
    NOT(OR(E87="Python", E87="Git"))
)), "")</f>
        <v/>
      </c>
      <c r="J87" s="17" t="str" cm="1">
        <f t="array" ref="J87">IF(G87="x", NOT(AND(
    SUMPRODUCT(
        --(ISNUMBER(SEARCH(" " &amp; E87 &amp; " ", " " &amp; entries!$AC$2:$AH$101 &amp; " ")) +
           ISNUMBER(SEARCH(" " &amp; E87 &amp; ",", " " &amp; entries!$AC$2:$AH$101&amp; ",")) +
           ISNUMBER(SEARCH("(" &amp; E87 &amp; ")", "(" &amp; entries!$AC$2:$AH$101 &amp; ")")) +
           ISNUMBER(SEARCH("(" &amp; E87 &amp; ", ", "(" &amp; entries!$AC$2:$AH$101 &amp; ", ")) +
           ISNUMBER(SEARCH(" " &amp; E87 &amp; ")", " " &amp; entries!$AC$2:$AH$101 &amp; ")")))
    ) = 0,
    NOT(OR(E87="Python", E87="Git"))
)), "")</f>
        <v/>
      </c>
    </row>
    <row r="88" spans="1:10" x14ac:dyDescent="0.2">
      <c r="A88" s="9" cm="1">
        <f t="array" ref="A88">SUM((D88=skills_order!$A$3:$A$1000) * skills_order!$D$3:$D$1000)</f>
        <v>14</v>
      </c>
      <c r="B88" s="9" t="str">
        <f>INDEX(skills_order!$B$3:$B$1000, MATCH($D88, skills_order!$A$3:$A$1000, 0))</f>
        <v>Other</v>
      </c>
      <c r="C88" s="9" t="str">
        <f>INDEX(skills_order!$C$3:$C$1000, MATCH($D88, skills_order!$A$3:$A$1000, 0))</f>
        <v>Soft Skills</v>
      </c>
      <c r="D88" s="5" t="s">
        <v>92</v>
      </c>
      <c r="E88" s="5" t="s">
        <v>94</v>
      </c>
      <c r="F88" s="8">
        <v>4.5</v>
      </c>
      <c r="I88" s="17" t="str" cm="1">
        <f t="array" ref="I88">IF(G88="x", NOT(AND(
    SUMPRODUCT(
        --(ISNUMBER(SEARCH(" " &amp; E88 &amp; " ", " " &amp; entries!$K$2:$AB$101 &amp; " ")) +
           ISNUMBER(SEARCH(" " &amp; E88 &amp; ",", " " &amp; entries!$K$2:$AB$101 &amp; ",")) +
           ISNUMBER(SEARCH("(" &amp; E88 &amp; ")", "(" &amp; entries!$K$2:$AB$101 &amp; ")")) +
           ISNUMBER(SEARCH("(" &amp; E88 &amp; ", ", "(" &amp; entries!$K$2:$AB$101 &amp; ", ")) +
           ISNUMBER(SEARCH(" " &amp; E88 &amp; ")", " " &amp; entries!$K$2:$AB$101 &amp; ")")))
    ) = 0,
    NOT(OR(E88="Python", E88="Git"))
)), "")</f>
        <v/>
      </c>
      <c r="J88" s="17" t="str" cm="1">
        <f t="array" ref="J88">IF(G88="x", NOT(AND(
    SUMPRODUCT(
        --(ISNUMBER(SEARCH(" " &amp; E88 &amp; " ", " " &amp; entries!$AC$2:$AH$101 &amp; " ")) +
           ISNUMBER(SEARCH(" " &amp; E88 &amp; ",", " " &amp; entries!$AC$2:$AH$101&amp; ",")) +
           ISNUMBER(SEARCH("(" &amp; E88 &amp; ")", "(" &amp; entries!$AC$2:$AH$101 &amp; ")")) +
           ISNUMBER(SEARCH("(" &amp; E88 &amp; ", ", "(" &amp; entries!$AC$2:$AH$101 &amp; ", ")) +
           ISNUMBER(SEARCH(" " &amp; E88 &amp; ")", " " &amp; entries!$AC$2:$AH$101 &amp; ")")))
    ) = 0,
    NOT(OR(E88="Python", E88="Git"))
)), "")</f>
        <v/>
      </c>
    </row>
    <row r="89" spans="1:10" x14ac:dyDescent="0.2">
      <c r="A89" s="9" cm="1">
        <f t="array" ref="A89">SUM((D89=skills_order!$A$3:$A$1000) * skills_order!$D$3:$D$1000)</f>
        <v>14</v>
      </c>
      <c r="B89" s="9" t="str">
        <f>INDEX(skills_order!$B$3:$B$1000, MATCH($D89, skills_order!$A$3:$A$1000, 0))</f>
        <v>Other</v>
      </c>
      <c r="C89" s="9" t="str">
        <f>INDEX(skills_order!$C$3:$C$1000, MATCH($D89, skills_order!$A$3:$A$1000, 0))</f>
        <v>Soft Skills</v>
      </c>
      <c r="D89" s="5" t="s">
        <v>92</v>
      </c>
      <c r="E89" s="5" t="s">
        <v>103</v>
      </c>
      <c r="F89" s="8">
        <v>4</v>
      </c>
      <c r="I89" s="17" t="str" cm="1">
        <f t="array" ref="I89">IF(G89="x", NOT(AND(
    SUMPRODUCT(
        --(ISNUMBER(SEARCH(" " &amp; E89 &amp; " ", " " &amp; entries!$K$2:$AB$101 &amp; " ")) +
           ISNUMBER(SEARCH(" " &amp; E89 &amp; ",", " " &amp; entries!$K$2:$AB$101 &amp; ",")) +
           ISNUMBER(SEARCH("(" &amp; E89 &amp; ")", "(" &amp; entries!$K$2:$AB$101 &amp; ")")) +
           ISNUMBER(SEARCH("(" &amp; E89 &amp; ", ", "(" &amp; entries!$K$2:$AB$101 &amp; ", ")) +
           ISNUMBER(SEARCH(" " &amp; E89 &amp; ")", " " &amp; entries!$K$2:$AB$101 &amp; ")")))
    ) = 0,
    NOT(OR(E89="Python", E89="Git"))
)), "")</f>
        <v/>
      </c>
      <c r="J89" s="17" t="str" cm="1">
        <f t="array" ref="J89">IF(G89="x", NOT(AND(
    SUMPRODUCT(
        --(ISNUMBER(SEARCH(" " &amp; E89 &amp; " ", " " &amp; entries!$AC$2:$AH$101 &amp; " ")) +
           ISNUMBER(SEARCH(" " &amp; E89 &amp; ",", " " &amp; entries!$AC$2:$AH$101&amp; ",")) +
           ISNUMBER(SEARCH("(" &amp; E89 &amp; ")", "(" &amp; entries!$AC$2:$AH$101 &amp; ")")) +
           ISNUMBER(SEARCH("(" &amp; E89 &amp; ", ", "(" &amp; entries!$AC$2:$AH$101 &amp; ", ")) +
           ISNUMBER(SEARCH(" " &amp; E89 &amp; ")", " " &amp; entries!$AC$2:$AH$101 &amp; ")")))
    ) = 0,
    NOT(OR(E89="Python", E89="Git"))
)), "")</f>
        <v/>
      </c>
    </row>
    <row r="90" spans="1:10" x14ac:dyDescent="0.2">
      <c r="A90" s="9" cm="1">
        <f t="array" ref="A90">SUM((D90=skills_order!$A$3:$A$1000) * skills_order!$D$3:$D$1000)</f>
        <v>14</v>
      </c>
      <c r="B90" s="9" t="str">
        <f>INDEX(skills_order!$B$3:$B$1000, MATCH($D90, skills_order!$A$3:$A$1000, 0))</f>
        <v>Other</v>
      </c>
      <c r="C90" s="9" t="str">
        <f>INDEX(skills_order!$C$3:$C$1000, MATCH($D90, skills_order!$A$3:$A$1000, 0))</f>
        <v>Soft Skills</v>
      </c>
      <c r="D90" s="5" t="s">
        <v>148</v>
      </c>
      <c r="E90" s="5" t="s">
        <v>149</v>
      </c>
      <c r="F90" s="8">
        <v>5</v>
      </c>
      <c r="H90" s="7" t="s">
        <v>119</v>
      </c>
      <c r="I90" s="17" t="str" cm="1">
        <f t="array" ref="I90">IF(G90="x", NOT(AND(
    SUMPRODUCT(
        --(ISNUMBER(SEARCH(" " &amp; E90 &amp; " ", " " &amp; entries!$K$2:$AB$101 &amp; " ")) +
           ISNUMBER(SEARCH(" " &amp; E90 &amp; ",", " " &amp; entries!$K$2:$AB$101 &amp; ",")) +
           ISNUMBER(SEARCH("(" &amp; E90 &amp; ")", "(" &amp; entries!$K$2:$AB$101 &amp; ")")) +
           ISNUMBER(SEARCH("(" &amp; E90 &amp; ", ", "(" &amp; entries!$K$2:$AB$101 &amp; ", ")) +
           ISNUMBER(SEARCH(" " &amp; E90 &amp; ")", " " &amp; entries!$K$2:$AB$101 &amp; ")")))
    ) = 0,
    NOT(OR(E90="Python", E90="Git"))
)), "")</f>
        <v/>
      </c>
      <c r="J90" s="17" t="str" cm="1">
        <f t="array" ref="J90">IF(G90="x", NOT(AND(
    SUMPRODUCT(
        --(ISNUMBER(SEARCH(" " &amp; E90 &amp; " ", " " &amp; entries!$AC$2:$AH$101 &amp; " ")) +
           ISNUMBER(SEARCH(" " &amp; E90 &amp; ",", " " &amp; entries!$AC$2:$AH$101&amp; ",")) +
           ISNUMBER(SEARCH("(" &amp; E90 &amp; ")", "(" &amp; entries!$AC$2:$AH$101 &amp; ")")) +
           ISNUMBER(SEARCH("(" &amp; E90 &amp; ", ", "(" &amp; entries!$AC$2:$AH$101 &amp; ", ")) +
           ISNUMBER(SEARCH(" " &amp; E90 &amp; ")", " " &amp; entries!$AC$2:$AH$101 &amp; ")")))
    ) = 0,
    NOT(OR(E90="Python", E90="Git"))
)), "")</f>
        <v/>
      </c>
    </row>
    <row r="91" spans="1:10" x14ac:dyDescent="0.2">
      <c r="A91" s="9" cm="1">
        <f t="array" ref="A91">SUM((D91=skills_order!$A$3:$A$1000) * skills_order!$D$3:$D$1000)</f>
        <v>14</v>
      </c>
      <c r="B91" s="9" t="str">
        <f>INDEX(skills_order!$B$3:$B$1000, MATCH($D91, skills_order!$A$3:$A$1000, 0))</f>
        <v>Other</v>
      </c>
      <c r="C91" s="9" t="str">
        <f>INDEX(skills_order!$C$3:$C$1000, MATCH($D91, skills_order!$A$3:$A$1000, 0))</f>
        <v>Soft Skills</v>
      </c>
      <c r="D91" s="5" t="s">
        <v>148</v>
      </c>
      <c r="E91" s="5" t="s">
        <v>150</v>
      </c>
      <c r="F91" s="8">
        <v>4</v>
      </c>
      <c r="H91" s="7" t="s">
        <v>119</v>
      </c>
      <c r="I91" s="17" t="str" cm="1">
        <f t="array" ref="I91">IF(G91="x", NOT(AND(
    SUMPRODUCT(
        --(ISNUMBER(SEARCH(" " &amp; E91 &amp; " ", " " &amp; entries!$K$2:$AB$101 &amp; " ")) +
           ISNUMBER(SEARCH(" " &amp; E91 &amp; ",", " " &amp; entries!$K$2:$AB$101 &amp; ",")) +
           ISNUMBER(SEARCH("(" &amp; E91 &amp; ")", "(" &amp; entries!$K$2:$AB$101 &amp; ")")) +
           ISNUMBER(SEARCH("(" &amp; E91 &amp; ", ", "(" &amp; entries!$K$2:$AB$101 &amp; ", ")) +
           ISNUMBER(SEARCH(" " &amp; E91 &amp; ")", " " &amp; entries!$K$2:$AB$101 &amp; ")")))
    ) = 0,
    NOT(OR(E91="Python", E91="Git"))
)), "")</f>
        <v/>
      </c>
      <c r="J91" s="17" t="str" cm="1">
        <f t="array" ref="J91">IF(G91="x", NOT(AND(
    SUMPRODUCT(
        --(ISNUMBER(SEARCH(" " &amp; E91 &amp; " ", " " &amp; entries!$AC$2:$AH$101 &amp; " ")) +
           ISNUMBER(SEARCH(" " &amp; E91 &amp; ",", " " &amp; entries!$AC$2:$AH$101&amp; ",")) +
           ISNUMBER(SEARCH("(" &amp; E91 &amp; ")", "(" &amp; entries!$AC$2:$AH$101 &amp; ")")) +
           ISNUMBER(SEARCH("(" &amp; E91 &amp; ", ", "(" &amp; entries!$AC$2:$AH$101 &amp; ", ")) +
           ISNUMBER(SEARCH(" " &amp; E91 &amp; ")", " " &amp; entries!$AC$2:$AH$101 &amp; ")")))
    ) = 0,
    NOT(OR(E91="Python", E91="Git"))
)), "")</f>
        <v/>
      </c>
    </row>
  </sheetData>
  <sheetProtection formatCells="0" formatColumns="0" formatRows="0" insertColumns="0" insertRows="0" insertHyperlinks="0" deleteRows="0" sort="0" autoFilter="0"/>
  <autoFilter ref="A3:N91" xr:uid="{D223F0EA-158F-9B46-9CAA-1F7AA2507D09}">
    <sortState xmlns:xlrd2="http://schemas.microsoft.com/office/spreadsheetml/2017/richdata2" ref="A4:N91">
      <sortCondition ref="A3:A91"/>
    </sortState>
  </autoFilter>
  <customSheetViews>
    <customSheetView guid="{3062D464-6811-D443-AF95-27507DF48802}" showGridLines="0" showAutoFilter="1">
      <pane xSplit="1" ySplit="3" topLeftCell="B4" activePane="bottomRight" state="frozen"/>
      <selection pane="bottomRight"/>
      <pageMargins left="0.75" right="0.75" top="1" bottom="1" header="0.5" footer="0.5"/>
      <pageSetup orientation="portrait" horizontalDpi="0" verticalDpi="0"/>
      <autoFilter ref="A3:M84" xr:uid="{99B7CF15-0287-D348-A047-A2577E39052A}"/>
    </customSheetView>
  </customSheetViews>
  <conditionalFormatting sqref="E4:E1007">
    <cfRule type="expression" dxfId="1" priority="34">
      <formula>AND(NOT($I4), $G4&lt;&gt;"", $H4&lt;&gt;"x")</formula>
    </cfRule>
    <cfRule type="expression" dxfId="0" priority="35">
      <formula>AND(NOT($I4), $G4&lt;&gt;"", $H4="x")</formula>
    </cfRule>
  </conditionalFormatting>
  <pageMargins left="0.75" right="0.75" top="1" bottom="1" header="0.5" footer="0.5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9CC2-B754-3F40-A63B-511B5C313928}">
  <dimension ref="A1:J55"/>
  <sheetViews>
    <sheetView showGridLines="0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48" style="10" bestFit="1" customWidth="1"/>
    <col min="2" max="2" width="36.5" style="10" bestFit="1" customWidth="1"/>
    <col min="3" max="3" width="33" style="12" bestFit="1" customWidth="1"/>
    <col min="4" max="4" width="21.25" style="3" bestFit="1" customWidth="1"/>
    <col min="5" max="5" width="52.75" style="1" bestFit="1" customWidth="1"/>
    <col min="6" max="6" width="11.25" style="3" bestFit="1" customWidth="1"/>
    <col min="7" max="7" width="17.25" style="2" bestFit="1" customWidth="1"/>
    <col min="8" max="8" width="31.25" style="2" bestFit="1" customWidth="1"/>
    <col min="9" max="9" width="37" style="2" bestFit="1" customWidth="1"/>
    <col min="10" max="10" width="23.75" style="1" bestFit="1" customWidth="1"/>
    <col min="11" max="16384" width="10.75" style="1"/>
  </cols>
  <sheetData>
    <row r="1" spans="1:10" s="18" customFormat="1" x14ac:dyDescent="0.2">
      <c r="A1" s="18" t="s">
        <v>198</v>
      </c>
      <c r="B1" s="18" t="s">
        <v>198</v>
      </c>
      <c r="D1" s="20"/>
      <c r="F1" s="20"/>
      <c r="G1" s="19"/>
      <c r="H1" s="19"/>
      <c r="I1" s="19"/>
    </row>
    <row r="2" spans="1:10" x14ac:dyDescent="0.2">
      <c r="A2" s="10" t="s">
        <v>162</v>
      </c>
      <c r="B2" s="10" t="s">
        <v>0</v>
      </c>
      <c r="C2" s="27" t="s">
        <v>133</v>
      </c>
      <c r="D2" s="29" t="s">
        <v>164</v>
      </c>
      <c r="F2" s="28"/>
      <c r="G2" s="28"/>
      <c r="H2" s="1"/>
      <c r="I2" s="28"/>
    </row>
    <row r="3" spans="1:10" x14ac:dyDescent="0.2">
      <c r="A3" s="10" t="str" cm="1">
        <f t="array" ref="A3:A20">_xlfn._xlws.SORT(_xlfn.UNIQUE(skills!D4:'skills'!D109))</f>
        <v>Big Data Technologies</v>
      </c>
      <c r="B3" s="10" t="s">
        <v>224</v>
      </c>
      <c r="C3" s="12" t="s">
        <v>77</v>
      </c>
      <c r="D3" s="3">
        <v>9</v>
      </c>
      <c r="J3" s="2"/>
    </row>
    <row r="4" spans="1:10" x14ac:dyDescent="0.2">
      <c r="A4" s="10" t="str">
        <v>Cloud Platforms</v>
      </c>
      <c r="B4" s="10" t="s">
        <v>224</v>
      </c>
      <c r="C4" s="12" t="s">
        <v>77</v>
      </c>
      <c r="D4" s="3">
        <v>9</v>
      </c>
    </row>
    <row r="5" spans="1:10" x14ac:dyDescent="0.2">
      <c r="A5" s="10" t="str">
        <v>Data Management</v>
      </c>
      <c r="B5" s="10" t="s">
        <v>224</v>
      </c>
      <c r="C5" s="12" t="s">
        <v>102</v>
      </c>
      <c r="D5" s="3">
        <v>6</v>
      </c>
      <c r="E5" s="4"/>
    </row>
    <row r="6" spans="1:10" x14ac:dyDescent="0.2">
      <c r="A6" s="10" t="str">
        <v>Data Manipulation and Analysis</v>
      </c>
      <c r="B6" s="10" t="s">
        <v>224</v>
      </c>
      <c r="C6" s="12" t="s">
        <v>51</v>
      </c>
      <c r="D6" s="3">
        <v>2</v>
      </c>
    </row>
    <row r="7" spans="1:10" x14ac:dyDescent="0.2">
      <c r="A7" s="10" t="str">
        <v>Data Visualization</v>
      </c>
      <c r="B7" s="10" t="s">
        <v>224</v>
      </c>
      <c r="C7" s="12" t="s">
        <v>65</v>
      </c>
      <c r="D7" s="3">
        <v>5</v>
      </c>
    </row>
    <row r="8" spans="1:10" x14ac:dyDescent="0.2">
      <c r="A8" s="10" t="str">
        <v>Databases</v>
      </c>
      <c r="B8" s="10" t="s">
        <v>224</v>
      </c>
      <c r="C8" s="12" t="s">
        <v>102</v>
      </c>
      <c r="D8" s="3">
        <v>6</v>
      </c>
    </row>
    <row r="9" spans="1:10" x14ac:dyDescent="0.2">
      <c r="A9" s="10" t="str">
        <v>DevOps</v>
      </c>
      <c r="B9" s="10" t="s">
        <v>224</v>
      </c>
      <c r="C9" s="12" t="s">
        <v>41</v>
      </c>
      <c r="D9" s="3">
        <v>8</v>
      </c>
    </row>
    <row r="10" spans="1:10" x14ac:dyDescent="0.2">
      <c r="A10" s="10" t="str">
        <v>IDEs and Markup Tools</v>
      </c>
      <c r="B10" s="10" t="s">
        <v>224</v>
      </c>
      <c r="C10" s="12" t="s">
        <v>134</v>
      </c>
      <c r="D10" s="3">
        <v>11</v>
      </c>
    </row>
    <row r="11" spans="1:10" x14ac:dyDescent="0.2">
      <c r="A11" s="10" t="str">
        <v>Machine Learning (ML)</v>
      </c>
      <c r="B11" s="10" t="s">
        <v>224</v>
      </c>
      <c r="C11" s="12" t="s">
        <v>225</v>
      </c>
      <c r="D11" s="3">
        <v>3</v>
      </c>
    </row>
    <row r="12" spans="1:10" x14ac:dyDescent="0.2">
      <c r="A12" s="10" t="str">
        <v>MLOps</v>
      </c>
      <c r="B12" s="10" t="s">
        <v>224</v>
      </c>
      <c r="C12" s="12" t="s">
        <v>47</v>
      </c>
      <c r="D12" s="3">
        <v>10</v>
      </c>
    </row>
    <row r="13" spans="1:10" x14ac:dyDescent="0.2">
      <c r="A13" s="10" t="str">
        <v>Neuroscience</v>
      </c>
      <c r="B13" s="10" t="s">
        <v>163</v>
      </c>
      <c r="C13" s="12" t="s">
        <v>92</v>
      </c>
      <c r="D13" s="3">
        <v>14</v>
      </c>
    </row>
    <row r="14" spans="1:10" x14ac:dyDescent="0.2">
      <c r="A14" s="10" t="str">
        <v>NLP</v>
      </c>
      <c r="B14" s="10" t="s">
        <v>224</v>
      </c>
      <c r="C14" s="12" t="s">
        <v>53</v>
      </c>
      <c r="D14" s="3">
        <v>4</v>
      </c>
    </row>
    <row r="15" spans="1:10" x14ac:dyDescent="0.2">
      <c r="A15" s="10" t="str">
        <v>Programming Languages</v>
      </c>
      <c r="B15" s="10" t="s">
        <v>108</v>
      </c>
      <c r="C15" s="12" t="s">
        <v>45</v>
      </c>
      <c r="D15" s="3">
        <v>1</v>
      </c>
    </row>
    <row r="16" spans="1:10" x14ac:dyDescent="0.2">
      <c r="A16" s="10" t="str">
        <v>Python Development Tools</v>
      </c>
      <c r="B16" s="10" t="s">
        <v>224</v>
      </c>
      <c r="C16" s="12" t="s">
        <v>107</v>
      </c>
      <c r="D16" s="3">
        <v>7</v>
      </c>
    </row>
    <row r="17" spans="1:5" x14ac:dyDescent="0.2">
      <c r="A17" s="10" t="str">
        <v>Soft Skills</v>
      </c>
      <c r="B17" s="10" t="s">
        <v>163</v>
      </c>
      <c r="C17" s="12" t="s">
        <v>92</v>
      </c>
      <c r="D17" s="3">
        <v>14</v>
      </c>
    </row>
    <row r="18" spans="1:5" x14ac:dyDescent="0.2">
      <c r="A18" s="10" t="str">
        <v>Statistical Theory</v>
      </c>
      <c r="B18" s="10" t="s">
        <v>80</v>
      </c>
      <c r="C18" s="12" t="s">
        <v>46</v>
      </c>
      <c r="D18" s="3">
        <v>13</v>
      </c>
    </row>
    <row r="19" spans="1:5" x14ac:dyDescent="0.2">
      <c r="A19" s="10" t="str">
        <v>Web Development</v>
      </c>
      <c r="B19" s="10" t="s">
        <v>224</v>
      </c>
      <c r="C19" s="12" t="s">
        <v>122</v>
      </c>
      <c r="D19" s="3">
        <v>12</v>
      </c>
    </row>
    <row r="20" spans="1:5" x14ac:dyDescent="0.2">
      <c r="A20" s="10">
        <v>0</v>
      </c>
    </row>
    <row r="25" spans="1:5" x14ac:dyDescent="0.2">
      <c r="E25" s="4"/>
    </row>
    <row r="47" spans="5:5" x14ac:dyDescent="0.2">
      <c r="E47" s="4"/>
    </row>
    <row r="50" spans="5:5" x14ac:dyDescent="0.2">
      <c r="E50" s="4"/>
    </row>
    <row r="55" spans="5:5" x14ac:dyDescent="0.2">
      <c r="E55" s="4"/>
    </row>
  </sheetData>
  <autoFilter ref="A2:D20" xr:uid="{6F1E9CC2-B754-3F40-A63B-511B5C313928}"/>
  <customSheetViews>
    <customSheetView guid="{3062D464-6811-D443-AF95-27507DF48802}" showGridLines="0" showAutoFilter="1">
      <pane xSplit="1" ySplit="2" topLeftCell="C4" activePane="bottomRight" state="frozen"/>
      <selection pane="bottomRight" activeCell="A2" sqref="A2"/>
      <pageMargins left="0.75" right="0.75" top="1" bottom="1" header="0.5" footer="0.5"/>
      <pageSetup orientation="portrait" horizontalDpi="0" verticalDpi="0"/>
      <autoFilter ref="A2:D20" xr:uid="{2B2FF060-3FC1-8C4F-B7FD-E7FD930B3157}"/>
    </customSheetView>
  </customSheetViews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AD49-0EFE-114D-956D-9F5A78208FCD}">
  <dimension ref="A1:J107"/>
  <sheetViews>
    <sheetView showGridLines="0" zoomScaleNormal="10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67" style="9" bestFit="1" customWidth="1"/>
    <col min="2" max="2" width="67" style="10" bestFit="1" customWidth="1"/>
    <col min="3" max="3" width="52.75" style="14" bestFit="1" customWidth="1"/>
    <col min="4" max="4" width="28.5" style="9" bestFit="1" customWidth="1"/>
    <col min="5" max="5" width="22.5" style="10" bestFit="1" customWidth="1"/>
    <col min="6" max="6" width="36.25" style="14" bestFit="1" customWidth="1"/>
    <col min="9" max="9" width="17.75" style="2" bestFit="1" customWidth="1"/>
    <col min="10" max="10" width="28.5" style="2" bestFit="1" customWidth="1"/>
    <col min="11" max="11" width="29" style="1" bestFit="1" customWidth="1"/>
    <col min="12" max="12" width="26.75" style="1" bestFit="1" customWidth="1"/>
    <col min="13" max="16384" width="10.75" style="1"/>
  </cols>
  <sheetData>
    <row r="1" spans="1:10" x14ac:dyDescent="0.2">
      <c r="A1" s="9" t="s">
        <v>171</v>
      </c>
      <c r="B1" s="10" t="s">
        <v>169</v>
      </c>
      <c r="C1" s="14" t="s">
        <v>170</v>
      </c>
      <c r="D1" s="9" t="s">
        <v>175</v>
      </c>
      <c r="E1" s="10" t="s">
        <v>176</v>
      </c>
      <c r="F1" s="14" t="s">
        <v>177</v>
      </c>
      <c r="I1" s="1"/>
      <c r="J1" s="28"/>
    </row>
    <row r="2" spans="1:10" x14ac:dyDescent="0.2">
      <c r="A2" s="9" t="str" cm="1">
        <f t="array" ref="A2:A107">skills!$E$4:$E$109</f>
        <v>R</v>
      </c>
      <c r="B2" s="10" t="str" cm="1">
        <f t="array" ref="B2:B48">_xlfn._xlws.FILTER(skills!$E$4:$E$109, skills!$H$4:$H$109="x")</f>
        <v>R</v>
      </c>
      <c r="C2" s="14" t="str" cm="1">
        <f t="array" ref="C2:C60">_xlfn._xlws.FILTER(skills!$E$4:$E$109, NOT(skills!$H$4:$H$109="x"))</f>
        <v>Web Scraping</v>
      </c>
      <c r="D2" s="9" t="str" cm="1">
        <f t="array" ref="D2:D13">_xlfn._xlws.FILTER(skills!$E$4:$E$109, skills!$G$4:$G$109="x")</f>
        <v>R</v>
      </c>
      <c r="E2" s="10" t="str" cm="1">
        <f t="array" ref="E2:E8">_xlfn._xlws.FILTER(skills!$E$4:$E$109, (skills!$G$4:$G$109="x") * (skills!$H$4:$H$109="x"))</f>
        <v>R</v>
      </c>
      <c r="F2" s="14" t="str" cm="1">
        <f t="array" ref="F2:F6">_xlfn._xlws.FILTER(skills!$E$4:$E$109, (skills!$G$4:$G$109="x") * NOT(skills!$H$4:$H$109="x"))</f>
        <v>ML Pipelines</v>
      </c>
    </row>
    <row r="3" spans="1:10" x14ac:dyDescent="0.2">
      <c r="A3" s="9" t="str">
        <v>SQL</v>
      </c>
      <c r="B3" s="10" t="str">
        <v>SQL</v>
      </c>
      <c r="C3" s="14" t="str">
        <v>Data Preprocessing</v>
      </c>
      <c r="D3" s="9" t="str">
        <v>SQL</v>
      </c>
      <c r="E3" s="10" t="str">
        <v>SQL</v>
      </c>
      <c r="F3" s="14" t="str">
        <v>Data Modeling</v>
      </c>
    </row>
    <row r="4" spans="1:10" x14ac:dyDescent="0.2">
      <c r="A4" s="9" t="str">
        <v>Python</v>
      </c>
      <c r="B4" s="10" t="str">
        <v>Python</v>
      </c>
      <c r="C4" s="14" t="str">
        <v>Feature Engineering</v>
      </c>
      <c r="D4" s="9" t="str">
        <v>Python</v>
      </c>
      <c r="E4" s="10" t="str">
        <v>Python</v>
      </c>
      <c r="F4" s="14" t="str">
        <v>CI/CD Pipelines</v>
      </c>
    </row>
    <row r="5" spans="1:10" x14ac:dyDescent="0.2">
      <c r="A5" s="9" t="str">
        <v>MATLAB</v>
      </c>
      <c r="B5" s="10" t="str">
        <v>MATLAB</v>
      </c>
      <c r="C5" s="14" t="str">
        <v>Hyperparameter Tuning</v>
      </c>
      <c r="D5" s="9" t="str">
        <v>TensorFlow</v>
      </c>
      <c r="E5" s="10" t="str">
        <v>TensorFlow</v>
      </c>
      <c r="F5" s="14" t="str">
        <v>Bayesian Inference</v>
      </c>
    </row>
    <row r="6" spans="1:10" x14ac:dyDescent="0.2">
      <c r="A6" s="9" t="str">
        <v>Bash</v>
      </c>
      <c r="B6" s="10" t="str">
        <v>Bash</v>
      </c>
      <c r="C6" s="14" t="str">
        <v>Model Optimization</v>
      </c>
      <c r="D6" s="9" t="str">
        <v>Scikit-Learn</v>
      </c>
      <c r="E6" s="10" t="str">
        <v>Scikit-Learn</v>
      </c>
      <c r="F6" s="14" t="str">
        <v>Hypothesis Testing</v>
      </c>
    </row>
    <row r="7" spans="1:10" x14ac:dyDescent="0.2">
      <c r="A7" s="9" t="str">
        <v>Beautiful Soup</v>
      </c>
      <c r="B7" s="10" t="str">
        <v>Beautiful Soup</v>
      </c>
      <c r="C7" s="14" t="str">
        <v>Model Tuning</v>
      </c>
      <c r="D7" s="9" t="str">
        <v>ML Pipelines</v>
      </c>
      <c r="E7" s="10" t="str">
        <v>Git</v>
      </c>
    </row>
    <row r="8" spans="1:10" x14ac:dyDescent="0.2">
      <c r="A8" s="9" t="str">
        <v>Web Scraping</v>
      </c>
      <c r="B8" s="10" t="str">
        <v>NumPy</v>
      </c>
      <c r="C8" s="14" t="str">
        <v>ML Pipelines</v>
      </c>
      <c r="D8" s="9" t="str">
        <v>Data Modeling</v>
      </c>
      <c r="E8" s="10" t="str">
        <v>Github Actions</v>
      </c>
    </row>
    <row r="9" spans="1:10" x14ac:dyDescent="0.2">
      <c r="A9" s="9" t="str">
        <v>Data Preprocessing</v>
      </c>
      <c r="B9" s="10" t="str">
        <v>SciPy</v>
      </c>
      <c r="C9" s="14" t="str">
        <v>Supervised Learning</v>
      </c>
      <c r="D9" s="9" t="str">
        <v>CI/CD Pipelines</v>
      </c>
    </row>
    <row r="10" spans="1:10" x14ac:dyDescent="0.2">
      <c r="A10" s="9" t="str">
        <v>NumPy</v>
      </c>
      <c r="B10" s="10" t="str">
        <v>Excel</v>
      </c>
      <c r="C10" s="14" t="str">
        <v>SymPy</v>
      </c>
      <c r="D10" s="9" t="str">
        <v>Git</v>
      </c>
    </row>
    <row r="11" spans="1:10" x14ac:dyDescent="0.2">
      <c r="A11" s="9" t="str">
        <v>SciPy</v>
      </c>
      <c r="B11" s="10" t="str">
        <v>Pandas</v>
      </c>
      <c r="C11" s="14" t="str">
        <v>Unsupervised Learning</v>
      </c>
      <c r="D11" s="9" t="str">
        <v>Github Actions</v>
      </c>
    </row>
    <row r="12" spans="1:10" x14ac:dyDescent="0.2">
      <c r="A12" s="9" t="str">
        <v>Excel</v>
      </c>
      <c r="B12" s="10" t="str">
        <v>ArviZ</v>
      </c>
      <c r="C12" s="14" t="str">
        <v>Dimensionality Reduction</v>
      </c>
      <c r="D12" s="9" t="str">
        <v>Bayesian Inference</v>
      </c>
    </row>
    <row r="13" spans="1:10" x14ac:dyDescent="0.2">
      <c r="A13" s="9" t="str">
        <v>Pandas</v>
      </c>
      <c r="B13" s="10" t="str">
        <v>dplyr (R)</v>
      </c>
      <c r="C13" s="14" t="str">
        <v>LLMs</v>
      </c>
      <c r="D13" s="9" t="str">
        <v>Hypothesis Testing</v>
      </c>
    </row>
    <row r="14" spans="1:10" x14ac:dyDescent="0.2">
      <c r="A14" s="9" t="str">
        <v>ArviZ</v>
      </c>
      <c r="B14" s="10" t="str">
        <v>TensorFlow</v>
      </c>
      <c r="C14" s="14" t="str">
        <v>Topic Modeling</v>
      </c>
    </row>
    <row r="15" spans="1:10" x14ac:dyDescent="0.2">
      <c r="A15" s="9" t="str">
        <v>dplyr (R)</v>
      </c>
      <c r="B15" s="10" t="str">
        <v>Scikit-Learn</v>
      </c>
      <c r="C15" s="14" t="str">
        <v>Transformer Models</v>
      </c>
    </row>
    <row r="16" spans="1:10" x14ac:dyDescent="0.2">
      <c r="A16" s="9" t="str">
        <v>Feature Engineering</v>
      </c>
      <c r="B16" s="10" t="str">
        <v>Keras</v>
      </c>
      <c r="C16" s="14" t="str">
        <v>Data Modeling</v>
      </c>
    </row>
    <row r="17" spans="1:4" x14ac:dyDescent="0.2">
      <c r="A17" s="9" t="str">
        <v>Hyperparameter Tuning</v>
      </c>
      <c r="B17" s="10" t="str">
        <v>SpaCy</v>
      </c>
      <c r="C17" s="14" t="str">
        <v>Data Pipelines</v>
      </c>
    </row>
    <row r="18" spans="1:4" x14ac:dyDescent="0.2">
      <c r="A18" s="9" t="str">
        <v>Model Optimization</v>
      </c>
      <c r="B18" s="10" t="str">
        <v>Hugging Face</v>
      </c>
      <c r="C18" s="14" t="str">
        <v>Data Validation</v>
      </c>
    </row>
    <row r="19" spans="1:4" x14ac:dyDescent="0.2">
      <c r="A19" s="9" t="str">
        <v>Model Tuning</v>
      </c>
      <c r="B19" s="10" t="str">
        <v>Matplotlib</v>
      </c>
      <c r="C19" s="14" t="str">
        <v>Database Design</v>
      </c>
    </row>
    <row r="20" spans="1:4" x14ac:dyDescent="0.2">
      <c r="A20" s="9" t="str">
        <v>TensorFlow</v>
      </c>
      <c r="B20" s="10" t="str">
        <v>ggplot (R)</v>
      </c>
      <c r="C20" s="14" t="str">
        <v>Continuous Testing</v>
      </c>
    </row>
    <row r="21" spans="1:4" x14ac:dyDescent="0.2">
      <c r="A21" s="9" t="str">
        <v>Scikit-Learn</v>
      </c>
      <c r="B21" s="10" t="str">
        <v>Seaborn (Python)</v>
      </c>
      <c r="C21" s="14" t="str">
        <v>CI/CD Pipelines</v>
      </c>
    </row>
    <row r="22" spans="1:4" x14ac:dyDescent="0.2">
      <c r="A22" s="9" t="str">
        <v>ML Pipelines</v>
      </c>
      <c r="B22" s="10" t="str">
        <v>Tableau</v>
      </c>
      <c r="C22" s="14" t="str">
        <v>Object-Oriented Programming (OOP)</v>
      </c>
    </row>
    <row r="23" spans="1:4" x14ac:dyDescent="0.2">
      <c r="A23" s="9" t="str">
        <v>Supervised Learning</v>
      </c>
      <c r="B23" s="10" t="str">
        <v>NoSQL</v>
      </c>
      <c r="C23" s="14" t="str">
        <v>Model Deployment</v>
      </c>
    </row>
    <row r="24" spans="1:4" x14ac:dyDescent="0.2">
      <c r="A24" s="9" t="str">
        <v>SymPy</v>
      </c>
      <c r="B24" s="10" t="str">
        <v>Snowflake</v>
      </c>
      <c r="C24" s="14" t="str">
        <v>Jupyter Notebooks</v>
      </c>
    </row>
    <row r="25" spans="1:4" x14ac:dyDescent="0.2">
      <c r="A25" s="9" t="str">
        <v>Unsupervised Learning</v>
      </c>
      <c r="B25" s="10" t="str">
        <v>PostgreSQL</v>
      </c>
      <c r="C25" s="14" t="str">
        <v>Google Colab</v>
      </c>
    </row>
    <row r="26" spans="1:4" x14ac:dyDescent="0.2">
      <c r="A26" s="9" t="str">
        <v>Dimensionality Reduction</v>
      </c>
      <c r="B26" s="10" t="str">
        <v>MySQL</v>
      </c>
      <c r="C26" s="14" t="str">
        <v>R Markdown</v>
      </c>
    </row>
    <row r="27" spans="1:4" x14ac:dyDescent="0.2">
      <c r="A27" s="9" t="str">
        <v>Keras</v>
      </c>
      <c r="B27" s="10" t="str">
        <v>Cassandra</v>
      </c>
      <c r="C27" s="14" t="str">
        <v>VSCode</v>
      </c>
    </row>
    <row r="28" spans="1:4" x14ac:dyDescent="0.2">
      <c r="A28" s="9" t="str">
        <v>LLMs</v>
      </c>
      <c r="B28" s="10" t="str">
        <v>MongoDB</v>
      </c>
      <c r="C28" s="14" t="str">
        <v>Bayesian Inference</v>
      </c>
    </row>
    <row r="29" spans="1:4" x14ac:dyDescent="0.2">
      <c r="A29" s="9" t="str">
        <v>Topic Modeling</v>
      </c>
      <c r="B29" s="10" t="str">
        <v>MyPy</v>
      </c>
      <c r="C29" s="14" t="str">
        <v>Hypothesis Testing</v>
      </c>
    </row>
    <row r="30" spans="1:4" x14ac:dyDescent="0.2">
      <c r="A30" s="11" t="str">
        <v>SpaCy</v>
      </c>
      <c r="B30" s="10" t="str">
        <v>PyTest</v>
      </c>
      <c r="C30" s="14" t="str">
        <v>Statistical Learning</v>
      </c>
      <c r="D30" s="11"/>
    </row>
    <row r="31" spans="1:4" x14ac:dyDescent="0.2">
      <c r="A31" s="9" t="str">
        <v>Transformer Models</v>
      </c>
      <c r="B31" s="10" t="str">
        <v>Sphinx</v>
      </c>
      <c r="C31" s="14" t="str">
        <v>Probability Theory</v>
      </c>
    </row>
    <row r="32" spans="1:4" x14ac:dyDescent="0.2">
      <c r="A32" s="9" t="str">
        <v>Hugging Face</v>
      </c>
      <c r="B32" s="10" t="str">
        <v>Pydantic</v>
      </c>
      <c r="C32" s="14" t="str">
        <v>Statistical Modeling</v>
      </c>
    </row>
    <row r="33" spans="1:4" x14ac:dyDescent="0.2">
      <c r="A33" s="9" t="str">
        <v>Matplotlib</v>
      </c>
      <c r="B33" s="10" t="str">
        <v>Git</v>
      </c>
      <c r="C33" s="14" t="str">
        <v>Convex Optimization</v>
      </c>
    </row>
    <row r="34" spans="1:4" x14ac:dyDescent="0.2">
      <c r="A34" s="11" t="str">
        <v>ggplot (R)</v>
      </c>
      <c r="B34" s="10" t="str">
        <v>Github Actions</v>
      </c>
      <c r="C34" s="14" t="str">
        <v>Time Series Analysis</v>
      </c>
      <c r="D34" s="11"/>
    </row>
    <row r="35" spans="1:4" x14ac:dyDescent="0.2">
      <c r="A35" s="9" t="str">
        <v>Seaborn (Python)</v>
      </c>
      <c r="B35" s="10" t="str">
        <v>Databricks</v>
      </c>
      <c r="C35" s="14" t="str">
        <v>Regression Analysis</v>
      </c>
    </row>
    <row r="36" spans="1:4" x14ac:dyDescent="0.2">
      <c r="A36" s="9" t="str">
        <v>Tableau</v>
      </c>
      <c r="B36" s="10" t="str">
        <v>Hadoop</v>
      </c>
      <c r="C36" s="14" t="str">
        <v>Graph Theory</v>
      </c>
    </row>
    <row r="37" spans="1:4" x14ac:dyDescent="0.2">
      <c r="A37" s="9" t="str">
        <v>Data Modeling</v>
      </c>
      <c r="B37" s="10" t="str">
        <v>Spark</v>
      </c>
      <c r="C37" s="14" t="str">
        <v>Causal Inference</v>
      </c>
    </row>
    <row r="38" spans="1:4" x14ac:dyDescent="0.2">
      <c r="A38" s="9" t="str">
        <v>Data Pipelines</v>
      </c>
      <c r="B38" s="10" t="str">
        <v>Azure</v>
      </c>
      <c r="C38" s="14" t="str">
        <v>Matrix Calculus</v>
      </c>
    </row>
    <row r="39" spans="1:4" x14ac:dyDescent="0.2">
      <c r="A39" s="9" t="str">
        <v>Data Validation</v>
      </c>
      <c r="B39" s="10" t="str">
        <v>Google Cloud Platform (GCP)</v>
      </c>
      <c r="C39" s="14" t="str">
        <v>Scientific Writing</v>
      </c>
    </row>
    <row r="40" spans="1:4" x14ac:dyDescent="0.2">
      <c r="A40" s="9" t="str">
        <v>NoSQL</v>
      </c>
      <c r="B40" s="10" t="str">
        <v>Vertex AI</v>
      </c>
      <c r="C40" s="14" t="str">
        <v>Experimental Design</v>
      </c>
    </row>
    <row r="41" spans="1:4" x14ac:dyDescent="0.2">
      <c r="A41" s="9" t="str">
        <v>Snowflake</v>
      </c>
      <c r="B41" s="10" t="str">
        <v>Kubernetes</v>
      </c>
      <c r="C41" s="14" t="str">
        <v>Critical Thinking</v>
      </c>
    </row>
    <row r="42" spans="1:4" x14ac:dyDescent="0.2">
      <c r="A42" s="9" t="str">
        <v>PostgreSQL</v>
      </c>
      <c r="B42" s="10" t="str">
        <v>Docker</v>
      </c>
      <c r="C42" s="14" t="str">
        <v>Documentation Writing</v>
      </c>
    </row>
    <row r="43" spans="1:4" x14ac:dyDescent="0.2">
      <c r="A43" s="9" t="str">
        <v>MySQL</v>
      </c>
      <c r="B43" s="10" t="str">
        <v>LaTeX</v>
      </c>
      <c r="C43" s="14">
        <v>0</v>
      </c>
    </row>
    <row r="44" spans="1:4" x14ac:dyDescent="0.2">
      <c r="A44" s="9" t="str">
        <v>Cassandra</v>
      </c>
      <c r="B44" s="10" t="str">
        <v>CSS</v>
      </c>
      <c r="C44" s="14">
        <v>0</v>
      </c>
    </row>
    <row r="45" spans="1:4" x14ac:dyDescent="0.2">
      <c r="A45" s="9" t="str">
        <v>MongoDB</v>
      </c>
      <c r="B45" s="10" t="str">
        <v>HTML</v>
      </c>
      <c r="C45" s="14">
        <v>0</v>
      </c>
    </row>
    <row r="46" spans="1:4" x14ac:dyDescent="0.2">
      <c r="A46" s="9" t="str">
        <v>Database Design</v>
      </c>
      <c r="B46" s="10" t="str">
        <v>Javascript</v>
      </c>
      <c r="C46" s="14">
        <v>0</v>
      </c>
    </row>
    <row r="47" spans="1:4" x14ac:dyDescent="0.2">
      <c r="A47" s="9" t="str">
        <v>MyPy</v>
      </c>
      <c r="B47" s="10" t="str">
        <v>Electroencephalography (EEG)</v>
      </c>
      <c r="C47" s="14">
        <v>0</v>
      </c>
    </row>
    <row r="48" spans="1:4" x14ac:dyDescent="0.2">
      <c r="A48" s="9" t="str">
        <v>PyTest</v>
      </c>
      <c r="B48" s="10" t="str">
        <v>Functional Magnetic Resonance Imaging (fMRI)</v>
      </c>
      <c r="C48" s="14">
        <v>0</v>
      </c>
    </row>
    <row r="49" spans="1:4" x14ac:dyDescent="0.2">
      <c r="A49" s="9" t="str">
        <v>Sphinx</v>
      </c>
      <c r="C49" s="14">
        <v>0</v>
      </c>
    </row>
    <row r="50" spans="1:4" x14ac:dyDescent="0.2">
      <c r="A50" s="9" t="str">
        <v>Pydantic</v>
      </c>
      <c r="C50" s="14">
        <v>0</v>
      </c>
    </row>
    <row r="51" spans="1:4" x14ac:dyDescent="0.2">
      <c r="A51" s="11" t="str">
        <v>Continuous Testing</v>
      </c>
      <c r="C51" s="14">
        <v>0</v>
      </c>
      <c r="D51" s="11"/>
    </row>
    <row r="52" spans="1:4" x14ac:dyDescent="0.2">
      <c r="A52" s="9" t="str">
        <v>CI/CD Pipelines</v>
      </c>
      <c r="C52" s="14">
        <v>0</v>
      </c>
    </row>
    <row r="53" spans="1:4" x14ac:dyDescent="0.2">
      <c r="A53" s="9" t="str">
        <v>Git</v>
      </c>
      <c r="C53" s="14">
        <v>0</v>
      </c>
    </row>
    <row r="54" spans="1:4" x14ac:dyDescent="0.2">
      <c r="A54" s="11" t="str">
        <v>Github Actions</v>
      </c>
      <c r="C54" s="14">
        <v>0</v>
      </c>
      <c r="D54" s="11"/>
    </row>
    <row r="55" spans="1:4" x14ac:dyDescent="0.2">
      <c r="A55" s="9" t="str">
        <v>Object-Oriented Programming (OOP)</v>
      </c>
      <c r="C55" s="14">
        <v>0</v>
      </c>
    </row>
    <row r="56" spans="1:4" x14ac:dyDescent="0.2">
      <c r="A56" s="9" t="str">
        <v>Databricks</v>
      </c>
      <c r="C56" s="14">
        <v>0</v>
      </c>
    </row>
    <row r="57" spans="1:4" x14ac:dyDescent="0.2">
      <c r="A57" s="11" t="str">
        <v>Hadoop</v>
      </c>
      <c r="C57" s="14">
        <v>0</v>
      </c>
      <c r="D57" s="11"/>
    </row>
    <row r="58" spans="1:4" x14ac:dyDescent="0.2">
      <c r="A58" s="9" t="str">
        <v>Spark</v>
      </c>
      <c r="C58" s="14">
        <v>0</v>
      </c>
    </row>
    <row r="59" spans="1:4" x14ac:dyDescent="0.2">
      <c r="A59" s="9" t="str">
        <v>Azure</v>
      </c>
      <c r="C59" s="14">
        <v>0</v>
      </c>
    </row>
    <row r="60" spans="1:4" x14ac:dyDescent="0.2">
      <c r="A60" s="9" t="str">
        <v>Google Cloud Platform (GCP)</v>
      </c>
      <c r="C60" s="14">
        <v>0</v>
      </c>
    </row>
    <row r="61" spans="1:4" x14ac:dyDescent="0.2">
      <c r="A61" s="9" t="str">
        <v>Vertex AI</v>
      </c>
    </row>
    <row r="62" spans="1:4" x14ac:dyDescent="0.2">
      <c r="A62" s="9" t="str">
        <v>Kubernetes</v>
      </c>
    </row>
    <row r="63" spans="1:4" x14ac:dyDescent="0.2">
      <c r="A63" s="9" t="str">
        <v>Model Deployment</v>
      </c>
    </row>
    <row r="64" spans="1:4" x14ac:dyDescent="0.2">
      <c r="A64" s="9" t="str">
        <v>Docker</v>
      </c>
    </row>
    <row r="65" spans="1:1" x14ac:dyDescent="0.2">
      <c r="A65" s="9" t="str">
        <v>LaTeX</v>
      </c>
    </row>
    <row r="66" spans="1:1" x14ac:dyDescent="0.2">
      <c r="A66" s="9" t="str">
        <v>Jupyter Notebooks</v>
      </c>
    </row>
    <row r="67" spans="1:1" x14ac:dyDescent="0.2">
      <c r="A67" s="9" t="str">
        <v>Google Colab</v>
      </c>
    </row>
    <row r="68" spans="1:1" x14ac:dyDescent="0.2">
      <c r="A68" s="9" t="str">
        <v>R Markdown</v>
      </c>
    </row>
    <row r="69" spans="1:1" x14ac:dyDescent="0.2">
      <c r="A69" s="9" t="str">
        <v>VSCode</v>
      </c>
    </row>
    <row r="70" spans="1:1" x14ac:dyDescent="0.2">
      <c r="A70" s="9" t="str">
        <v>CSS</v>
      </c>
    </row>
    <row r="71" spans="1:1" x14ac:dyDescent="0.2">
      <c r="A71" s="9" t="str">
        <v>HTML</v>
      </c>
    </row>
    <row r="72" spans="1:1" x14ac:dyDescent="0.2">
      <c r="A72" s="9" t="str">
        <v>Javascript</v>
      </c>
    </row>
    <row r="73" spans="1:1" x14ac:dyDescent="0.2">
      <c r="A73" s="9" t="str">
        <v>Bayesian Inference</v>
      </c>
    </row>
    <row r="74" spans="1:1" x14ac:dyDescent="0.2">
      <c r="A74" s="9" t="str">
        <v>Hypothesis Testing</v>
      </c>
    </row>
    <row r="75" spans="1:1" x14ac:dyDescent="0.2">
      <c r="A75" s="9" t="str">
        <v>Statistical Learning</v>
      </c>
    </row>
    <row r="76" spans="1:1" x14ac:dyDescent="0.2">
      <c r="A76" s="9" t="str">
        <v>Probability Theory</v>
      </c>
    </row>
    <row r="77" spans="1:1" x14ac:dyDescent="0.2">
      <c r="A77" s="9" t="str">
        <v>Statistical Modeling</v>
      </c>
    </row>
    <row r="78" spans="1:1" x14ac:dyDescent="0.2">
      <c r="A78" s="9" t="str">
        <v>Convex Optimization</v>
      </c>
    </row>
    <row r="79" spans="1:1" x14ac:dyDescent="0.2">
      <c r="A79" s="9" t="str">
        <v>Time Series Analysis</v>
      </c>
    </row>
    <row r="80" spans="1:1" x14ac:dyDescent="0.2">
      <c r="A80" s="9" t="str">
        <v>Regression Analysis</v>
      </c>
    </row>
    <row r="81" spans="1:1" x14ac:dyDescent="0.2">
      <c r="A81" s="9" t="str">
        <v>Graph Theory</v>
      </c>
    </row>
    <row r="82" spans="1:1" x14ac:dyDescent="0.2">
      <c r="A82" s="9" t="str">
        <v>Causal Inference</v>
      </c>
    </row>
    <row r="83" spans="1:1" x14ac:dyDescent="0.2">
      <c r="A83" s="9" t="str">
        <v>Matrix Calculus</v>
      </c>
    </row>
    <row r="84" spans="1:1" x14ac:dyDescent="0.2">
      <c r="A84" s="9" t="str">
        <v>Scientific Writing</v>
      </c>
    </row>
    <row r="85" spans="1:1" x14ac:dyDescent="0.2">
      <c r="A85" s="9" t="str">
        <v>Experimental Design</v>
      </c>
    </row>
    <row r="86" spans="1:1" x14ac:dyDescent="0.2">
      <c r="A86" s="9" t="str">
        <v>Critical Thinking</v>
      </c>
    </row>
    <row r="87" spans="1:1" x14ac:dyDescent="0.2">
      <c r="A87" s="9" t="str">
        <v>Documentation Writing</v>
      </c>
    </row>
    <row r="88" spans="1:1" x14ac:dyDescent="0.2">
      <c r="A88" s="9" t="str">
        <v>Electroencephalography (EEG)</v>
      </c>
    </row>
    <row r="89" spans="1:1" x14ac:dyDescent="0.2">
      <c r="A89" s="9" t="str">
        <v>Functional Magnetic Resonance Imaging (fMRI)</v>
      </c>
    </row>
    <row r="90" spans="1:1" x14ac:dyDescent="0.2">
      <c r="A90" s="9">
        <v>0</v>
      </c>
    </row>
    <row r="91" spans="1:1" x14ac:dyDescent="0.2">
      <c r="A91" s="9">
        <v>0</v>
      </c>
    </row>
    <row r="92" spans="1:1" x14ac:dyDescent="0.2">
      <c r="A92" s="9">
        <v>0</v>
      </c>
    </row>
    <row r="93" spans="1:1" x14ac:dyDescent="0.2">
      <c r="A93" s="9">
        <v>0</v>
      </c>
    </row>
    <row r="94" spans="1:1" x14ac:dyDescent="0.2">
      <c r="A94" s="9">
        <v>0</v>
      </c>
    </row>
    <row r="95" spans="1:1" x14ac:dyDescent="0.2">
      <c r="A95" s="9">
        <v>0</v>
      </c>
    </row>
    <row r="96" spans="1:1" x14ac:dyDescent="0.2">
      <c r="A96" s="9">
        <v>0</v>
      </c>
    </row>
    <row r="97" spans="1:1" x14ac:dyDescent="0.2">
      <c r="A97" s="9">
        <v>0</v>
      </c>
    </row>
    <row r="98" spans="1:1" x14ac:dyDescent="0.2">
      <c r="A98" s="9">
        <v>0</v>
      </c>
    </row>
    <row r="99" spans="1:1" x14ac:dyDescent="0.2">
      <c r="A99" s="9">
        <v>0</v>
      </c>
    </row>
    <row r="100" spans="1:1" x14ac:dyDescent="0.2">
      <c r="A100" s="9">
        <v>0</v>
      </c>
    </row>
    <row r="101" spans="1:1" x14ac:dyDescent="0.2">
      <c r="A101" s="9">
        <v>0</v>
      </c>
    </row>
    <row r="102" spans="1:1" x14ac:dyDescent="0.2">
      <c r="A102" s="9">
        <v>0</v>
      </c>
    </row>
    <row r="103" spans="1:1" x14ac:dyDescent="0.2">
      <c r="A103" s="9">
        <v>0</v>
      </c>
    </row>
    <row r="104" spans="1:1" x14ac:dyDescent="0.2">
      <c r="A104" s="9">
        <v>0</v>
      </c>
    </row>
    <row r="105" spans="1:1" x14ac:dyDescent="0.2">
      <c r="A105" s="9">
        <v>0</v>
      </c>
    </row>
    <row r="106" spans="1:1" x14ac:dyDescent="0.2">
      <c r="A106" s="9">
        <v>0</v>
      </c>
    </row>
    <row r="107" spans="1:1" x14ac:dyDescent="0.2">
      <c r="A107" s="9">
        <v>0</v>
      </c>
    </row>
  </sheetData>
  <sheetProtection insertColumns="0" insertRows="0" insertHyperlinks="0" sort="0" autoFilter="0"/>
  <customSheetViews>
    <customSheetView guid="{3062D464-6811-D443-AF95-27507DF48802}" showGridLines="0">
      <pane ySplit="1" topLeftCell="A2" activePane="bottomLeft" state="frozen"/>
      <selection pane="bottomLeft"/>
      <pageMargins left="0.75" right="0.75" top="1" bottom="1" header="0.5" footer="0.5"/>
      <pageSetup orientation="portrait" horizontalDpi="0" verticalDpi="0"/>
    </customSheetView>
  </customSheetView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entries</vt:lpstr>
      <vt:lpstr>skills</vt:lpstr>
      <vt:lpstr>skills_order</vt:lpstr>
      <vt:lpstr>skills_included</vt:lpstr>
      <vt:lpstr>skills_order!_FilterDatabase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Bain</cp:lastModifiedBy>
  <dcterms:created xsi:type="dcterms:W3CDTF">2024-05-21T22:17:53Z</dcterms:created>
  <dcterms:modified xsi:type="dcterms:W3CDTF">2024-06-05T01:33:51Z</dcterms:modified>
</cp:coreProperties>
</file>