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c5428768da686f3/Desktop/Daily Data System Analysis/"/>
    </mc:Choice>
  </mc:AlternateContent>
  <xr:revisionPtr revIDLastSave="202" documentId="13_ncr:1_{29AB8153-2F1E-4909-BB55-D49DF73C9271}" xr6:coauthVersionLast="47" xr6:coauthVersionMax="47" xr10:uidLastSave="{A2C6FC1D-F2EF-4DA0-B08F-16EB8B06E186}"/>
  <bookViews>
    <workbookView xWindow="-108" yWindow="-108" windowWidth="23256" windowHeight="12456" tabRatio="885" xr2:uid="{00000000-000D-0000-FFFF-FFFF00000000}"/>
  </bookViews>
  <sheets>
    <sheet name="Summery" sheetId="2" r:id="rId1"/>
    <sheet name="Sheet1" sheetId="19" state="hidden" r:id="rId2"/>
    <sheet name="Shift-A" sheetId="3" r:id="rId3"/>
    <sheet name="Sheet2" sheetId="20" state="hidden" r:id="rId4"/>
    <sheet name="Shift-B" sheetId="4" r:id="rId5"/>
    <sheet name="Sheet3" sheetId="21" state="hidden" r:id="rId6"/>
    <sheet name="Shift-C" sheetId="5" r:id="rId7"/>
    <sheet name="Sheet4" sheetId="22" state="hidden" r:id="rId8"/>
    <sheet name="horizontal" sheetId="6" r:id="rId9"/>
    <sheet name="Count-A" sheetId="14" state="hidden" r:id="rId10"/>
    <sheet name="Count-B" sheetId="17" state="hidden" r:id="rId11"/>
    <sheet name="Count-C" sheetId="18" state="hidden" r:id="rId12"/>
    <sheet name="prod" sheetId="7" r:id="rId13"/>
    <sheet name="input" sheetId="8" r:id="rId14"/>
    <sheet name="result" sheetId="9" r:id="rId15"/>
  </sheets>
  <definedNames>
    <definedName name="_xlnm._FilterDatabase" localSheetId="2" hidden="1">'Shift-A'!$A$1:$Q$48</definedName>
    <definedName name="_xlnm._FilterDatabase" localSheetId="4" hidden="1">'Shift-B'!$A$1:$Q$38</definedName>
    <definedName name="_xlnm._FilterDatabase" localSheetId="6" hidden="1">'Shift-C'!$Q$3:$Q$38</definedName>
  </definedNames>
  <calcPr calcId="191029"/>
  <pivotCaches>
    <pivotCache cacheId="9" r:id="rId16"/>
    <pivotCache cacheId="13" r:id="rId17"/>
    <pivotCache cacheId="17" r:id="rId18"/>
    <pivotCache cacheId="21" r:id="rId19"/>
    <pivotCache cacheId="25" r:id="rId20"/>
    <pivotCache cacheId="29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5" l="1"/>
  <c r="Q42" i="4"/>
  <c r="Q48" i="3"/>
  <c r="C16" i="22"/>
  <c r="B48" i="3"/>
  <c r="B42" i="4"/>
  <c r="B44" i="5"/>
  <c r="Q35" i="3"/>
  <c r="Q36" i="3"/>
  <c r="Q37" i="3"/>
  <c r="Q38" i="3"/>
  <c r="D44" i="5"/>
  <c r="C2" i="22"/>
  <c r="C3" i="22"/>
  <c r="C4" i="22"/>
  <c r="C6" i="22"/>
  <c r="C7" i="22"/>
  <c r="C9" i="22"/>
  <c r="C10" i="22"/>
  <c r="C11" i="22"/>
  <c r="C13" i="22"/>
  <c r="C14" i="22"/>
  <c r="C15" i="22"/>
  <c r="C17" i="22"/>
  <c r="C18" i="22"/>
  <c r="C19" i="22"/>
  <c r="C21" i="22"/>
  <c r="C22" i="22"/>
  <c r="C23" i="22"/>
  <c r="C25" i="22"/>
  <c r="C26" i="22"/>
  <c r="C27" i="22"/>
  <c r="C29" i="22"/>
  <c r="C30" i="22"/>
  <c r="C31" i="22"/>
  <c r="C33" i="22"/>
  <c r="C34" i="22"/>
  <c r="C35" i="22"/>
  <c r="C37" i="22"/>
  <c r="C38" i="22"/>
  <c r="C39" i="22"/>
  <c r="D48" i="3"/>
  <c r="P42" i="4"/>
  <c r="O42" i="4"/>
  <c r="N42" i="4"/>
  <c r="M42" i="4"/>
  <c r="L42" i="4"/>
  <c r="K42" i="4"/>
  <c r="I42" i="4"/>
  <c r="H42" i="4"/>
  <c r="G42" i="4"/>
  <c r="E42" i="4"/>
  <c r="F42" i="4"/>
  <c r="D42" i="4"/>
  <c r="Q36" i="4"/>
  <c r="Q37" i="4"/>
  <c r="Q37" i="5"/>
  <c r="Q38" i="5"/>
  <c r="P44" i="5"/>
  <c r="O44" i="5"/>
  <c r="N44" i="5"/>
  <c r="M44" i="5"/>
  <c r="L44" i="5"/>
  <c r="K44" i="5"/>
  <c r="J44" i="5"/>
  <c r="I44" i="5"/>
  <c r="H44" i="5"/>
  <c r="G44" i="5"/>
  <c r="F44" i="5"/>
  <c r="E44" i="5"/>
  <c r="Q31" i="5"/>
  <c r="Q32" i="5"/>
  <c r="Q33" i="5"/>
  <c r="Q34" i="5"/>
  <c r="Q35" i="5"/>
  <c r="Q36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9" i="5"/>
  <c r="Q10" i="5"/>
  <c r="Q11" i="5"/>
  <c r="Q12" i="5"/>
  <c r="Q13" i="5"/>
  <c r="Q4" i="5"/>
  <c r="Q5" i="5"/>
  <c r="Q6" i="5"/>
  <c r="Q7" i="5"/>
  <c r="Q8" i="5"/>
  <c r="Q3" i="5"/>
  <c r="C12" i="22" l="1"/>
  <c r="L8" i="8" l="1"/>
  <c r="G40" i="9" s="1"/>
  <c r="F120" i="9"/>
  <c r="E120" i="9"/>
  <c r="D120" i="9"/>
  <c r="C120" i="9"/>
  <c r="C117" i="9"/>
  <c r="F114" i="9"/>
  <c r="E114" i="9"/>
  <c r="D114" i="9"/>
  <c r="C114" i="9"/>
  <c r="C111" i="9"/>
  <c r="F108" i="9"/>
  <c r="E108" i="9"/>
  <c r="D108" i="9"/>
  <c r="C108" i="9"/>
  <c r="C105" i="9"/>
  <c r="F103" i="9"/>
  <c r="E103" i="9"/>
  <c r="D103" i="9"/>
  <c r="C103" i="9"/>
  <c r="C100" i="9"/>
  <c r="F97" i="9"/>
  <c r="E97" i="9"/>
  <c r="D97" i="9"/>
  <c r="C97" i="9"/>
  <c r="C94" i="9"/>
  <c r="B92" i="9"/>
  <c r="G89" i="9"/>
  <c r="E89" i="9"/>
  <c r="F77" i="9"/>
  <c r="E77" i="9"/>
  <c r="D77" i="9"/>
  <c r="C77" i="9"/>
  <c r="C74" i="9"/>
  <c r="F71" i="9"/>
  <c r="E71" i="9"/>
  <c r="D71" i="9"/>
  <c r="C71" i="9"/>
  <c r="C68" i="9"/>
  <c r="F65" i="9"/>
  <c r="E65" i="9"/>
  <c r="D65" i="9"/>
  <c r="C65" i="9"/>
  <c r="C62" i="9"/>
  <c r="F60" i="9"/>
  <c r="E60" i="9"/>
  <c r="D60" i="9"/>
  <c r="C60" i="9"/>
  <c r="C57" i="9"/>
  <c r="F54" i="9"/>
  <c r="E54" i="9"/>
  <c r="D54" i="9"/>
  <c r="C54" i="9"/>
  <c r="C51" i="9"/>
  <c r="B49" i="9"/>
  <c r="G46" i="9"/>
  <c r="E46" i="9"/>
  <c r="F34" i="9"/>
  <c r="E34" i="9"/>
  <c r="D34" i="9"/>
  <c r="C34" i="9"/>
  <c r="F31" i="9"/>
  <c r="C31" i="9"/>
  <c r="F28" i="9"/>
  <c r="E28" i="9"/>
  <c r="D28" i="9"/>
  <c r="C28" i="9"/>
  <c r="F25" i="9"/>
  <c r="C25" i="9"/>
  <c r="F22" i="9"/>
  <c r="E22" i="9"/>
  <c r="D22" i="9"/>
  <c r="C22" i="9"/>
  <c r="F19" i="9"/>
  <c r="C19" i="9"/>
  <c r="F17" i="9"/>
  <c r="E17" i="9"/>
  <c r="D17" i="9"/>
  <c r="C17" i="9"/>
  <c r="F14" i="9"/>
  <c r="C14" i="9"/>
  <c r="F11" i="9"/>
  <c r="E11" i="9"/>
  <c r="D11" i="9"/>
  <c r="C11" i="9"/>
  <c r="F8" i="9"/>
  <c r="C8" i="9"/>
  <c r="B6" i="9"/>
  <c r="G3" i="9"/>
  <c r="E3" i="9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N9" i="8"/>
  <c r="H126" i="9" s="1"/>
  <c r="M9" i="8"/>
  <c r="H83" i="9" s="1"/>
  <c r="L9" i="8"/>
  <c r="H40" i="9" s="1"/>
  <c r="N8" i="8"/>
  <c r="G126" i="9" s="1"/>
  <c r="M8" i="8"/>
  <c r="G83" i="9" s="1"/>
  <c r="N7" i="8"/>
  <c r="F126" i="9" s="1"/>
  <c r="M7" i="8"/>
  <c r="F83" i="9" s="1"/>
  <c r="L7" i="8"/>
  <c r="F40" i="9" s="1"/>
  <c r="N5" i="8"/>
  <c r="D126" i="9" s="1"/>
  <c r="M5" i="8"/>
  <c r="D83" i="9" s="1"/>
  <c r="L5" i="8"/>
  <c r="D40" i="9" s="1"/>
  <c r="H92" i="7"/>
  <c r="F92" i="7"/>
  <c r="E92" i="7"/>
  <c r="D92" i="7"/>
  <c r="B92" i="7"/>
  <c r="I91" i="7"/>
  <c r="G87" i="7"/>
  <c r="L87" i="7" s="1"/>
  <c r="G86" i="7"/>
  <c r="J86" i="7" s="1"/>
  <c r="G85" i="7"/>
  <c r="K85" i="7" s="1"/>
  <c r="G84" i="7"/>
  <c r="L84" i="7" s="1"/>
  <c r="G83" i="7"/>
  <c r="I83" i="7" s="1"/>
  <c r="G82" i="7"/>
  <c r="J82" i="7" s="1"/>
  <c r="G81" i="7"/>
  <c r="K81" i="7" s="1"/>
  <c r="G80" i="7"/>
  <c r="I80" i="7" s="1"/>
  <c r="G79" i="7"/>
  <c r="L79" i="7" s="1"/>
  <c r="G78" i="7"/>
  <c r="J78" i="7" s="1"/>
  <c r="G77" i="7"/>
  <c r="J77" i="7" s="1"/>
  <c r="G76" i="7"/>
  <c r="L76" i="7" s="1"/>
  <c r="G75" i="7"/>
  <c r="I75" i="7" s="1"/>
  <c r="G74" i="7"/>
  <c r="I74" i="7" s="1"/>
  <c r="G73" i="7"/>
  <c r="K73" i="7" s="1"/>
  <c r="G72" i="7"/>
  <c r="K72" i="7" s="1"/>
  <c r="G71" i="7"/>
  <c r="L71" i="7" s="1"/>
  <c r="G70" i="7"/>
  <c r="J70" i="7" s="1"/>
  <c r="H59" i="7"/>
  <c r="F59" i="7"/>
  <c r="E59" i="7"/>
  <c r="D59" i="7"/>
  <c r="B59" i="7"/>
  <c r="I58" i="7"/>
  <c r="G54" i="7"/>
  <c r="K54" i="7" s="1"/>
  <c r="G53" i="7"/>
  <c r="K53" i="7" s="1"/>
  <c r="G52" i="7"/>
  <c r="L52" i="7" s="1"/>
  <c r="G51" i="7"/>
  <c r="J51" i="7" s="1"/>
  <c r="G50" i="7"/>
  <c r="L50" i="7" s="1"/>
  <c r="G49" i="7"/>
  <c r="L49" i="7" s="1"/>
  <c r="G48" i="7"/>
  <c r="I48" i="7" s="1"/>
  <c r="G47" i="7"/>
  <c r="J47" i="7" s="1"/>
  <c r="G46" i="7"/>
  <c r="K46" i="7" s="1"/>
  <c r="G45" i="7"/>
  <c r="L45" i="7" s="1"/>
  <c r="G44" i="7"/>
  <c r="L44" i="7" s="1"/>
  <c r="G43" i="7"/>
  <c r="J43" i="7" s="1"/>
  <c r="G42" i="7"/>
  <c r="K42" i="7" s="1"/>
  <c r="G41" i="7"/>
  <c r="L41" i="7" s="1"/>
  <c r="G40" i="7"/>
  <c r="I40" i="7" s="1"/>
  <c r="G39" i="7"/>
  <c r="G38" i="7"/>
  <c r="K38" i="7" s="1"/>
  <c r="G37" i="7"/>
  <c r="L37" i="7" s="1"/>
  <c r="H26" i="7"/>
  <c r="F26" i="7"/>
  <c r="E26" i="7"/>
  <c r="D26" i="7"/>
  <c r="B26" i="7"/>
  <c r="I25" i="7"/>
  <c r="G21" i="7"/>
  <c r="I21" i="7" s="1"/>
  <c r="G20" i="7"/>
  <c r="J20" i="7" s="1"/>
  <c r="G19" i="7"/>
  <c r="K19" i="7" s="1"/>
  <c r="G18" i="7"/>
  <c r="L18" i="7" s="1"/>
  <c r="G17" i="7"/>
  <c r="I17" i="7" s="1"/>
  <c r="G16" i="7"/>
  <c r="J16" i="7" s="1"/>
  <c r="G15" i="7"/>
  <c r="J15" i="7" s="1"/>
  <c r="G14" i="7"/>
  <c r="L14" i="7" s="1"/>
  <c r="G13" i="7"/>
  <c r="I13" i="7" s="1"/>
  <c r="G12" i="7"/>
  <c r="I12" i="7" s="1"/>
  <c r="G11" i="7"/>
  <c r="K11" i="7" s="1"/>
  <c r="G10" i="7"/>
  <c r="I10" i="7" s="1"/>
  <c r="G9" i="7"/>
  <c r="L9" i="7" s="1"/>
  <c r="G8" i="7"/>
  <c r="J8" i="7" s="1"/>
  <c r="G7" i="7"/>
  <c r="G6" i="7"/>
  <c r="L6" i="7" s="1"/>
  <c r="G5" i="7"/>
  <c r="I5" i="7" s="1"/>
  <c r="E48" i="3"/>
  <c r="F48" i="3"/>
  <c r="G48" i="3"/>
  <c r="H48" i="3"/>
  <c r="I48" i="3"/>
  <c r="O48" i="3"/>
  <c r="M48" i="3"/>
  <c r="K48" i="3"/>
  <c r="P48" i="3"/>
  <c r="N48" i="3"/>
  <c r="L48" i="3"/>
  <c r="G26" i="7" l="1"/>
  <c r="D30" i="7" s="1"/>
  <c r="L6" i="8" s="1"/>
  <c r="E40" i="9" s="1"/>
  <c r="L43" i="7"/>
  <c r="K43" i="7"/>
  <c r="L72" i="7"/>
  <c r="I70" i="7"/>
  <c r="I85" i="7"/>
  <c r="K70" i="7"/>
  <c r="K75" i="7"/>
  <c r="J81" i="7"/>
  <c r="L70" i="7"/>
  <c r="L75" i="7"/>
  <c r="L81" i="7"/>
  <c r="J40" i="7"/>
  <c r="I37" i="7"/>
  <c r="K40" i="7"/>
  <c r="J37" i="7"/>
  <c r="L40" i="7"/>
  <c r="K37" i="7"/>
  <c r="I43" i="7"/>
  <c r="L73" i="7"/>
  <c r="J80" i="7"/>
  <c r="J83" i="7"/>
  <c r="K80" i="7"/>
  <c r="L86" i="7"/>
  <c r="I72" i="7"/>
  <c r="I78" i="7"/>
  <c r="L80" i="7"/>
  <c r="L83" i="7"/>
  <c r="I86" i="7"/>
  <c r="I77" i="7"/>
  <c r="K86" i="7"/>
  <c r="K83" i="7"/>
  <c r="J72" i="7"/>
  <c r="J75" i="7"/>
  <c r="K78" i="7"/>
  <c r="J73" i="7"/>
  <c r="L78" i="7"/>
  <c r="L46" i="7"/>
  <c r="J53" i="7"/>
  <c r="L53" i="7"/>
  <c r="L38" i="7"/>
  <c r="I42" i="7"/>
  <c r="J45" i="7"/>
  <c r="J48" i="7"/>
  <c r="K51" i="7"/>
  <c r="J46" i="7"/>
  <c r="I53" i="7"/>
  <c r="I45" i="7"/>
  <c r="I51" i="7"/>
  <c r="G59" i="7"/>
  <c r="M3" i="8" s="1"/>
  <c r="B83" i="9" s="1"/>
  <c r="K45" i="7"/>
  <c r="K48" i="7"/>
  <c r="L51" i="7"/>
  <c r="J54" i="7"/>
  <c r="I50" i="7"/>
  <c r="J38" i="7"/>
  <c r="L48" i="7"/>
  <c r="L54" i="7"/>
  <c r="J13" i="7"/>
  <c r="K13" i="7"/>
  <c r="L13" i="7"/>
  <c r="J10" i="7"/>
  <c r="K10" i="7"/>
  <c r="L10" i="7"/>
  <c r="K16" i="7"/>
  <c r="L16" i="7"/>
  <c r="I8" i="7"/>
  <c r="L19" i="7"/>
  <c r="J5" i="7"/>
  <c r="J11" i="7"/>
  <c r="K5" i="7"/>
  <c r="I15" i="7"/>
  <c r="J21" i="7"/>
  <c r="L5" i="7"/>
  <c r="K18" i="7"/>
  <c r="K21" i="7"/>
  <c r="J19" i="7"/>
  <c r="K8" i="7"/>
  <c r="L8" i="7"/>
  <c r="I18" i="7"/>
  <c r="L11" i="7"/>
  <c r="J18" i="7"/>
  <c r="I16" i="7"/>
  <c r="L21" i="7"/>
  <c r="I20" i="7"/>
  <c r="I47" i="7"/>
  <c r="J50" i="7"/>
  <c r="I82" i="7"/>
  <c r="J85" i="7"/>
  <c r="I9" i="7"/>
  <c r="J12" i="7"/>
  <c r="K15" i="7"/>
  <c r="K50" i="7"/>
  <c r="I71" i="7"/>
  <c r="J74" i="7"/>
  <c r="K77" i="7"/>
  <c r="I6" i="7"/>
  <c r="L7" i="7"/>
  <c r="J9" i="7"/>
  <c r="K12" i="7"/>
  <c r="I14" i="7"/>
  <c r="L15" i="7"/>
  <c r="J17" i="7"/>
  <c r="K20" i="7"/>
  <c r="K39" i="7"/>
  <c r="I41" i="7"/>
  <c r="L42" i="7"/>
  <c r="J44" i="7"/>
  <c r="K47" i="7"/>
  <c r="I49" i="7"/>
  <c r="J52" i="7"/>
  <c r="J71" i="7"/>
  <c r="K74" i="7"/>
  <c r="I76" i="7"/>
  <c r="L77" i="7"/>
  <c r="J79" i="7"/>
  <c r="K82" i="7"/>
  <c r="I84" i="7"/>
  <c r="L85" i="7"/>
  <c r="J87" i="7"/>
  <c r="G92" i="7"/>
  <c r="J6" i="7"/>
  <c r="K9" i="7"/>
  <c r="I11" i="7"/>
  <c r="L12" i="7"/>
  <c r="J14" i="7"/>
  <c r="K17" i="7"/>
  <c r="I19" i="7"/>
  <c r="L20" i="7"/>
  <c r="I38" i="7"/>
  <c r="L39" i="7"/>
  <c r="J41" i="7"/>
  <c r="K44" i="7"/>
  <c r="I46" i="7"/>
  <c r="L47" i="7"/>
  <c r="J49" i="7"/>
  <c r="K52" i="7"/>
  <c r="I54" i="7"/>
  <c r="K71" i="7"/>
  <c r="I73" i="7"/>
  <c r="L74" i="7"/>
  <c r="J76" i="7"/>
  <c r="K79" i="7"/>
  <c r="I81" i="7"/>
  <c r="L82" i="7"/>
  <c r="J84" i="7"/>
  <c r="K87" i="7"/>
  <c r="I7" i="7"/>
  <c r="I39" i="7"/>
  <c r="J42" i="7"/>
  <c r="K7" i="7"/>
  <c r="I44" i="7"/>
  <c r="I52" i="7"/>
  <c r="I87" i="7"/>
  <c r="K6" i="7"/>
  <c r="L17" i="7"/>
  <c r="J7" i="7"/>
  <c r="J39" i="7"/>
  <c r="I79" i="7"/>
  <c r="K14" i="7"/>
  <c r="K41" i="7"/>
  <c r="K49" i="7"/>
  <c r="K76" i="7"/>
  <c r="K84" i="7"/>
  <c r="I92" i="7" l="1"/>
  <c r="J92" i="7"/>
  <c r="N4" i="8" s="1"/>
  <c r="C126" i="9" s="1"/>
  <c r="L92" i="7"/>
  <c r="K92" i="7"/>
  <c r="I59" i="7"/>
  <c r="K59" i="7"/>
  <c r="J59" i="7"/>
  <c r="M4" i="8" s="1"/>
  <c r="C83" i="9" s="1"/>
  <c r="D63" i="7"/>
  <c r="M6" i="8" s="1"/>
  <c r="E83" i="9" s="1"/>
  <c r="L59" i="7"/>
  <c r="I26" i="7"/>
  <c r="K26" i="7"/>
  <c r="L3" i="8"/>
  <c r="B40" i="9" s="1"/>
  <c r="J26" i="7"/>
  <c r="L4" i="8" s="1"/>
  <c r="C40" i="9" s="1"/>
  <c r="L26" i="7"/>
  <c r="N3" i="8"/>
  <c r="B126" i="9" s="1"/>
  <c r="D96" i="7"/>
  <c r="N6" i="8" s="1"/>
  <c r="E126" i="9" s="1"/>
  <c r="J48" i="3" l="1"/>
  <c r="R3" i="5"/>
  <c r="Q34" i="3"/>
  <c r="Q33" i="3"/>
  <c r="Q32" i="3"/>
  <c r="Q31" i="3"/>
  <c r="Q30" i="3"/>
  <c r="C16" i="2" l="1"/>
  <c r="C3" i="6" s="1"/>
  <c r="D16" i="2"/>
  <c r="C4" i="6" s="1"/>
  <c r="E16" i="2"/>
  <c r="C5" i="6" s="1"/>
  <c r="B2" i="6"/>
  <c r="A5" i="6" s="1"/>
  <c r="E25" i="2"/>
  <c r="L5" i="6" s="1"/>
  <c r="C21" i="2"/>
  <c r="H3" i="6" s="1"/>
  <c r="D17" i="2"/>
  <c r="D4" i="6" s="1"/>
  <c r="D24" i="2"/>
  <c r="K4" i="6" s="1"/>
  <c r="J42" i="4"/>
  <c r="D23" i="2" s="1"/>
  <c r="J4" i="6" s="1"/>
  <c r="D21" i="2"/>
  <c r="H4" i="6" s="1"/>
  <c r="D25" i="2"/>
  <c r="L4" i="6" s="1"/>
  <c r="D20" i="2"/>
  <c r="G4" i="6" s="1"/>
  <c r="D22" i="2"/>
  <c r="I4" i="6" s="1"/>
  <c r="D19" i="2"/>
  <c r="F4" i="6" s="1"/>
  <c r="C20" i="2"/>
  <c r="G3" i="6" s="1"/>
  <c r="C17" i="2"/>
  <c r="D3" i="6" s="1"/>
  <c r="C25" i="2"/>
  <c r="L3" i="6" s="1"/>
  <c r="C24" i="2"/>
  <c r="K3" i="6" s="1"/>
  <c r="C23" i="2"/>
  <c r="J3" i="6" s="1"/>
  <c r="C22" i="2"/>
  <c r="I3" i="6" s="1"/>
  <c r="C19" i="2"/>
  <c r="F3" i="6" s="1"/>
  <c r="E19" i="2"/>
  <c r="F5" i="6" s="1"/>
  <c r="E22" i="2"/>
  <c r="I5" i="6" s="1"/>
  <c r="E20" i="2"/>
  <c r="G5" i="6" s="1"/>
  <c r="E21" i="2"/>
  <c r="H5" i="6" s="1"/>
  <c r="E23" i="2"/>
  <c r="J5" i="6" s="1"/>
  <c r="E24" i="2"/>
  <c r="K5" i="6" s="1"/>
  <c r="E17" i="2"/>
  <c r="D5" i="6" s="1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2" i="3"/>
  <c r="C18" i="2" l="1"/>
  <c r="E3" i="6" s="1"/>
  <c r="A3" i="6"/>
  <c r="A4" i="6"/>
  <c r="C7" i="2"/>
  <c r="F2" i="6" s="1"/>
  <c r="C5" i="2"/>
  <c r="D2" i="6" s="1"/>
  <c r="D18" i="2"/>
  <c r="E4" i="6" s="1"/>
  <c r="C4" i="2"/>
  <c r="C2" i="6" s="1"/>
  <c r="E18" i="2"/>
  <c r="E5" i="6" s="1"/>
  <c r="C11" i="2"/>
  <c r="J2" i="6" s="1"/>
  <c r="C12" i="2"/>
  <c r="K2" i="6" s="1"/>
  <c r="C13" i="2"/>
  <c r="L2" i="6" s="1"/>
  <c r="C8" i="2"/>
  <c r="G2" i="6" s="1"/>
  <c r="C10" i="2"/>
  <c r="I2" i="6" s="1"/>
  <c r="C9" i="2"/>
  <c r="H2" i="6" s="1"/>
  <c r="C6" i="2" l="1"/>
  <c r="E2" i="6" s="1"/>
</calcChain>
</file>

<file path=xl/sharedStrings.xml><?xml version="1.0" encoding="utf-8"?>
<sst xmlns="http://schemas.openxmlformats.org/spreadsheetml/2006/main" count="628" uniqueCount="139">
  <si>
    <t>M/c No.</t>
  </si>
  <si>
    <t>Count and Material</t>
  </si>
  <si>
    <t>AEF %</t>
  </si>
  <si>
    <t>stop %</t>
  </si>
  <si>
    <t>min/doff</t>
  </si>
  <si>
    <t>eb/100sh</t>
  </si>
  <si>
    <t>doffs</t>
  </si>
  <si>
    <t>eb total</t>
  </si>
  <si>
    <t>m/min</t>
  </si>
  <si>
    <t>8.0 lbs-8/1 Lbs IG</t>
  </si>
  <si>
    <t>10.0 lbs-10/1 lbs CRT</t>
  </si>
  <si>
    <t>8.5 lbs-8.50 H</t>
  </si>
  <si>
    <t>7.0 lbs-7/1 W</t>
  </si>
  <si>
    <t>7.7 lbs-7.7/1 CRT</t>
  </si>
  <si>
    <t>7.0 lbs-7.7/1 lbs CRT</t>
  </si>
  <si>
    <t>8.25 lbs-8.25/1 lbs HES</t>
  </si>
  <si>
    <t>S/L</t>
  </si>
  <si>
    <t>R/A</t>
  </si>
  <si>
    <t>Total Running Frame</t>
  </si>
  <si>
    <t>Avg. Count</t>
  </si>
  <si>
    <t>Achieved production (kg)</t>
  </si>
  <si>
    <t>Total Idle Spindle</t>
  </si>
  <si>
    <t>Total Doffing Detected</t>
  </si>
  <si>
    <t>Actual Count</t>
  </si>
  <si>
    <t>util %</t>
  </si>
  <si>
    <t>% loss idle</t>
  </si>
  <si>
    <t>Doffing %</t>
  </si>
  <si>
    <t>eb idle</t>
  </si>
  <si>
    <t>Stop %</t>
  </si>
  <si>
    <t>spndl Down Time %</t>
  </si>
  <si>
    <t>Shift</t>
  </si>
  <si>
    <t>B</t>
  </si>
  <si>
    <t>R/B</t>
  </si>
  <si>
    <t>Avg. Efficiency %</t>
  </si>
  <si>
    <t>C</t>
  </si>
  <si>
    <t>R/C</t>
  </si>
  <si>
    <t>Eb/100 Spindle Hour</t>
  </si>
  <si>
    <t>Avg Minutes Per Doff</t>
  </si>
  <si>
    <t>Total End breakages</t>
  </si>
  <si>
    <t>kg</t>
  </si>
  <si>
    <t>Particular</t>
  </si>
  <si>
    <t>DAILY ULTIMO DATA SYSTM REPORT || MILL NO - 2/B || FARIDPUR</t>
  </si>
  <si>
    <t>Date</t>
  </si>
  <si>
    <t>Date &amp; Shift</t>
  </si>
  <si>
    <t xml:space="preserve"> </t>
  </si>
  <si>
    <t>9.0 lbs-9/1 CRT</t>
  </si>
  <si>
    <t>14.0 lbs-14/1 H</t>
  </si>
  <si>
    <t>JANATA JUTE MILLS LIMITED</t>
  </si>
  <si>
    <t>Dobra, Boalmari, Faridpur</t>
  </si>
  <si>
    <t>A</t>
  </si>
  <si>
    <t>Count</t>
  </si>
  <si>
    <t>Nominal Count</t>
  </si>
  <si>
    <t>Frame</t>
  </si>
  <si>
    <t>RPM</t>
  </si>
  <si>
    <t>TPI</t>
  </si>
  <si>
    <t>Theoretical Production</t>
  </si>
  <si>
    <t>Actual Production</t>
  </si>
  <si>
    <t>Efficiency%</t>
  </si>
  <si>
    <t>6/1 IG</t>
  </si>
  <si>
    <t>6/2 H</t>
  </si>
  <si>
    <t>7/1 W</t>
  </si>
  <si>
    <t>7.25/1 W</t>
  </si>
  <si>
    <t>7.7/1 IG</t>
  </si>
  <si>
    <t>8/1 IG</t>
  </si>
  <si>
    <t>8/2 CRX</t>
  </si>
  <si>
    <t>8.25/1 W</t>
  </si>
  <si>
    <t>9/1 VOT</t>
  </si>
  <si>
    <t>9/1 vot</t>
  </si>
  <si>
    <t>11/1 h</t>
  </si>
  <si>
    <t>12/1 CRT</t>
  </si>
  <si>
    <t>13/1 CRT</t>
  </si>
  <si>
    <t>14/2 H</t>
  </si>
  <si>
    <t>10/1 W</t>
  </si>
  <si>
    <t>10.5/1 IG</t>
  </si>
  <si>
    <t>14/1 O</t>
  </si>
  <si>
    <t>Production</t>
  </si>
  <si>
    <t>8/1 CRT</t>
  </si>
  <si>
    <t>10.7/1</t>
  </si>
  <si>
    <t>Summery</t>
  </si>
  <si>
    <t>Theoretical prod. (kg)</t>
  </si>
  <si>
    <t>Sarder</t>
  </si>
  <si>
    <t>Alamin</t>
  </si>
  <si>
    <t>Shohidul</t>
  </si>
  <si>
    <t>Sujon</t>
  </si>
  <si>
    <t>Prod. in 80% eff. (kg)</t>
  </si>
  <si>
    <t>Line-man</t>
  </si>
  <si>
    <t>Actual Prod. (kg)</t>
  </si>
  <si>
    <t>(01-08)</t>
  </si>
  <si>
    <t>Akash</t>
  </si>
  <si>
    <t>Emdadul</t>
  </si>
  <si>
    <t>Efficiency (%)</t>
  </si>
  <si>
    <t>(09-16)</t>
  </si>
  <si>
    <t>Torikul</t>
  </si>
  <si>
    <t>mamun</t>
  </si>
  <si>
    <t>Stop%</t>
  </si>
  <si>
    <t>(17-24)</t>
  </si>
  <si>
    <t>Tamim</t>
  </si>
  <si>
    <t>Farhad</t>
  </si>
  <si>
    <t>Sabbir</t>
  </si>
  <si>
    <t>min/Doff</t>
  </si>
  <si>
    <t>(25-32)</t>
  </si>
  <si>
    <t>Rabbani</t>
  </si>
  <si>
    <t>nayon</t>
  </si>
  <si>
    <t>Doff</t>
  </si>
  <si>
    <t>(33-44)</t>
  </si>
  <si>
    <t>Riazul</t>
  </si>
  <si>
    <t>shihab</t>
  </si>
  <si>
    <t>date</t>
  </si>
  <si>
    <t>shift</t>
  </si>
  <si>
    <t>line-man</t>
  </si>
  <si>
    <t>AEF%</t>
  </si>
  <si>
    <t>Min/doff</t>
  </si>
  <si>
    <t>doff</t>
  </si>
  <si>
    <t>Mill no:</t>
  </si>
  <si>
    <t>2/B</t>
  </si>
  <si>
    <t>Shift:</t>
  </si>
  <si>
    <t>Date:</t>
  </si>
  <si>
    <t>Sardar:</t>
  </si>
  <si>
    <t>Line-man:</t>
  </si>
  <si>
    <t>M/C no.-</t>
  </si>
  <si>
    <t>Summery:</t>
  </si>
  <si>
    <t>Theoretical Production (kg)</t>
  </si>
  <si>
    <t>80% eff. Production (kg)</t>
  </si>
  <si>
    <t>Actual Production (kg)</t>
  </si>
  <si>
    <t xml:space="preserve">    Doff</t>
  </si>
  <si>
    <t>Row Labels</t>
  </si>
  <si>
    <t>Sum of Actual Count</t>
  </si>
  <si>
    <t>Grand Total</t>
  </si>
  <si>
    <t>Alauddin</t>
  </si>
  <si>
    <t>Sajib</t>
  </si>
  <si>
    <t>(blank)</t>
  </si>
  <si>
    <t>Count of Actual Count</t>
  </si>
  <si>
    <t>22-09-24 (Ring Data) - Copy</t>
  </si>
  <si>
    <t>Article</t>
  </si>
  <si>
    <t>7.7 lbs-7.7 lbs / 1</t>
  </si>
  <si>
    <t>7.25 lbs-7.25 /1 lbs CRT</t>
  </si>
  <si>
    <t>6.0 lbs-6/1 lbs CRX</t>
  </si>
  <si>
    <t>8.0 lbs-8 /1 lbs NAR</t>
  </si>
  <si>
    <t>8.25 lbs-8.25/1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</si>
</sst>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d\-mmm\-yyyy;@"/>
    <numFmt numFmtId="167" formatCode="[$-409]mmmm\ d\,\ yyyy;@"/>
    <numFmt numFmtId="168" formatCode="[$-14809]d/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8"/>
      <color theme="0"/>
      <name val="Times New Roman"/>
      <family val="1"/>
    </font>
    <font>
      <b/>
      <sz val="18"/>
      <color theme="0"/>
      <name val="Sitka Text Semibold"/>
    </font>
    <font>
      <sz val="11"/>
      <name val="Calibri"/>
      <family val="2"/>
      <scheme val="minor"/>
    </font>
    <font>
      <b/>
      <sz val="20"/>
      <color theme="0"/>
      <name val="Sitka Text Semibold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0" fillId="2" borderId="0" xfId="0" applyFill="1"/>
    <xf numFmtId="0" fontId="0" fillId="0" borderId="1" xfId="0" applyBorder="1" applyAlignment="1">
      <alignment wrapText="1"/>
    </xf>
    <xf numFmtId="0" fontId="3" fillId="3" borderId="0" xfId="0" applyFont="1" applyFill="1"/>
    <xf numFmtId="166" fontId="5" fillId="5" borderId="3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164" fontId="6" fillId="4" borderId="5" xfId="1" applyNumberFormat="1" applyFont="1" applyFill="1" applyBorder="1" applyAlignment="1">
      <alignment horizontal="center" vertical="center"/>
    </xf>
    <xf numFmtId="2" fontId="6" fillId="4" borderId="5" xfId="2" applyNumberFormat="1" applyFont="1" applyFill="1" applyBorder="1" applyAlignment="1">
      <alignment horizontal="right" vertical="center"/>
    </xf>
    <xf numFmtId="43" fontId="6" fillId="4" borderId="5" xfId="1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164" fontId="6" fillId="4" borderId="5" xfId="1" applyNumberFormat="1" applyFont="1" applyFill="1" applyBorder="1" applyAlignment="1">
      <alignment horizontal="right" vertical="center"/>
    </xf>
    <xf numFmtId="43" fontId="6" fillId="4" borderId="5" xfId="1" applyFont="1" applyFill="1" applyBorder="1" applyAlignment="1">
      <alignment horizontal="center" vertical="center"/>
    </xf>
    <xf numFmtId="165" fontId="6" fillId="4" borderId="5" xfId="1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4" borderId="6" xfId="0" applyFont="1" applyFill="1" applyBorder="1" applyAlignment="1">
      <alignment horizontal="left" vertical="center"/>
    </xf>
    <xf numFmtId="164" fontId="6" fillId="4" borderId="7" xfId="1" applyNumberFormat="1" applyFont="1" applyFill="1" applyBorder="1" applyAlignment="1">
      <alignment horizontal="center" vertical="center"/>
    </xf>
    <xf numFmtId="0" fontId="6" fillId="4" borderId="5" xfId="2" applyNumberFormat="1" applyFont="1" applyFill="1" applyBorder="1" applyAlignment="1">
      <alignment horizontal="right" vertical="center"/>
    </xf>
    <xf numFmtId="164" fontId="7" fillId="4" borderId="5" xfId="1" applyNumberFormat="1" applyFont="1" applyFill="1" applyBorder="1" applyAlignment="1">
      <alignment horizontal="right" vertical="center"/>
    </xf>
    <xf numFmtId="164" fontId="7" fillId="4" borderId="5" xfId="1" applyNumberFormat="1" applyFont="1" applyFill="1" applyBorder="1" applyAlignment="1">
      <alignment horizontal="center" vertical="center"/>
    </xf>
    <xf numFmtId="165" fontId="7" fillId="4" borderId="5" xfId="1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2" xfId="0" applyFont="1" applyFill="1" applyBorder="1"/>
    <xf numFmtId="43" fontId="7" fillId="4" borderId="5" xfId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166" fontId="5" fillId="5" borderId="9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0" fillId="0" borderId="16" xfId="0" applyBorder="1"/>
    <xf numFmtId="1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17" xfId="0" applyNumberFormat="1" applyBorder="1"/>
    <xf numFmtId="14" fontId="0" fillId="0" borderId="16" xfId="0" applyNumberFormat="1" applyBorder="1"/>
    <xf numFmtId="0" fontId="0" fillId="0" borderId="17" xfId="0" applyBorder="1"/>
    <xf numFmtId="14" fontId="0" fillId="0" borderId="18" xfId="0" applyNumberFormat="1" applyBorder="1"/>
    <xf numFmtId="0" fontId="0" fillId="0" borderId="19" xfId="0" applyBorder="1"/>
    <xf numFmtId="2" fontId="0" fillId="0" borderId="19" xfId="0" applyNumberFormat="1" applyBorder="1"/>
    <xf numFmtId="1" fontId="0" fillId="0" borderId="19" xfId="0" applyNumberFormat="1" applyBorder="1"/>
    <xf numFmtId="0" fontId="0" fillId="0" borderId="20" xfId="0" applyBorder="1"/>
    <xf numFmtId="0" fontId="0" fillId="0" borderId="2" xfId="0" applyBorder="1"/>
    <xf numFmtId="9" fontId="2" fillId="0" borderId="1" xfId="0" applyNumberFormat="1" applyFont="1" applyBorder="1"/>
    <xf numFmtId="16" fontId="0" fillId="0" borderId="1" xfId="0" applyNumberFormat="1" applyBorder="1"/>
    <xf numFmtId="0" fontId="0" fillId="11" borderId="1" xfId="0" applyFill="1" applyBorder="1"/>
    <xf numFmtId="9" fontId="0" fillId="0" borderId="1" xfId="2" applyFont="1" applyBorder="1"/>
    <xf numFmtId="0" fontId="14" fillId="0" borderId="0" xfId="0" applyFont="1"/>
    <xf numFmtId="14" fontId="14" fillId="0" borderId="0" xfId="0" applyNumberFormat="1" applyFont="1"/>
    <xf numFmtId="168" fontId="14" fillId="6" borderId="22" xfId="0" applyNumberFormat="1" applyFont="1" applyFill="1" applyBorder="1"/>
    <xf numFmtId="168" fontId="14" fillId="6" borderId="23" xfId="0" applyNumberFormat="1" applyFont="1" applyFill="1" applyBorder="1"/>
    <xf numFmtId="0" fontId="14" fillId="0" borderId="10" xfId="0" applyFont="1" applyBorder="1"/>
    <xf numFmtId="0" fontId="14" fillId="12" borderId="11" xfId="0" applyFont="1" applyFill="1" applyBorder="1"/>
    <xf numFmtId="0" fontId="14" fillId="13" borderId="11" xfId="0" applyFont="1" applyFill="1" applyBorder="1"/>
    <xf numFmtId="0" fontId="14" fillId="14" borderId="12" xfId="0" applyFont="1" applyFill="1" applyBorder="1"/>
    <xf numFmtId="0" fontId="14" fillId="0" borderId="24" xfId="0" applyFont="1" applyBorder="1"/>
    <xf numFmtId="0" fontId="14" fillId="12" borderId="14" xfId="0" applyFont="1" applyFill="1" applyBorder="1"/>
    <xf numFmtId="0" fontId="14" fillId="0" borderId="4" xfId="0" applyFont="1" applyBorder="1"/>
    <xf numFmtId="1" fontId="14" fillId="12" borderId="1" xfId="0" applyNumberFormat="1" applyFont="1" applyFill="1" applyBorder="1"/>
    <xf numFmtId="1" fontId="14" fillId="13" borderId="1" xfId="0" applyNumberFormat="1" applyFont="1" applyFill="1" applyBorder="1"/>
    <xf numFmtId="1" fontId="14" fillId="14" borderId="5" xfId="0" applyNumberFormat="1" applyFont="1" applyFill="1" applyBorder="1"/>
    <xf numFmtId="0" fontId="14" fillId="0" borderId="6" xfId="0" applyFont="1" applyBorder="1"/>
    <xf numFmtId="0" fontId="14" fillId="12" borderId="21" xfId="0" applyFont="1" applyFill="1" applyBorder="1"/>
    <xf numFmtId="0" fontId="14" fillId="13" borderId="21" xfId="0" applyFont="1" applyFill="1" applyBorder="1"/>
    <xf numFmtId="0" fontId="14" fillId="14" borderId="7" xfId="0" applyFont="1" applyFill="1" applyBorder="1"/>
    <xf numFmtId="49" fontId="14" fillId="0" borderId="10" xfId="0" applyNumberFormat="1" applyFont="1" applyBorder="1"/>
    <xf numFmtId="9" fontId="14" fillId="12" borderId="1" xfId="2" applyFont="1" applyFill="1" applyBorder="1"/>
    <xf numFmtId="9" fontId="14" fillId="13" borderId="1" xfId="2" applyFont="1" applyFill="1" applyBorder="1"/>
    <xf numFmtId="9" fontId="14" fillId="14" borderId="5" xfId="2" applyFont="1" applyFill="1" applyBorder="1"/>
    <xf numFmtId="49" fontId="14" fillId="0" borderId="4" xfId="0" applyNumberFormat="1" applyFont="1" applyBorder="1"/>
    <xf numFmtId="0" fontId="14" fillId="12" borderId="1" xfId="0" applyFont="1" applyFill="1" applyBorder="1"/>
    <xf numFmtId="0" fontId="14" fillId="13" borderId="1" xfId="0" applyFont="1" applyFill="1" applyBorder="1"/>
    <xf numFmtId="0" fontId="14" fillId="14" borderId="5" xfId="0" applyFont="1" applyFill="1" applyBorder="1"/>
    <xf numFmtId="2" fontId="14" fillId="12" borderId="1" xfId="0" applyNumberFormat="1" applyFont="1" applyFill="1" applyBorder="1"/>
    <xf numFmtId="2" fontId="14" fillId="13" borderId="1" xfId="0" applyNumberFormat="1" applyFont="1" applyFill="1" applyBorder="1"/>
    <xf numFmtId="2" fontId="14" fillId="14" borderId="5" xfId="0" applyNumberFormat="1" applyFont="1" applyFill="1" applyBorder="1"/>
    <xf numFmtId="2" fontId="14" fillId="12" borderId="21" xfId="0" applyNumberFormat="1" applyFont="1" applyFill="1" applyBorder="1"/>
    <xf numFmtId="2" fontId="14" fillId="13" borderId="21" xfId="0" applyNumberFormat="1" applyFont="1" applyFill="1" applyBorder="1"/>
    <xf numFmtId="2" fontId="14" fillId="14" borderId="7" xfId="0" applyNumberFormat="1" applyFont="1" applyFill="1" applyBorder="1"/>
    <xf numFmtId="49" fontId="14" fillId="0" borderId="6" xfId="0" applyNumberFormat="1" applyFont="1" applyBorder="1"/>
    <xf numFmtId="0" fontId="14" fillId="6" borderId="1" xfId="0" applyFont="1" applyFill="1" applyBorder="1"/>
    <xf numFmtId="49" fontId="14" fillId="12" borderId="0" xfId="0" applyNumberFormat="1" applyFont="1" applyFill="1"/>
    <xf numFmtId="14" fontId="14" fillId="12" borderId="0" xfId="0" applyNumberFormat="1" applyFont="1" applyFill="1"/>
    <xf numFmtId="0" fontId="14" fillId="12" borderId="0" xfId="0" applyFont="1" applyFill="1"/>
    <xf numFmtId="49" fontId="14" fillId="13" borderId="0" xfId="0" applyNumberFormat="1" applyFont="1" applyFill="1"/>
    <xf numFmtId="14" fontId="14" fillId="13" borderId="0" xfId="0" applyNumberFormat="1" applyFont="1" applyFill="1"/>
    <xf numFmtId="0" fontId="14" fillId="13" borderId="0" xfId="0" applyFont="1" applyFill="1"/>
    <xf numFmtId="49" fontId="14" fillId="14" borderId="0" xfId="0" applyNumberFormat="1" applyFont="1" applyFill="1"/>
    <xf numFmtId="14" fontId="14" fillId="14" borderId="0" xfId="0" applyNumberFormat="1" applyFont="1" applyFill="1"/>
    <xf numFmtId="0" fontId="14" fillId="14" borderId="0" xfId="0" applyFont="1" applyFill="1"/>
    <xf numFmtId="2" fontId="14" fillId="14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168" fontId="6" fillId="0" borderId="0" xfId="0" applyNumberFormat="1" applyFont="1" applyAlignment="1">
      <alignment horizontal="left" vertical="center"/>
    </xf>
    <xf numFmtId="0" fontId="4" fillId="0" borderId="0" xfId="0" applyFont="1"/>
    <xf numFmtId="0" fontId="15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49" fontId="5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1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9" fillId="3" borderId="27" xfId="0" applyFont="1" applyFill="1" applyBorder="1" applyAlignment="1">
      <alignment horizontal="center" vertical="top"/>
    </xf>
    <xf numFmtId="0" fontId="9" fillId="3" borderId="0" xfId="0" applyFont="1" applyFill="1" applyAlignment="1">
      <alignment horizontal="center" vertical="top"/>
    </xf>
    <xf numFmtId="0" fontId="9" fillId="3" borderId="28" xfId="0" applyFont="1" applyFill="1" applyBorder="1" applyAlignment="1">
      <alignment horizontal="center" vertical="top"/>
    </xf>
    <xf numFmtId="0" fontId="3" fillId="3" borderId="28" xfId="0" applyFont="1" applyFill="1" applyBorder="1"/>
    <xf numFmtId="0" fontId="8" fillId="3" borderId="28" xfId="0" applyFont="1" applyFill="1" applyBorder="1"/>
    <xf numFmtId="0" fontId="3" fillId="3" borderId="27" xfId="0" applyFont="1" applyFill="1" applyBorder="1"/>
    <xf numFmtId="0" fontId="3" fillId="3" borderId="29" xfId="0" applyFont="1" applyFill="1" applyBorder="1"/>
    <xf numFmtId="0" fontId="3" fillId="3" borderId="30" xfId="0" applyFont="1" applyFill="1" applyBorder="1"/>
    <xf numFmtId="0" fontId="3" fillId="3" borderId="31" xfId="0" applyFont="1" applyFill="1" applyBorder="1"/>
    <xf numFmtId="0" fontId="10" fillId="9" borderId="8" xfId="0" applyFont="1" applyFill="1" applyBorder="1" applyAlignment="1">
      <alignment horizontal="center" vertical="top"/>
    </xf>
    <xf numFmtId="0" fontId="10" fillId="9" borderId="25" xfId="0" applyFont="1" applyFill="1" applyBorder="1" applyAlignment="1">
      <alignment horizontal="center" vertical="top"/>
    </xf>
    <xf numFmtId="167" fontId="12" fillId="10" borderId="25" xfId="0" applyNumberFormat="1" applyFont="1" applyFill="1" applyBorder="1" applyAlignment="1">
      <alignment horizontal="center" vertical="top"/>
    </xf>
    <xf numFmtId="167" fontId="12" fillId="10" borderId="26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Idle Spindle/Shift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881953011948059E-3"/>
          <c:y val="0.19408744337509432"/>
          <c:w val="0.99671180469880505"/>
          <c:h val="0.683787007038984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Summery!$H$8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R/A</c:v>
              </c:pt>
              <c:pt idx="1">
                <c:v>R/B</c:v>
              </c:pt>
              <c:pt idx="2">
                <c:v>R/C</c:v>
              </c:pt>
            </c:strLit>
          </c:cat>
          <c:val>
            <c:numRef>
              <c:f>Summery!$H$9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B40-444B-B917-45EE8B87E24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B40-444B-B917-45EE8B87E2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40-444B-B917-45EE8B87E242}"/>
              </c:ext>
            </c:extLst>
          </c:dPt>
          <c:dLbls>
            <c:dLbl>
              <c:idx val="0"/>
              <c:layout>
                <c:manualLayout>
                  <c:x val="-2.5465932822302863E-17"/>
                  <c:y val="-5.5710306406685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40-444B-B917-45EE8B87E242}"/>
                </c:ext>
              </c:extLst>
            </c:dLbl>
            <c:dLbl>
              <c:idx val="1"/>
              <c:layout>
                <c:manualLayout>
                  <c:x val="0"/>
                  <c:y val="-2.7855153203342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40-444B-B917-45EE8B87E242}"/>
                </c:ext>
              </c:extLst>
            </c:dLbl>
            <c:dLbl>
              <c:idx val="2"/>
              <c:layout>
                <c:manualLayout>
                  <c:x val="0"/>
                  <c:y val="-3.7140204271123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40-444B-B917-45EE8B87E2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R/A</c:v>
              </c:pt>
              <c:pt idx="1">
                <c:v>R/B</c:v>
              </c:pt>
              <c:pt idx="2">
                <c:v>R/C</c:v>
              </c:pt>
            </c:strLit>
          </c:cat>
          <c:val>
            <c:numRef>
              <c:f>(Summery!$C$20,Summery!$D$20,Summery!$E$20)</c:f>
              <c:numCache>
                <c:formatCode>_(* #,##0_);_(* \(#,##0\);_(* "-"??_);_(@_)</c:formatCode>
                <c:ptCount val="3"/>
                <c:pt idx="0">
                  <c:v>3026</c:v>
                </c:pt>
                <c:pt idx="1">
                  <c:v>2787</c:v>
                </c:pt>
                <c:pt idx="2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0-444B-B917-45EE8B87E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139824"/>
        <c:axId val="2078138384"/>
        <c:axId val="0"/>
      </c:bar3DChart>
      <c:catAx>
        <c:axId val="20781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38384"/>
        <c:crosses val="autoZero"/>
        <c:auto val="1"/>
        <c:lblAlgn val="ctr"/>
        <c:lblOffset val="100"/>
        <c:noMultiLvlLbl val="0"/>
      </c:catAx>
      <c:valAx>
        <c:axId val="2078138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81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Doffs Per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697696239527001"/>
          <c:w val="0.96794871794871806"/>
          <c:h val="0.64293692397931135"/>
        </c:manualLayout>
      </c:layout>
      <c:bar3DChart>
        <c:barDir val="col"/>
        <c:grouping val="clustered"/>
        <c:varyColors val="0"/>
        <c:ser>
          <c:idx val="0"/>
          <c:order val="0"/>
          <c:tx>
            <c:v>Doffs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98B-4556-9572-65D790BD04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98B-4556-9572-65D790BD04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98B-4556-9572-65D790BD0400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8B-4556-9572-65D790BD0400}"/>
                </c:ext>
              </c:extLst>
            </c:dLbl>
            <c:dLbl>
              <c:idx val="1"/>
              <c:layout>
                <c:manualLayout>
                  <c:x val="0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8B-4556-9572-65D790BD0400}"/>
                </c:ext>
              </c:extLst>
            </c:dLbl>
            <c:dLbl>
              <c:idx val="2"/>
              <c:layout>
                <c:manualLayout>
                  <c:x val="2.7777777777777779E-3"/>
                  <c:y val="-8.3333333333333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8B-4556-9572-65D790BD0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R/A</c:v>
              </c:pt>
              <c:pt idx="1">
                <c:v> R/B</c:v>
              </c:pt>
              <c:pt idx="2">
                <c:v> R/C</c:v>
              </c:pt>
            </c:strLit>
          </c:cat>
          <c:val>
            <c:numRef>
              <c:f>(Summery!$C$22,Summery!$D$22,Summery!$E$22)</c:f>
              <c:numCache>
                <c:formatCode>_(* #,##0_);_(* \(#,##0\);_(* "-"??_);_(@_)</c:formatCode>
                <c:ptCount val="3"/>
                <c:pt idx="0">
                  <c:v>286</c:v>
                </c:pt>
                <c:pt idx="1">
                  <c:v>292</c:v>
                </c:pt>
                <c:pt idx="2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B-4556-9572-65D790BD04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5784464"/>
        <c:axId val="665785424"/>
        <c:axId val="0"/>
      </c:bar3DChart>
      <c:catAx>
        <c:axId val="6657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85424"/>
        <c:crosses val="autoZero"/>
        <c:auto val="1"/>
        <c:lblAlgn val="ctr"/>
        <c:lblOffset val="100"/>
        <c:noMultiLvlLbl val="0"/>
      </c:catAx>
      <c:valAx>
        <c:axId val="66578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6657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Doffing Time (Min/Doff)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806267806267807E-2"/>
          <c:y val="0.17902816678116579"/>
          <c:w val="0.97150997150997165"/>
          <c:h val="0.69296306082545067"/>
        </c:manualLayout>
      </c:layout>
      <c:bar3DChart>
        <c:barDir val="col"/>
        <c:grouping val="clustered"/>
        <c:varyColors val="0"/>
        <c:ser>
          <c:idx val="0"/>
          <c:order val="0"/>
          <c:tx>
            <c:v>Doffing Time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B9A6-48DD-B7C2-45D0D3EC4B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9A6-48DD-B7C2-45D0D3EC4B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B9A6-48DD-B7C2-45D0D3EC4B73}"/>
              </c:ext>
            </c:extLst>
          </c:dPt>
          <c:dLbls>
            <c:dLbl>
              <c:idx val="0"/>
              <c:layout>
                <c:manualLayout>
                  <c:x val="8.3333333333333072E-3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A6-48DD-B7C2-45D0D3EC4B73}"/>
                </c:ext>
              </c:extLst>
            </c:dLbl>
            <c:dLbl>
              <c:idx val="1"/>
              <c:layout>
                <c:manualLayout>
                  <c:x val="1.1111111111111112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A6-48DD-B7C2-45D0D3EC4B73}"/>
                </c:ext>
              </c:extLst>
            </c:dLbl>
            <c:dLbl>
              <c:idx val="2"/>
              <c:layout>
                <c:manualLayout>
                  <c:x val="2.777777777777676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A6-48DD-B7C2-45D0D3EC4B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R/A</c:v>
              </c:pt>
              <c:pt idx="1">
                <c:v>R/B</c:v>
              </c:pt>
              <c:pt idx="2">
                <c:v>R/C</c:v>
              </c:pt>
            </c:strLit>
          </c:cat>
          <c:val>
            <c:numRef>
              <c:f>(Summery!$C$23,Summery!$D$23,Summery!$E$23)</c:f>
              <c:numCache>
                <c:formatCode>_(* #,##0.0_);_(* \(#,##0.0\);_(* "-"??_);_(@_)</c:formatCode>
                <c:ptCount val="3"/>
                <c:pt idx="0">
                  <c:v>5.8594594594594609</c:v>
                </c:pt>
                <c:pt idx="1">
                  <c:v>3.8916666666666675</c:v>
                </c:pt>
                <c:pt idx="2">
                  <c:v>4.5583333333333336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6-48DD-B7C2-45D0D3EC4B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1695632"/>
        <c:axId val="711696112"/>
        <c:axId val="0"/>
      </c:bar3DChart>
      <c:catAx>
        <c:axId val="7116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96112"/>
        <c:crosses val="autoZero"/>
        <c:auto val="1"/>
        <c:lblAlgn val="ctr"/>
        <c:lblOffset val="100"/>
        <c:noMultiLvlLbl val="0"/>
      </c:catAx>
      <c:valAx>
        <c:axId val="711696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crossAx val="71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612535612535613E-3"/>
          <c:y val="0.15150966183574882"/>
          <c:w val="0.95726495726495731"/>
          <c:h val="0.70840418045570386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End-brakages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5AB-4B4E-939F-B79D86A1EAB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5AB-4B4E-939F-B79D86A1EA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15AB-4B4E-939F-B79D86A1EAB1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-4.273504273504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AB-4B4E-939F-B79D86A1EAB1}"/>
                </c:ext>
              </c:extLst>
            </c:dLbl>
            <c:dLbl>
              <c:idx val="1"/>
              <c:layout>
                <c:manualLayout>
                  <c:x val="-5.0925337632079971E-17"/>
                  <c:y val="-4.2735042735042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AB-4B4E-939F-B79D86A1EAB1}"/>
                </c:ext>
              </c:extLst>
            </c:dLbl>
            <c:dLbl>
              <c:idx val="2"/>
              <c:layout>
                <c:manualLayout>
                  <c:x val="0"/>
                  <c:y val="-3.7393162393162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AB-4B4E-939F-B79D86A1EA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R/A</c:v>
              </c:pt>
              <c:pt idx="1">
                <c:v> R/B</c:v>
              </c:pt>
              <c:pt idx="2">
                <c:v> R/C</c:v>
              </c:pt>
            </c:strLit>
          </c:cat>
          <c:val>
            <c:numRef>
              <c:f>(Summery!$C$25,Summery!$D$25,Summery!$E$25)</c:f>
              <c:numCache>
                <c:formatCode>_(* #,##0_);_(* \(#,##0\);_(* "-"??_);_(@_)</c:formatCode>
                <c:ptCount val="3"/>
                <c:pt idx="0">
                  <c:v>5819</c:v>
                </c:pt>
                <c:pt idx="1">
                  <c:v>5900</c:v>
                </c:pt>
                <c:pt idx="2">
                  <c:v>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8-4E38-A1C8-5166705737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9726448"/>
        <c:axId val="789731248"/>
        <c:axId val="0"/>
      </c:bar3DChart>
      <c:catAx>
        <c:axId val="7897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31248"/>
        <c:crosses val="autoZero"/>
        <c:auto val="1"/>
        <c:lblAlgn val="ctr"/>
        <c:lblOffset val="100"/>
        <c:noMultiLvlLbl val="0"/>
      </c:catAx>
      <c:valAx>
        <c:axId val="789731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7897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9997370641461"/>
          <c:y val="3.8993676576621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60492855508983"/>
          <c:w val="0.98055555555555551"/>
          <c:h val="0.70002860559738367"/>
        </c:manualLayout>
      </c:layout>
      <c:bar3DChart>
        <c:barDir val="col"/>
        <c:grouping val="clustered"/>
        <c:varyColors val="0"/>
        <c:ser>
          <c:idx val="0"/>
          <c:order val="0"/>
          <c:tx>
            <c:v>Average Stop%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D56-44A9-A554-81508D1B0F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D56-44A9-A554-81508D1B0F1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D56-44A9-A554-81508D1B0F14}"/>
              </c:ext>
            </c:extLst>
          </c:dPt>
          <c:dLbls>
            <c:dLbl>
              <c:idx val="0"/>
              <c:layout>
                <c:manualLayout>
                  <c:x val="-5.0925337632079971E-17"/>
                  <c:y val="-3.2051282051282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56-44A9-A554-81508D1B0F14}"/>
                </c:ext>
              </c:extLst>
            </c:dLbl>
            <c:dLbl>
              <c:idx val="1"/>
              <c:layout>
                <c:manualLayout>
                  <c:x val="-2.7777777777777779E-3"/>
                  <c:y val="-5.3418803418803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56-44A9-A554-81508D1B0F14}"/>
                </c:ext>
              </c:extLst>
            </c:dLbl>
            <c:dLbl>
              <c:idx val="2"/>
              <c:layout>
                <c:manualLayout>
                  <c:x val="-2.7777777777778798E-3"/>
                  <c:y val="-4.80769230769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56-44A9-A554-81508D1B0F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R/A</c:v>
              </c:pt>
              <c:pt idx="1">
                <c:v> R/B</c:v>
              </c:pt>
              <c:pt idx="2">
                <c:v> R/C</c:v>
              </c:pt>
            </c:strLit>
          </c:cat>
          <c:val>
            <c:numRef>
              <c:f>(Summery!$C$24,Summery!$D$24,Summery!$E$24)</c:f>
              <c:numCache>
                <c:formatCode>_(* #,##0_);_(* \(#,##0\);_(* "-"??_);_(@_)</c:formatCode>
                <c:ptCount val="3"/>
                <c:pt idx="0">
                  <c:v>10.935135135135138</c:v>
                </c:pt>
                <c:pt idx="1">
                  <c:v>8.1080555555555573</c:v>
                </c:pt>
                <c:pt idx="2">
                  <c:v>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6-44A9-A554-81508D1B0F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1068415"/>
        <c:axId val="2111063615"/>
        <c:axId val="0"/>
      </c:bar3DChart>
      <c:catAx>
        <c:axId val="211106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3615"/>
        <c:crosses val="autoZero"/>
        <c:auto val="1"/>
        <c:lblAlgn val="ctr"/>
        <c:lblOffset val="100"/>
        <c:noMultiLvlLbl val="0"/>
      </c:catAx>
      <c:valAx>
        <c:axId val="21110636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21110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Count Allocation</a:t>
            </a:r>
          </a:p>
        </c:rich>
      </c:tx>
      <c:layout>
        <c:manualLayout>
          <c:xMode val="edge"/>
          <c:yMode val="edge"/>
          <c:x val="0.53155780369226002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Sheet4!$C$1</c:f>
              <c:strCache>
                <c:ptCount val="1"/>
                <c:pt idx="0">
                  <c:v>Count of Actual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EB-4292-BB41-587186ED59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EB-4292-BB41-587186ED59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EB-4292-BB41-587186ED59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EB-4292-BB41-587186ED59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EB-4292-BB41-587186ED59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EB-4292-BB41-587186ED59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EB-4292-BB41-587186ED59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EB-4292-BB41-587186ED59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EB-4292-BB41-587186ED59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EB-4292-BB41-587186ED59DB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Sheet4!$A$2:$A$40</c:f>
              <c:strCache>
                <c:ptCount val="10"/>
                <c:pt idx="0">
                  <c:v>10.0 lbs-10/1 lbs CRT</c:v>
                </c:pt>
                <c:pt idx="1">
                  <c:v>14.0 lbs-14/1 H</c:v>
                </c:pt>
                <c:pt idx="2">
                  <c:v>7.0 lbs-7.7/1 lbs CRT</c:v>
                </c:pt>
                <c:pt idx="3">
                  <c:v>7.0 lbs-7/1 W</c:v>
                </c:pt>
                <c:pt idx="4">
                  <c:v>7.7 lbs-7.7/1 CRT</c:v>
                </c:pt>
                <c:pt idx="5">
                  <c:v>8.0 lbs-8/1 Lbs IG</c:v>
                </c:pt>
                <c:pt idx="6">
                  <c:v>7.25 lbs-7.25 /1 lbs CRT</c:v>
                </c:pt>
                <c:pt idx="7">
                  <c:v>8.25 lbs-8.25/1 lbs HES</c:v>
                </c:pt>
                <c:pt idx="8">
                  <c:v>8.5 lbs-8.50 H</c:v>
                </c:pt>
                <c:pt idx="9">
                  <c:v>9.0 lbs-9/1 CRT</c:v>
                </c:pt>
              </c:strCache>
            </c:strRef>
          </c:cat>
          <c:val>
            <c:numRef>
              <c:f>Sheet4!$C$2:$C$40</c:f>
              <c:numCache>
                <c:formatCode>General</c:formatCode>
                <c:ptCount val="10"/>
                <c:pt idx="0">
                  <c:v>31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33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EB-4292-BB41-587186ED59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34222620906555"/>
          <c:y val="0.12444321928837511"/>
          <c:w val="0.36305580473326904"/>
          <c:h val="0.857016252900330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>
      <a:innerShdw blurRad="114300">
        <a:prstClr val="black"/>
      </a:innerShdw>
    </a:effectLst>
  </c:spPr>
  <c:txPr>
    <a:bodyPr/>
    <a:lstStyle/>
    <a:p>
      <a:pPr>
        <a:defRPr>
          <a:ln>
            <a:noFill/>
          </a:ln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Allocation</a:t>
            </a:r>
          </a:p>
        </c:rich>
      </c:tx>
      <c:layout>
        <c:manualLayout>
          <c:xMode val="edge"/>
          <c:yMode val="edge"/>
          <c:x val="0.2355415573053368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Sheet4!$C$1</c:f>
              <c:strCache>
                <c:ptCount val="1"/>
                <c:pt idx="0">
                  <c:v>Count of Actual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CA-4845-B463-E6A1E61AB7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CA-4845-B463-E6A1E61AB7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CA-4845-B463-E6A1E61AB7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CA-4845-B463-E6A1E61AB7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CA-4845-B463-E6A1E61AB7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DCA-4845-B463-E6A1E61AB7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DCA-4845-B463-E6A1E61AB7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DCA-4845-B463-E6A1E61AB7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DCA-4845-B463-E6A1E61AB7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DCA-4845-B463-E6A1E61AB7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Sheet4!$A$2:$A$40</c:f>
              <c:strCache>
                <c:ptCount val="10"/>
                <c:pt idx="0">
                  <c:v>10.0 lbs-10/1 lbs CRT</c:v>
                </c:pt>
                <c:pt idx="1">
                  <c:v>14.0 lbs-14/1 H</c:v>
                </c:pt>
                <c:pt idx="2">
                  <c:v>7.0 lbs-7.7/1 lbs CRT</c:v>
                </c:pt>
                <c:pt idx="3">
                  <c:v>7.0 lbs-7/1 W</c:v>
                </c:pt>
                <c:pt idx="4">
                  <c:v>7.7 lbs-7.7/1 CRT</c:v>
                </c:pt>
                <c:pt idx="5">
                  <c:v>8.0 lbs-8/1 Lbs IG</c:v>
                </c:pt>
                <c:pt idx="6">
                  <c:v>7.25 lbs-7.25 /1 lbs CRT</c:v>
                </c:pt>
                <c:pt idx="7">
                  <c:v>8.25 lbs-8.25/1 lbs HES</c:v>
                </c:pt>
                <c:pt idx="8">
                  <c:v>8.5 lbs-8.50 H</c:v>
                </c:pt>
                <c:pt idx="9">
                  <c:v>9.0 lbs-9/1 CRT</c:v>
                </c:pt>
              </c:strCache>
            </c:strRef>
          </c:cat>
          <c:val>
            <c:numRef>
              <c:f>Sheet4!$C$2:$C$40</c:f>
              <c:numCache>
                <c:formatCode>General</c:formatCode>
                <c:ptCount val="10"/>
                <c:pt idx="0">
                  <c:v>31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33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B-4039-A9F7-48B2A94DC7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53630796150477"/>
          <c:y val="2.8295785943423732E-2"/>
          <c:w val="0.30679702537182846"/>
          <c:h val="0.93403324584426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127815</xdr:colOff>
      <xdr:row>1</xdr:row>
      <xdr:rowOff>9384</xdr:rowOff>
    </xdr:from>
    <xdr:to>
      <xdr:col>11</xdr:col>
      <xdr:colOff>28307</xdr:colOff>
      <xdr:row>10</xdr:row>
      <xdr:rowOff>182762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38D9F-5CDF-67D7-ADFF-E97908A98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25733</xdr:colOff>
      <xdr:row>1</xdr:row>
      <xdr:rowOff>10335</xdr:rowOff>
    </xdr:from>
    <xdr:to>
      <xdr:col>16</xdr:col>
      <xdr:colOff>589613</xdr:colOff>
      <xdr:row>10</xdr:row>
      <xdr:rowOff>183713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6EB83-42B1-FD06-FA0C-E7AD8AFD8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123531</xdr:colOff>
      <xdr:row>10</xdr:row>
      <xdr:rowOff>186508</xdr:rowOff>
    </xdr:from>
    <xdr:to>
      <xdr:col>11</xdr:col>
      <xdr:colOff>24023</xdr:colOff>
      <xdr:row>20</xdr:row>
      <xdr:rowOff>108873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22EB3-85EA-C899-7EFF-5DACD3DD3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33336</xdr:colOff>
      <xdr:row>10</xdr:row>
      <xdr:rowOff>179195</xdr:rowOff>
    </xdr:from>
    <xdr:to>
      <xdr:col>16</xdr:col>
      <xdr:colOff>597216</xdr:colOff>
      <xdr:row>20</xdr:row>
      <xdr:rowOff>101560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FC0A1D-D449-8E36-B3BE-A671C4781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11</xdr:col>
      <xdr:colOff>30333</xdr:colOff>
      <xdr:row>20</xdr:row>
      <xdr:rowOff>99991</xdr:rowOff>
    </xdr:from>
    <xdr:to>
      <xdr:col>16</xdr:col>
      <xdr:colOff>594213</xdr:colOff>
      <xdr:row>31</xdr:row>
      <xdr:rowOff>13392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738D2-045F-78F9-1074-72EB0F506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5</xdr:col>
      <xdr:colOff>122369</xdr:colOff>
      <xdr:row>20</xdr:row>
      <xdr:rowOff>106680</xdr:rowOff>
    </xdr:from>
    <xdr:to>
      <xdr:col>11</xdr:col>
      <xdr:colOff>22861</xdr:colOff>
      <xdr:row>31</xdr:row>
      <xdr:rowOff>20081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8BA5D-58CF-4692-BEE9-5887332E7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148590</xdr:colOff>
      <xdr:row>19</xdr:row>
      <xdr:rowOff>152400</xdr:rowOff>
    </xdr:from>
    <xdr:to>
      <xdr:col>11</xdr:col>
      <xdr:colOff>453390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49936-2A5F-DBDB-678F-324A276A3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0.362508101854" createdVersion="8" refreshedVersion="8" minRefreshableVersion="3" recordCount="34" xr:uid="{E922D6F1-9C7F-4B76-9153-FBE88ABCE83C}">
  <cacheSource type="worksheet">
    <worksheetSource ref="A2:Q36" sheet="Shift-C"/>
  </cacheSource>
  <cacheFields count="17">
    <cacheField name="S/L" numFmtId="0">
      <sharedItems containsSemiMixedTypes="0" containsString="0" containsNumber="1" containsInteger="1" minValue="1" maxValue="34"/>
    </cacheField>
    <cacheField name="M/c No." numFmtId="0">
      <sharedItems containsSemiMixedTypes="0" containsString="0" containsNumber="1" containsInteger="1" minValue="1" maxValue="41"/>
    </cacheField>
    <cacheField name="Count and Material" numFmtId="0">
      <sharedItems count="15">
        <s v="8.0 lbs-8/1 Lbs IG"/>
        <s v="10.0 lbs-10/1 lbs CRT"/>
        <s v="6.0 lbs-6/1 lbs CRX"/>
        <s v="14.0 lbs-14/1 H"/>
        <s v="8.0 lbs-8 /1 lbs NAR"/>
        <s v="7.7 lbs-7.7 lbs / 1"/>
        <s v="7.0 lbs-7.7/1 lbs CRT"/>
        <s v="7.7 lbs-7.7/1 CRT"/>
        <s v="8.25 lbs-8.25/1 lbs HES"/>
        <s v="8.25 lbs-8.25/1 W"/>
        <s v="9.0 lbs-9/1 CRT" u="1"/>
        <s v="7.0 lbs-7/1 W" u="1"/>
        <s v="8.0 lbs-8/1 Lbs CRX" u="1"/>
        <s v="12.0 lbs-12/1 CRT" u="1"/>
        <s v="8.5 lbs-8.50 H" u="1"/>
      </sharedItems>
    </cacheField>
    <cacheField name="AEF %" numFmtId="0">
      <sharedItems containsSemiMixedTypes="0" containsString="0" containsNumber="1" minValue="35.67" maxValue="86.95"/>
    </cacheField>
    <cacheField name="util %" numFmtId="0">
      <sharedItems containsSemiMixedTypes="0" containsString="0" containsNumber="1" minValue="50.96" maxValue="100"/>
    </cacheField>
    <cacheField name="stop %" numFmtId="0">
      <sharedItems containsSemiMixedTypes="0" containsString="0" containsNumber="1" minValue="0" maxValue="49.04"/>
    </cacheField>
    <cacheField name="spndl Down Time %" numFmtId="0">
      <sharedItems containsSemiMixedTypes="0" containsString="0" containsNumber="1" minValue="2.34" maxValue="20.53"/>
    </cacheField>
    <cacheField name="% loss idle" numFmtId="0">
      <sharedItems containsSemiMixedTypes="0" containsString="0" containsNumber="1" minValue="1.05" maxValue="19.95"/>
    </cacheField>
    <cacheField name="Doffing %" numFmtId="0">
      <sharedItems containsSemiMixedTypes="0" containsString="0" containsNumber="1" minValue="0" maxValue="33.39"/>
    </cacheField>
    <cacheField name="min/doff" numFmtId="0">
      <sharedItems containsSemiMixedTypes="0" containsString="0" containsNumber="1" minValue="0" maxValue="15.5"/>
    </cacheField>
    <cacheField name="eb/100sh" numFmtId="0">
      <sharedItems containsSemiMixedTypes="0" containsString="0" containsNumber="1" minValue="1.85" maxValue="17.89"/>
    </cacheField>
    <cacheField name="eb total" numFmtId="0">
      <sharedItems containsSemiMixedTypes="0" containsString="0" containsNumber="1" containsInteger="1" minValue="68" maxValue="344"/>
    </cacheField>
    <cacheField name="eb idle" numFmtId="0">
      <sharedItems containsSemiMixedTypes="0" containsString="0" containsNumber="1" containsInteger="1" minValue="28" maxValue="170"/>
    </cacheField>
    <cacheField name="doffs" numFmtId="0">
      <sharedItems containsSemiMixedTypes="0" containsString="0" containsNumber="1" containsInteger="1" minValue="4" maxValue="14"/>
    </cacheField>
    <cacheField name="kg" numFmtId="0">
      <sharedItems containsSemiMixedTypes="0" containsString="0" containsNumber="1" minValue="147.35" maxValue="508.5"/>
    </cacheField>
    <cacheField name="m/min" numFmtId="0">
      <sharedItems containsSemiMixedTypes="0" containsString="0" containsNumber="1" minValue="12.29" maxValue="24.23"/>
    </cacheField>
    <cacheField name="Actual Count" numFmtId="0">
      <sharedItems containsSemiMixedTypes="0" containsString="0" containsNumber="1" minValue="6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0.362508217593" createdVersion="8" refreshedVersion="8" minRefreshableVersion="3" recordCount="34" xr:uid="{A76D29C7-72C0-4F3C-8FDF-8F5614E70790}">
  <cacheSource type="worksheet">
    <worksheetSource ref="A1:Q35" sheet="Shift-B"/>
  </cacheSource>
  <cacheFields count="17">
    <cacheField name="S/L" numFmtId="0">
      <sharedItems containsSemiMixedTypes="0" containsString="0" containsNumber="1" containsInteger="1" minValue="1" maxValue="34"/>
    </cacheField>
    <cacheField name="M/c No." numFmtId="0">
      <sharedItems containsSemiMixedTypes="0" containsString="0" containsNumber="1" containsInteger="1" minValue="1" maxValue="41"/>
    </cacheField>
    <cacheField name="Count and Material" numFmtId="0">
      <sharedItems count="15">
        <s v="8.0 lbs-8/1 Lbs IG"/>
        <s v="10.0 lbs-10/1 lbs CRT"/>
        <s v="6.0 lbs-6/1 lbs CRX"/>
        <s v="14.0 lbs-14/1 H"/>
        <s v="8.0 lbs-8 /1 lbs NAR"/>
        <s v="7.7 lbs-7.7 lbs / 1"/>
        <s v="7.0 lbs-7.7/1 lbs CRT"/>
        <s v="7.7 lbs-7.7/1 CRT"/>
        <s v="8.25 lbs-8.25/1 lbs HES"/>
        <s v="8.25 lbs-8.25/1 W"/>
        <s v="9.0 lbs-9/1 CRT" u="1"/>
        <s v="7.0 lbs-7/1 W" u="1"/>
        <s v="8.0 lbs-8/1 Lbs CRX" u="1"/>
        <s v="12.0 lbs-12/1 CRT" u="1"/>
        <s v="8.5 lbs-8.50 H" u="1"/>
      </sharedItems>
    </cacheField>
    <cacheField name="AEF %" numFmtId="0">
      <sharedItems containsSemiMixedTypes="0" containsString="0" containsNumber="1" minValue="62.33" maxValue="90.44"/>
    </cacheField>
    <cacheField name="util %" numFmtId="0">
      <sharedItems containsSemiMixedTypes="0" containsString="0" containsNumber="1" minValue="71.73" maxValue="99.09"/>
    </cacheField>
    <cacheField name="stop %" numFmtId="0">
      <sharedItems containsSemiMixedTypes="0" containsString="0" containsNumber="1" minValue="0.91" maxValue="28.27"/>
    </cacheField>
    <cacheField name="spndl Down Time %" numFmtId="0">
      <sharedItems containsSemiMixedTypes="0" containsString="0" containsNumber="1" minValue="1.27" maxValue="19.7"/>
    </cacheField>
    <cacheField name="% loss idle" numFmtId="0">
      <sharedItems containsSemiMixedTypes="0" containsString="0" containsNumber="1" minValue="0" maxValue="19.45"/>
    </cacheField>
    <cacheField name="Doffing %" numFmtId="0">
      <sharedItems containsSemiMixedTypes="0" containsString="0" containsNumber="1" minValue="0" maxValue="23.61"/>
    </cacheField>
    <cacheField name="min/doff" numFmtId="0">
      <sharedItems containsSemiMixedTypes="0" containsString="0" containsNumber="1" minValue="0" maxValue="14.1"/>
    </cacheField>
    <cacheField name="eb/100sh" numFmtId="0">
      <sharedItems containsSemiMixedTypes="0" containsString="0" containsNumber="1" minValue="0.96" maxValue="21.41"/>
    </cacheField>
    <cacheField name="eb total" numFmtId="0">
      <sharedItems containsSemiMixedTypes="0" containsString="0" containsNumber="1" containsInteger="1" minValue="70" maxValue="297"/>
    </cacheField>
    <cacheField name="eb idle" numFmtId="0">
      <sharedItems containsSemiMixedTypes="0" containsString="0" containsNumber="1" containsInteger="1" minValue="0" maxValue="129"/>
    </cacheField>
    <cacheField name="doffs" numFmtId="0">
      <sharedItems containsSemiMixedTypes="0" containsString="0" containsNumber="1" containsInteger="1" minValue="2" maxValue="16"/>
    </cacheField>
    <cacheField name="kg" numFmtId="0">
      <sharedItems containsSemiMixedTypes="0" containsString="0" containsNumber="1" minValue="63.96" maxValue="469.92"/>
    </cacheField>
    <cacheField name="m/min" numFmtId="0">
      <sharedItems containsSemiMixedTypes="0" containsString="0" containsNumber="1" minValue="11.64" maxValue="24.41"/>
    </cacheField>
    <cacheField name="Actual Count" numFmtId="0">
      <sharedItems containsSemiMixedTypes="0" containsString="0" containsNumber="1" minValue="6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0.362508217593" createdVersion="8" refreshedVersion="8" minRefreshableVersion="3" recordCount="43" xr:uid="{977D22BD-4EF0-41A8-8F95-FB673110E836}">
  <cacheSource type="worksheet">
    <worksheetSource ref="A1:Q44" sheet="Shift-A"/>
  </cacheSource>
  <cacheFields count="17">
    <cacheField name="S/L" numFmtId="0">
      <sharedItems containsString="0" containsBlank="1" containsNumber="1" containsInteger="1" minValue="1" maxValue="36"/>
    </cacheField>
    <cacheField name="M/c No." numFmtId="0">
      <sharedItems containsString="0" containsBlank="1" containsNumber="1" containsInteger="1" minValue="1" maxValue="43"/>
    </cacheField>
    <cacheField name="Count and Material" numFmtId="0">
      <sharedItems containsBlank="1" count="16">
        <s v="8.0 lbs-8/1 Lbs IG"/>
        <s v="10.0 lbs-10/1 lbs CRT"/>
        <s v="6.0 lbs-6/1 lbs CRX"/>
        <s v="14.0 lbs-14/1 H"/>
        <s v="8.0 lbs-8 /1 lbs NAR"/>
        <s v="7.7 lbs-7.7 lbs / 1"/>
        <s v="7.7 lbs-7.7/1 CRT"/>
        <s v="7.0 lbs-7.7/1 lbs CRT"/>
        <s v="8.25 lbs-8.25/1 lbs HES"/>
        <s v="7.25 lbs-7.25 /1 lbs CRT"/>
        <m/>
        <s v="9.0 lbs-9/1 CRT" u="1"/>
        <s v="7.0 lbs-7/1 W" u="1"/>
        <s v="8.0 lbs-8/1 Lbs CRX" u="1"/>
        <s v="12.0 lbs-12/1 CRT" u="1"/>
        <s v="8.5 lbs-8.50 H" u="1"/>
      </sharedItems>
    </cacheField>
    <cacheField name="AEF %" numFmtId="0">
      <sharedItems containsString="0" containsBlank="1" containsNumber="1" minValue="19.89" maxValue="99.66"/>
    </cacheField>
    <cacheField name="util %" numFmtId="0">
      <sharedItems containsString="0" containsBlank="1" containsNumber="1" minValue="20.399999999999999" maxValue="100"/>
    </cacheField>
    <cacheField name="stop %" numFmtId="0">
      <sharedItems containsString="0" containsBlank="1" containsNumber="1" minValue="0" maxValue="79.599999999999994"/>
    </cacheField>
    <cacheField name="spndl Down Time %" numFmtId="0">
      <sharedItems containsString="0" containsBlank="1" containsNumber="1" minValue="0.34" maxValue="43.68"/>
    </cacheField>
    <cacheField name="% loss idle" numFmtId="0">
      <sharedItems containsString="0" containsBlank="1" containsNumber="1" minValue="0" maxValue="42.73"/>
    </cacheField>
    <cacheField name="Doffing %" numFmtId="0">
      <sharedItems containsString="0" containsBlank="1" containsNumber="1" minValue="0" maxValue="27.21"/>
    </cacheField>
    <cacheField name="min/doff" numFmtId="0">
      <sharedItems containsString="0" containsBlank="1" containsNumber="1" minValue="0" maxValue="54.3"/>
    </cacheField>
    <cacheField name="eb/100sh" numFmtId="0">
      <sharedItems containsString="0" containsBlank="1" containsNumber="1" minValue="2.68" maxValue="15.37"/>
    </cacheField>
    <cacheField name="eb total" numFmtId="0">
      <sharedItems containsString="0" containsBlank="1" containsNumber="1" containsInteger="1" minValue="11" maxValue="318"/>
    </cacheField>
    <cacheField name="eb idle" numFmtId="0">
      <sharedItems containsString="0" containsBlank="1" containsNumber="1" containsInteger="1" minValue="0" maxValue="161"/>
    </cacheField>
    <cacheField name="doffs" numFmtId="0">
      <sharedItems containsString="0" containsBlank="1" containsNumber="1" containsInteger="1" minValue="0" maxValue="17"/>
    </cacheField>
    <cacheField name="kg" numFmtId="0">
      <sharedItems containsString="0" containsBlank="1" containsNumber="1" minValue="21.52" maxValue="459.5"/>
    </cacheField>
    <cacheField name="m/min" numFmtId="0">
      <sharedItems containsString="0" containsBlank="1" containsNumber="1" minValue="11.34" maxValue="24.26"/>
    </cacheField>
    <cacheField name="Actual Count" numFmtId="0">
      <sharedItems containsString="0" containsBlank="1" containsNumber="1" minValue="6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0.36250844907" createdVersion="8" refreshedVersion="8" minRefreshableVersion="3" recordCount="36" xr:uid="{3C09702D-6672-48EE-9294-4167148D27D3}">
  <cacheSource type="worksheet">
    <worksheetSource ref="A1:Q37" sheet="Shift-A"/>
  </cacheSource>
  <cacheFields count="17">
    <cacheField name="S/L" numFmtId="0">
      <sharedItems containsSemiMixedTypes="0" containsString="0" containsNumber="1" containsInteger="1" minValue="1" maxValue="36"/>
    </cacheField>
    <cacheField name="M/c No." numFmtId="0">
      <sharedItems containsSemiMixedTypes="0" containsString="0" containsNumber="1" containsInteger="1" minValue="1" maxValue="40"/>
    </cacheField>
    <cacheField name="Count and Material" numFmtId="0">
      <sharedItems containsBlank="1" count="14">
        <s v="8.0 lbs-8/1 Lbs IG"/>
        <s v="10.0 lbs-10/1 lbs CRT"/>
        <s v="6.0 lbs-6/1 lbs CRX"/>
        <s v="14.0 lbs-14/1 H"/>
        <s v="8.0 lbs-8 /1 lbs NAR"/>
        <s v="7.7 lbs-7.7 lbs / 1"/>
        <s v="7.7 lbs-7.7/1 CRT"/>
        <s v="7.0 lbs-7.7/1 lbs CRT"/>
        <s v="8.25 lbs-8.25/1 lbs HES"/>
        <s v="9.0 lbs-9/1 CRT" u="1"/>
        <s v="7.0 lbs-7/1 W" u="1"/>
        <s v="8.0 lbs-8/1 Lbs CRX" u="1"/>
        <s v="8.5 lbs-8.50 H" u="1"/>
        <m u="1"/>
      </sharedItems>
    </cacheField>
    <cacheField name="AEF %" numFmtId="0">
      <sharedItems containsSemiMixedTypes="0" containsString="0" containsNumber="1" minValue="19.89" maxValue="99.66"/>
    </cacheField>
    <cacheField name="util %" numFmtId="0">
      <sharedItems containsSemiMixedTypes="0" containsString="0" containsNumber="1" minValue="20.399999999999999" maxValue="100"/>
    </cacheField>
    <cacheField name="stop %" numFmtId="0">
      <sharedItems containsSemiMixedTypes="0" containsString="0" containsNumber="1" minValue="0" maxValue="79.599999999999994"/>
    </cacheField>
    <cacheField name="spndl Down Time %" numFmtId="0">
      <sharedItems containsSemiMixedTypes="0" containsString="0" containsNumber="1" minValue="0.34" maxValue="43.68"/>
    </cacheField>
    <cacheField name="% loss idle" numFmtId="0">
      <sharedItems containsSemiMixedTypes="0" containsString="0" containsNumber="1" minValue="0" maxValue="42.73"/>
    </cacheField>
    <cacheField name="Doffing %" numFmtId="0">
      <sharedItems containsSemiMixedTypes="0" containsString="0" containsNumber="1" minValue="0" maxValue="27.21"/>
    </cacheField>
    <cacheField name="min/doff" numFmtId="0">
      <sharedItems containsSemiMixedTypes="0" containsString="0" containsNumber="1" minValue="0" maxValue="54.3"/>
    </cacheField>
    <cacheField name="eb/100sh" numFmtId="0">
      <sharedItems containsSemiMixedTypes="0" containsString="0" containsNumber="1" minValue="2.68" maxValue="15.37"/>
    </cacheField>
    <cacheField name="eb total" numFmtId="0">
      <sharedItems containsSemiMixedTypes="0" containsString="0" containsNumber="1" containsInteger="1" minValue="11" maxValue="318"/>
    </cacheField>
    <cacheField name="eb idle" numFmtId="0">
      <sharedItems containsSemiMixedTypes="0" containsString="0" containsNumber="1" containsInteger="1" minValue="0" maxValue="161"/>
    </cacheField>
    <cacheField name="doffs" numFmtId="0">
      <sharedItems containsSemiMixedTypes="0" containsString="0" containsNumber="1" containsInteger="1" minValue="0" maxValue="14"/>
    </cacheField>
    <cacheField name="kg" numFmtId="0">
      <sharedItems containsSemiMixedTypes="0" containsString="0" containsNumber="1" minValue="21.52" maxValue="459.5"/>
    </cacheField>
    <cacheField name="m/min" numFmtId="0">
      <sharedItems containsSemiMixedTypes="0" containsString="0" containsNumber="1" minValue="11.34" maxValue="24.26"/>
    </cacheField>
    <cacheField name="Actual Count" numFmtId="0">
      <sharedItems containsSemiMixedTypes="0" containsString="0" containsNumber="1" minValue="6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0.36250844907" createdVersion="8" refreshedVersion="8" minRefreshableVersion="3" recordCount="38" xr:uid="{F608E6A5-81C6-4B0B-891A-67DCF893F398}">
  <cacheSource type="worksheet">
    <worksheetSource ref="A1:Q39" sheet="Shift-B"/>
  </cacheSource>
  <cacheFields count="17">
    <cacheField name="S/L" numFmtId="0">
      <sharedItems containsSemiMixedTypes="0" containsString="0" containsNumber="1" containsInteger="1" minValue="1" maxValue="38"/>
    </cacheField>
    <cacheField name="M/c No." numFmtId="0">
      <sharedItems containsString="0" containsBlank="1" containsNumber="1" containsInteger="1" minValue="1" maxValue="43"/>
    </cacheField>
    <cacheField name="Count and Material" numFmtId="0">
      <sharedItems containsBlank="1" count="16">
        <s v="8.0 lbs-8/1 Lbs IG"/>
        <s v="10.0 lbs-10/1 lbs CRT"/>
        <s v="6.0 lbs-6/1 lbs CRX"/>
        <s v="14.0 lbs-14/1 H"/>
        <s v="8.0 lbs-8 /1 lbs NAR"/>
        <s v="7.7 lbs-7.7 lbs / 1"/>
        <s v="7.0 lbs-7.7/1 lbs CRT"/>
        <s v="7.7 lbs-7.7/1 CRT"/>
        <s v="8.25 lbs-8.25/1 lbs HES"/>
        <s v="8.25 lbs-8.25/1 W"/>
        <s v="7.25 lbs-7.25 /1 lbs CRT"/>
        <m/>
        <s v="9.0 lbs-9/1 CRT" u="1"/>
        <s v="7.0 lbs-7/1 W" u="1"/>
        <s v="8.0 lbs-8/1 Lbs CRX" u="1"/>
        <s v="8.5 lbs-8.50 H" u="1"/>
      </sharedItems>
    </cacheField>
    <cacheField name="AEF %" numFmtId="0">
      <sharedItems containsString="0" containsBlank="1" containsNumber="1" minValue="62.33" maxValue="94.35"/>
    </cacheField>
    <cacheField name="util %" numFmtId="0">
      <sharedItems containsString="0" containsBlank="1" containsNumber="1" minValue="71.73" maxValue="100"/>
    </cacheField>
    <cacheField name="stop %" numFmtId="0">
      <sharedItems containsString="0" containsBlank="1" containsNumber="1" minValue="0" maxValue="28.27"/>
    </cacheField>
    <cacheField name="spndl Down Time %" numFmtId="0">
      <sharedItems containsString="0" containsBlank="1" containsNumber="1" minValue="1.27" maxValue="19.7"/>
    </cacheField>
    <cacheField name="% loss idle" numFmtId="0">
      <sharedItems containsString="0" containsBlank="1" containsNumber="1" minValue="0" maxValue="19.45"/>
    </cacheField>
    <cacheField name="Doffing %" numFmtId="0">
      <sharedItems containsString="0" containsBlank="1" containsNumber="1" minValue="0" maxValue="23.61"/>
    </cacheField>
    <cacheField name="min/doff" numFmtId="0">
      <sharedItems containsString="0" containsBlank="1" containsNumber="1" minValue="0" maxValue="14.1"/>
    </cacheField>
    <cacheField name="eb/100sh" numFmtId="0">
      <sharedItems containsString="0" containsBlank="1" containsNumber="1" minValue="0.96" maxValue="21.41"/>
    </cacheField>
    <cacheField name="eb total" numFmtId="0">
      <sharedItems containsString="0" containsBlank="1" containsNumber="1" containsInteger="1" minValue="65" maxValue="297"/>
    </cacheField>
    <cacheField name="eb idle" numFmtId="0">
      <sharedItems containsString="0" containsBlank="1" containsNumber="1" containsInteger="1" minValue="0" maxValue="129"/>
    </cacheField>
    <cacheField name="doffs" numFmtId="0">
      <sharedItems containsString="0" containsBlank="1" containsNumber="1" containsInteger="1" minValue="2" maxValue="16"/>
    </cacheField>
    <cacheField name="kg" numFmtId="0">
      <sharedItems containsString="0" containsBlank="1" containsNumber="1" minValue="55.5" maxValue="469.92"/>
    </cacheField>
    <cacheField name="m/min" numFmtId="0">
      <sharedItems containsString="0" containsBlank="1" containsNumber="1" minValue="11.64" maxValue="24.41"/>
    </cacheField>
    <cacheField name="Actual Count" numFmtId="0">
      <sharedItems containsString="0" containsBlank="1" containsNumber="1" minValue="6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0.362508680555" createdVersion="8" refreshedVersion="8" minRefreshableVersion="3" recordCount="37" xr:uid="{133E1881-46B1-4E65-A432-12882996C649}">
  <cacheSource type="worksheet">
    <worksheetSource ref="A2:Q39" sheet="Shift-C"/>
  </cacheSource>
  <cacheFields count="17">
    <cacheField name="S/L" numFmtId="0">
      <sharedItems containsSemiMixedTypes="0" containsString="0" containsNumber="1" containsInteger="1" minValue="1" maxValue="37"/>
    </cacheField>
    <cacheField name="M/c No." numFmtId="0">
      <sharedItems containsString="0" containsBlank="1" containsNumber="1" containsInteger="1" minValue="1" maxValue="43"/>
    </cacheField>
    <cacheField name="Count and Material" numFmtId="0">
      <sharedItems containsBlank="1" count="16">
        <s v="8.0 lbs-8/1 Lbs IG"/>
        <s v="10.0 lbs-10/1 lbs CRT"/>
        <s v="6.0 lbs-6/1 lbs CRX"/>
        <s v="14.0 lbs-14/1 H"/>
        <s v="8.0 lbs-8 /1 lbs NAR"/>
        <s v="7.7 lbs-7.7 lbs / 1"/>
        <s v="7.0 lbs-7.7/1 lbs CRT"/>
        <s v="7.7 lbs-7.7/1 CRT"/>
        <s v="8.25 lbs-8.25/1 lbs HES"/>
        <s v="8.25 lbs-8.25/1 W"/>
        <s v="7.25 lbs-7.25 /1 lbs CRT"/>
        <m/>
        <s v="9.0 lbs-9/1 CRT" u="1"/>
        <s v="7.0 lbs-7/1 W" u="1"/>
        <s v="8.0 lbs-8/1 Lbs CRX" u="1"/>
        <s v="8.5 lbs-8.50 H" u="1"/>
      </sharedItems>
    </cacheField>
    <cacheField name="AEF %" numFmtId="0">
      <sharedItems containsString="0" containsBlank="1" containsNumber="1" minValue="35.67" maxValue="86.95"/>
    </cacheField>
    <cacheField name="util %" numFmtId="0">
      <sharedItems containsString="0" containsBlank="1" containsNumber="1" minValue="50.96" maxValue="100"/>
    </cacheField>
    <cacheField name="stop %" numFmtId="0">
      <sharedItems containsString="0" containsBlank="1" containsNumber="1" minValue="0" maxValue="49.04"/>
    </cacheField>
    <cacheField name="spndl Down Time %" numFmtId="0">
      <sharedItems containsString="0" containsBlank="1" containsNumber="1" minValue="2.34" maxValue="20.53"/>
    </cacheField>
    <cacheField name="% loss idle" numFmtId="0">
      <sharedItems containsString="0" containsBlank="1" containsNumber="1" minValue="1.05" maxValue="19.95"/>
    </cacheField>
    <cacheField name="Doffing %" numFmtId="0">
      <sharedItems containsString="0" containsBlank="1" containsNumber="1" minValue="0" maxValue="33.39"/>
    </cacheField>
    <cacheField name="min/doff" numFmtId="0">
      <sharedItems containsString="0" containsBlank="1" containsNumber="1" minValue="0" maxValue="15.5"/>
    </cacheField>
    <cacheField name="eb/100sh" numFmtId="0">
      <sharedItems containsString="0" containsBlank="1" containsNumber="1" minValue="1.85" maxValue="17.89"/>
    </cacheField>
    <cacheField name="eb total" numFmtId="0">
      <sharedItems containsString="0" containsBlank="1" containsNumber="1" containsInteger="1" minValue="68" maxValue="344"/>
    </cacheField>
    <cacheField name="eb idle" numFmtId="0">
      <sharedItems containsString="0" containsBlank="1" containsNumber="1" containsInteger="1" minValue="28" maxValue="176"/>
    </cacheField>
    <cacheField name="doffs" numFmtId="0">
      <sharedItems containsString="0" containsBlank="1" containsNumber="1" containsInteger="1" minValue="4" maxValue="14"/>
    </cacheField>
    <cacheField name="kg" numFmtId="0">
      <sharedItems containsString="0" containsBlank="1" containsNumber="1" minValue="147.35" maxValue="508.5"/>
    </cacheField>
    <cacheField name="m/min" numFmtId="0">
      <sharedItems containsString="0" containsBlank="1" containsNumber="1" minValue="12.29" maxValue="24.23"/>
    </cacheField>
    <cacheField name="Actual Count" numFmtId="0">
      <sharedItems containsString="0" containsBlank="1" containsNumber="1" minValue="6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1"/>
    <x v="0"/>
    <n v="61.99"/>
    <n v="74.27"/>
    <n v="25.73"/>
    <n v="4.0999999999999996"/>
    <n v="3.86"/>
    <n v="8.18"/>
    <n v="9.6"/>
    <n v="3.71"/>
    <n v="86"/>
    <n v="48"/>
    <n v="4"/>
    <n v="183.48"/>
    <n v="20.2"/>
    <n v="8"/>
  </r>
  <r>
    <n v="2"/>
    <n v="3"/>
    <x v="1"/>
    <n v="64.91"/>
    <n v="82.39"/>
    <n v="17.61"/>
    <n v="8.08"/>
    <n v="7.56"/>
    <n v="9.41"/>
    <n v="4.8"/>
    <n v="3.85"/>
    <n v="125"/>
    <n v="76"/>
    <n v="9"/>
    <n v="271.39"/>
    <n v="22.45"/>
    <n v="10"/>
  </r>
  <r>
    <n v="3"/>
    <n v="4"/>
    <x v="1"/>
    <n v="61.01"/>
    <n v="79.430000000000007"/>
    <n v="20.57"/>
    <n v="12.71"/>
    <n v="12.51"/>
    <n v="5.71"/>
    <n v="3"/>
    <n v="1.85"/>
    <n v="99"/>
    <n v="75"/>
    <n v="9"/>
    <n v="272.62"/>
    <n v="22.87"/>
    <n v="10"/>
  </r>
  <r>
    <n v="4"/>
    <n v="5"/>
    <x v="1"/>
    <n v="65.39"/>
    <n v="83.33"/>
    <n v="16.670000000000002"/>
    <n v="13.03"/>
    <n v="12.67"/>
    <n v="4.91"/>
    <n v="2.9"/>
    <n v="3.34"/>
    <n v="175"/>
    <n v="123"/>
    <n v="8"/>
    <n v="294.39"/>
    <n v="23.01"/>
    <n v="10"/>
  </r>
  <r>
    <n v="5"/>
    <n v="6"/>
    <x v="1"/>
    <n v="72.599999999999994"/>
    <n v="90.54"/>
    <n v="9.4600000000000009"/>
    <n v="12.92"/>
    <n v="12.37"/>
    <n v="5.03"/>
    <n v="2.4"/>
    <n v="3.06"/>
    <n v="185"/>
    <n v="109"/>
    <n v="10"/>
    <n v="326.08"/>
    <n v="22.93"/>
    <n v="10"/>
  </r>
  <r>
    <n v="6"/>
    <n v="7"/>
    <x v="1"/>
    <n v="54.25"/>
    <n v="93.73"/>
    <n v="6.27"/>
    <n v="6.09"/>
    <n v="1.05"/>
    <n v="33.39"/>
    <n v="15.5"/>
    <n v="7.75"/>
    <n v="344"/>
    <n v="28"/>
    <n v="9"/>
    <n v="220.58"/>
    <n v="23.83"/>
    <n v="10"/>
  </r>
  <r>
    <n v="7"/>
    <n v="8"/>
    <x v="1"/>
    <n v="84.12"/>
    <n v="95.98"/>
    <n v="4.0199999999999996"/>
    <n v="4.16"/>
    <n v="3.34"/>
    <n v="7.71"/>
    <n v="2.8"/>
    <n v="9.11"/>
    <n v="193"/>
    <n v="82"/>
    <n v="13"/>
    <n v="202.59"/>
    <n v="12.29"/>
    <n v="10"/>
  </r>
  <r>
    <n v="8"/>
    <n v="9"/>
    <x v="2"/>
    <n v="80.86"/>
    <n v="91.46"/>
    <n v="8.5399999999999991"/>
    <n v="7.24"/>
    <n v="6.14"/>
    <n v="3.36"/>
    <n v="3.2"/>
    <n v="13.65"/>
    <n v="272"/>
    <n v="124"/>
    <n v="5"/>
    <n v="149.52000000000001"/>
    <n v="15.74"/>
    <n v="6"/>
  </r>
  <r>
    <n v="9"/>
    <n v="10"/>
    <x v="3"/>
    <n v="72.819999999999993"/>
    <n v="87.49"/>
    <n v="12.51"/>
    <n v="10.42"/>
    <n v="7.47"/>
    <n v="4.25"/>
    <n v="1.8"/>
    <n v="5.68"/>
    <n v="274"/>
    <n v="59"/>
    <n v="11"/>
    <n v="412.64"/>
    <n v="20.77"/>
    <n v="14"/>
  </r>
  <r>
    <n v="10"/>
    <n v="11"/>
    <x v="3"/>
    <n v="81.94"/>
    <n v="94.91"/>
    <n v="5.09"/>
    <n v="8.3000000000000007"/>
    <n v="7.76"/>
    <n v="4.67"/>
    <n v="1.9"/>
    <n v="6.15"/>
    <n v="163"/>
    <n v="69"/>
    <n v="12"/>
    <n v="483.57"/>
    <n v="21.58"/>
    <n v="14"/>
  </r>
  <r>
    <n v="11"/>
    <n v="13"/>
    <x v="3"/>
    <n v="79.760000000000005"/>
    <n v="100"/>
    <n v="0"/>
    <n v="10.54"/>
    <n v="10.050000000000001"/>
    <n v="9.69"/>
    <n v="3.3"/>
    <n v="4.79"/>
    <n v="168"/>
    <n v="96"/>
    <n v="14"/>
    <n v="508.5"/>
    <n v="23.45"/>
    <n v="14"/>
  </r>
  <r>
    <n v="12"/>
    <n v="15"/>
    <x v="1"/>
    <n v="35.67"/>
    <n v="50.96"/>
    <n v="49.04"/>
    <n v="15.29"/>
    <n v="2.59"/>
    <n v="0"/>
    <n v="0"/>
    <n v="17.89"/>
    <n v="258"/>
    <n v="39"/>
    <n v="12"/>
    <n v="147.35"/>
    <n v="21.15"/>
    <n v="10"/>
  </r>
  <r>
    <n v="13"/>
    <n v="16"/>
    <x v="1"/>
    <n v="64.31"/>
    <n v="91.03"/>
    <n v="8.9700000000000006"/>
    <n v="14.65"/>
    <n v="14.05"/>
    <n v="12.07"/>
    <n v="6.4"/>
    <n v="6.62"/>
    <n v="220"/>
    <n v="147"/>
    <n v="9"/>
    <n v="263.94"/>
    <n v="20.97"/>
    <n v="10"/>
  </r>
  <r>
    <n v="14"/>
    <n v="17"/>
    <x v="0"/>
    <n v="52.37"/>
    <n v="62.39"/>
    <n v="37.61"/>
    <n v="3.53"/>
    <n v="3.04"/>
    <n v="6.49"/>
    <n v="5.2"/>
    <n v="8.61"/>
    <n v="92"/>
    <n v="34"/>
    <n v="6"/>
    <n v="174.44"/>
    <n v="21.28"/>
    <n v="8"/>
  </r>
  <r>
    <n v="15"/>
    <n v="18"/>
    <x v="0"/>
    <n v="59.87"/>
    <n v="69.67"/>
    <n v="30.33"/>
    <n v="3.63"/>
    <n v="3.09"/>
    <n v="6.17"/>
    <n v="4.9000000000000004"/>
    <n v="10.06"/>
    <n v="130"/>
    <n v="43"/>
    <n v="6"/>
    <n v="189.92"/>
    <n v="20.46"/>
    <n v="8"/>
  </r>
  <r>
    <n v="16"/>
    <n v="19"/>
    <x v="0"/>
    <n v="75.69"/>
    <n v="85.23"/>
    <n v="14.77"/>
    <n v="3.83"/>
    <n v="3.56"/>
    <n v="5.71"/>
    <n v="3.9"/>
    <n v="4.2"/>
    <n v="87"/>
    <n v="48"/>
    <n v="7"/>
    <n v="243.67"/>
    <n v="20.54"/>
    <n v="8"/>
  </r>
  <r>
    <n v="17"/>
    <n v="20"/>
    <x v="0"/>
    <n v="73.06"/>
    <n v="86.28"/>
    <n v="13.72"/>
    <n v="9.4499999999999993"/>
    <n v="8.91"/>
    <n v="3.77"/>
    <n v="2.6"/>
    <n v="7.97"/>
    <n v="180"/>
    <n v="100"/>
    <n v="7"/>
    <n v="232.07"/>
    <n v="20.260000000000002"/>
    <n v="8"/>
  </r>
  <r>
    <n v="18"/>
    <n v="21"/>
    <x v="0"/>
    <n v="68.84"/>
    <n v="75.760000000000005"/>
    <n v="24.24"/>
    <n v="2.4700000000000002"/>
    <n v="2.2000000000000002"/>
    <n v="4.4400000000000004"/>
    <n v="3.6"/>
    <n v="6"/>
    <n v="84"/>
    <n v="38"/>
    <n v="6"/>
    <n v="220.09"/>
    <n v="20.38"/>
    <n v="8"/>
  </r>
  <r>
    <n v="19"/>
    <n v="22"/>
    <x v="0"/>
    <n v="69.959999999999994"/>
    <n v="79.72"/>
    <n v="20.28"/>
    <n v="2.34"/>
    <n v="2.0099999999999998"/>
    <n v="7.41"/>
    <n v="5.9"/>
    <n v="3.93"/>
    <n v="68"/>
    <n v="31"/>
    <n v="6"/>
    <n v="221.16"/>
    <n v="20.3"/>
    <n v="8"/>
  </r>
  <r>
    <n v="20"/>
    <n v="23"/>
    <x v="0"/>
    <n v="83.2"/>
    <n v="96.62"/>
    <n v="3.38"/>
    <n v="9.89"/>
    <n v="9.42"/>
    <n v="3.53"/>
    <n v="2.1"/>
    <n v="4.5199999999999996"/>
    <n v="134"/>
    <n v="74"/>
    <n v="8"/>
    <n v="263.04000000000002"/>
    <n v="20.32"/>
    <n v="8"/>
  </r>
  <r>
    <n v="21"/>
    <n v="24"/>
    <x v="0"/>
    <n v="76.42"/>
    <n v="87.23"/>
    <n v="12.77"/>
    <n v="7.18"/>
    <n v="6.68"/>
    <n v="3.62"/>
    <n v="2.2000000000000002"/>
    <n v="5.88"/>
    <n v="137"/>
    <n v="71"/>
    <n v="7"/>
    <n v="220.72"/>
    <n v="20.64"/>
    <n v="8"/>
  </r>
  <r>
    <n v="22"/>
    <n v="25"/>
    <x v="4"/>
    <n v="78.92"/>
    <n v="93.8"/>
    <n v="6.2"/>
    <n v="9.6999999999999993"/>
    <n v="8.66"/>
    <n v="5.18"/>
    <n v="3.5"/>
    <n v="11.83"/>
    <n v="241"/>
    <n v="111"/>
    <n v="7"/>
    <n v="238.34"/>
    <n v="19.329999999999998"/>
    <n v="8"/>
  </r>
  <r>
    <n v="23"/>
    <n v="27"/>
    <x v="5"/>
    <n v="65.45"/>
    <n v="87.16"/>
    <n v="12.84"/>
    <n v="16.66"/>
    <n v="16.37"/>
    <n v="5.05"/>
    <n v="3.5"/>
    <n v="2.16"/>
    <n v="123"/>
    <n v="86"/>
    <n v="7"/>
    <n v="189.6"/>
    <n v="19.22"/>
    <n v="7.7"/>
  </r>
  <r>
    <n v="24"/>
    <n v="30"/>
    <x v="1"/>
    <n v="60.56"/>
    <n v="87.69"/>
    <n v="12.31"/>
    <n v="20.53"/>
    <n v="19.95"/>
    <n v="6.6"/>
    <n v="3.5"/>
    <n v="4.3899999999999997"/>
    <n v="228"/>
    <n v="170"/>
    <n v="9"/>
    <n v="238.64"/>
    <n v="20.149999999999999"/>
    <n v="10"/>
  </r>
  <r>
    <n v="25"/>
    <n v="31"/>
    <x v="1"/>
    <n v="59.49"/>
    <n v="92.44"/>
    <n v="7.56"/>
    <n v="15.21"/>
    <n v="14.9"/>
    <n v="17.73"/>
    <n v="10.6"/>
    <n v="4.2"/>
    <n v="169"/>
    <n v="127"/>
    <n v="8"/>
    <n v="226.61"/>
    <n v="20.94"/>
    <n v="10"/>
  </r>
  <r>
    <n v="26"/>
    <n v="32"/>
    <x v="3"/>
    <n v="49.32"/>
    <n v="75.62"/>
    <n v="24.38"/>
    <n v="13.09"/>
    <n v="12.42"/>
    <n v="13.22"/>
    <n v="5.2"/>
    <n v="10.029999999999999"/>
    <n v="261"/>
    <n v="168"/>
    <n v="12"/>
    <n v="320.62"/>
    <n v="24.23"/>
    <n v="14"/>
  </r>
  <r>
    <n v="27"/>
    <n v="33"/>
    <x v="0"/>
    <n v="70.13"/>
    <n v="92.64"/>
    <n v="7.36"/>
    <n v="17.64"/>
    <n v="17.16"/>
    <n v="4.87"/>
    <n v="3.3"/>
    <n v="5.45"/>
    <n v="200"/>
    <n v="120"/>
    <n v="7"/>
    <n v="214.56"/>
    <n v="19.43"/>
    <n v="8"/>
  </r>
  <r>
    <n v="28"/>
    <n v="34"/>
    <x v="6"/>
    <n v="62.02"/>
    <n v="89.78"/>
    <n v="10.220000000000001"/>
    <n v="11.91"/>
    <n v="11.21"/>
    <n v="15.84"/>
    <n v="14.5"/>
    <n v="8.73"/>
    <n v="192"/>
    <n v="112"/>
    <n v="5"/>
    <n v="167.74"/>
    <n v="18.78"/>
    <n v="7"/>
  </r>
  <r>
    <n v="29"/>
    <n v="35"/>
    <x v="7"/>
    <n v="64.72"/>
    <n v="82.84"/>
    <n v="17.16"/>
    <n v="12.06"/>
    <n v="11.48"/>
    <n v="6.06"/>
    <n v="4.8"/>
    <n v="7.25"/>
    <n v="185"/>
    <n v="119"/>
    <n v="6"/>
    <n v="187.69"/>
    <n v="19.309999999999999"/>
    <n v="7.7"/>
  </r>
  <r>
    <n v="30"/>
    <n v="36"/>
    <x v="6"/>
    <n v="62.03"/>
    <n v="86.38"/>
    <n v="13.62"/>
    <n v="18.62"/>
    <n v="17.96"/>
    <n v="5.73"/>
    <n v="3.9"/>
    <n v="8.16"/>
    <n v="238"/>
    <n v="159"/>
    <n v="7"/>
    <n v="180.89"/>
    <n v="19.489999999999998"/>
    <n v="7"/>
  </r>
  <r>
    <n v="31"/>
    <n v="37"/>
    <x v="7"/>
    <n v="81.599999999999994"/>
    <n v="98.16"/>
    <n v="1.84"/>
    <n v="10.02"/>
    <n v="9.4700000000000006"/>
    <n v="6.54"/>
    <n v="3.8"/>
    <n v="5.82"/>
    <n v="121"/>
    <n v="60"/>
    <n v="8"/>
    <n v="171.49"/>
    <n v="14.5"/>
    <n v="7.7"/>
  </r>
  <r>
    <n v="32"/>
    <n v="39"/>
    <x v="8"/>
    <n v="84.19"/>
    <n v="96.64"/>
    <n v="3.36"/>
    <n v="8.1199999999999992"/>
    <n v="7.44"/>
    <n v="4.33"/>
    <n v="3.2"/>
    <n v="7.75"/>
    <n v="161"/>
    <n v="84"/>
    <n v="6"/>
    <n v="202.54"/>
    <n v="16.170000000000002"/>
    <n v="8.25"/>
  </r>
  <r>
    <n v="33"/>
    <n v="40"/>
    <x v="8"/>
    <n v="86.95"/>
    <n v="93.71"/>
    <n v="6.29"/>
    <n v="6.76"/>
    <n v="6.15"/>
    <n v="0"/>
    <n v="0"/>
    <n v="11.23"/>
    <n v="180"/>
    <n v="86"/>
    <n v="6"/>
    <n v="188.56"/>
    <n v="14.38"/>
    <n v="8.25"/>
  </r>
  <r>
    <n v="34"/>
    <n v="41"/>
    <x v="9"/>
    <n v="78.849999999999994"/>
    <n v="94.6"/>
    <n v="5.4"/>
    <n v="11.43"/>
    <n v="10.96"/>
    <n v="4.32"/>
    <n v="3.4"/>
    <n v="5.08"/>
    <n v="147"/>
    <n v="92"/>
    <n v="6"/>
    <n v="171.82"/>
    <n v="13.77"/>
    <n v="8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1"/>
    <x v="0"/>
    <n v="63.61"/>
    <n v="87.81"/>
    <n v="12.19"/>
    <n v="19.7"/>
    <n v="19.45"/>
    <n v="4.49"/>
    <n v="2.9"/>
    <n v="2.37"/>
    <n v="91"/>
    <n v="53"/>
    <n v="7"/>
    <n v="180.91"/>
    <n v="21.03"/>
    <n v="8"/>
  </r>
  <r>
    <n v="2"/>
    <n v="3"/>
    <x v="1"/>
    <n v="85.37"/>
    <n v="97.06"/>
    <n v="2.94"/>
    <n v="6.63"/>
    <n v="6.07"/>
    <n v="5.0599999999999996"/>
    <n v="2.2000000000000002"/>
    <n v="5.3"/>
    <n v="156"/>
    <n v="91"/>
    <n v="11"/>
    <n v="372.59"/>
    <n v="22.61"/>
    <n v="10"/>
  </r>
  <r>
    <n v="3"/>
    <n v="4"/>
    <x v="1"/>
    <n v="75.87"/>
    <n v="90.27"/>
    <n v="9.73"/>
    <n v="5.5"/>
    <n v="5.15"/>
    <n v="8.9"/>
    <n v="3.9"/>
    <n v="3.9"/>
    <n v="118"/>
    <n v="81"/>
    <n v="10"/>
    <n v="311.32"/>
    <n v="22.7"/>
    <n v="10"/>
  </r>
  <r>
    <n v="4"/>
    <n v="5"/>
    <x v="1"/>
    <n v="81.05"/>
    <n v="91.8"/>
    <n v="8.1999999999999993"/>
    <n v="5.68"/>
    <n v="5.29"/>
    <n v="5.0599999999999996"/>
    <n v="2.4"/>
    <n v="2.9"/>
    <n v="133"/>
    <n v="79"/>
    <n v="10"/>
    <n v="364.23"/>
    <n v="23.01"/>
    <n v="10"/>
  </r>
  <r>
    <n v="5"/>
    <n v="6"/>
    <x v="1"/>
    <n v="78.91"/>
    <n v="93.92"/>
    <n v="6.08"/>
    <n v="5.91"/>
    <n v="5.21"/>
    <n v="9.1"/>
    <n v="4"/>
    <n v="4.45"/>
    <n v="158"/>
    <n v="99"/>
    <n v="10"/>
    <n v="320.33"/>
    <n v="22.66"/>
    <n v="10"/>
  </r>
  <r>
    <n v="6"/>
    <n v="7"/>
    <x v="1"/>
    <n v="87.41"/>
    <n v="98.12"/>
    <n v="1.88"/>
    <n v="5.91"/>
    <n v="5.13"/>
    <n v="4.8"/>
    <n v="2.4"/>
    <n v="6.56"/>
    <n v="190"/>
    <n v="105"/>
    <n v="8"/>
    <n v="316.08"/>
    <n v="22.54"/>
    <n v="10"/>
  </r>
  <r>
    <n v="7"/>
    <n v="8"/>
    <x v="1"/>
    <n v="67.62"/>
    <n v="96.74"/>
    <n v="3.26"/>
    <n v="6.42"/>
    <n v="3.17"/>
    <n v="22.71"/>
    <n v="9.9"/>
    <n v="7.45"/>
    <n v="275"/>
    <n v="76"/>
    <n v="10"/>
    <n v="139.9"/>
    <n v="11.64"/>
    <n v="10"/>
  </r>
  <r>
    <n v="8"/>
    <n v="9"/>
    <x v="2"/>
    <n v="90.44"/>
    <n v="99.09"/>
    <n v="0.91"/>
    <n v="5.94"/>
    <n v="4.47"/>
    <n v="2.71"/>
    <n v="3.1"/>
    <n v="20.68"/>
    <n v="297"/>
    <n v="87"/>
    <n v="4"/>
    <n v="151.86000000000001"/>
    <n v="15.22"/>
    <n v="6"/>
  </r>
  <r>
    <n v="9"/>
    <n v="10"/>
    <x v="3"/>
    <n v="78.14"/>
    <n v="92.15"/>
    <n v="7.85"/>
    <n v="7.88"/>
    <n v="7.04"/>
    <n v="6.13"/>
    <n v="2.2999999999999998"/>
    <n v="7.2"/>
    <n v="231"/>
    <n v="127"/>
    <n v="12"/>
    <n v="420.76"/>
    <n v="20.81"/>
    <n v="14"/>
  </r>
  <r>
    <n v="10"/>
    <n v="11"/>
    <x v="3"/>
    <n v="80.7"/>
    <n v="93.06"/>
    <n v="6.94"/>
    <n v="6.79"/>
    <n v="6.12"/>
    <n v="5.58"/>
    <n v="2.2000000000000002"/>
    <n v="5.75"/>
    <n v="180"/>
    <n v="101"/>
    <n v="12"/>
    <n v="469.92"/>
    <n v="21.46"/>
    <n v="14"/>
  </r>
  <r>
    <n v="11"/>
    <n v="13"/>
    <x v="3"/>
    <n v="72.849999999999994"/>
    <n v="89.53"/>
    <n v="10.47"/>
    <n v="7.69"/>
    <n v="6.94"/>
    <n v="8.99"/>
    <n v="3.9"/>
    <n v="8.07"/>
    <n v="191"/>
    <n v="101"/>
    <n v="11"/>
    <n v="461.53"/>
    <n v="23.17"/>
    <n v="14"/>
  </r>
  <r>
    <n v="12"/>
    <n v="15"/>
    <x v="1"/>
    <n v="86.85"/>
    <n v="88.46"/>
    <n v="11.54"/>
    <n v="1.27"/>
    <n v="0"/>
    <n v="0.34"/>
    <n v="1.6"/>
    <n v="21.41"/>
    <n v="180"/>
    <n v="0"/>
    <n v="10"/>
    <n v="311.56"/>
    <n v="20.98"/>
    <n v="10"/>
  </r>
  <r>
    <n v="13"/>
    <n v="16"/>
    <x v="1"/>
    <n v="64.010000000000005"/>
    <n v="92.33"/>
    <n v="7.67"/>
    <n v="4.71"/>
    <n v="4.2"/>
    <n v="23.61"/>
    <n v="14.1"/>
    <n v="8.3800000000000008"/>
    <n v="140"/>
    <n v="59"/>
    <n v="8"/>
    <n v="262.08999999999997"/>
    <n v="20.93"/>
    <n v="10"/>
  </r>
  <r>
    <n v="14"/>
    <n v="17"/>
    <x v="0"/>
    <n v="79.2"/>
    <n v="91.32"/>
    <n v="8.68"/>
    <n v="7.88"/>
    <n v="7.17"/>
    <n v="4.24"/>
    <n v="2.2000000000000002"/>
    <n v="9.9"/>
    <n v="219"/>
    <n v="115"/>
    <n v="9"/>
    <n v="263"/>
    <n v="21.32"/>
    <n v="8"/>
  </r>
  <r>
    <n v="15"/>
    <n v="18"/>
    <x v="0"/>
    <n v="76.510000000000005"/>
    <n v="89.9"/>
    <n v="10.1"/>
    <n v="6.69"/>
    <n v="5.81"/>
    <n v="6.7"/>
    <n v="3.9"/>
    <n v="11.7"/>
    <n v="201"/>
    <n v="81"/>
    <n v="8"/>
    <n v="236.59"/>
    <n v="20.43"/>
    <n v="8"/>
  </r>
  <r>
    <n v="16"/>
    <n v="19"/>
    <x v="0"/>
    <n v="77.680000000000007"/>
    <n v="96.31"/>
    <n v="3.69"/>
    <n v="12.6"/>
    <n v="12.24"/>
    <n v="6.03"/>
    <n v="3.2"/>
    <n v="4.29"/>
    <n v="141"/>
    <n v="94"/>
    <n v="9"/>
    <n v="249.64"/>
    <n v="20.55"/>
    <n v="8"/>
  </r>
  <r>
    <n v="17"/>
    <n v="20"/>
    <x v="0"/>
    <n v="76.849999999999994"/>
    <n v="92.47"/>
    <n v="7.53"/>
    <n v="6.86"/>
    <n v="6.37"/>
    <n v="8.76"/>
    <n v="5.2"/>
    <n v="4.5"/>
    <n v="142"/>
    <n v="83"/>
    <n v="8"/>
    <n v="243.4"/>
    <n v="20.23"/>
    <n v="8"/>
  </r>
  <r>
    <n v="18"/>
    <n v="21"/>
    <x v="0"/>
    <n v="79.12"/>
    <n v="94.81"/>
    <n v="5.19"/>
    <n v="12.3"/>
    <n v="11.68"/>
    <n v="3.39"/>
    <n v="2"/>
    <n v="10.41"/>
    <n v="204"/>
    <n v="97"/>
    <n v="8"/>
    <n v="253.04"/>
    <n v="20.420000000000002"/>
    <n v="8"/>
  </r>
  <r>
    <n v="19"/>
    <n v="22"/>
    <x v="0"/>
    <n v="82.82"/>
    <n v="97.63"/>
    <n v="2.37"/>
    <n v="9.25"/>
    <n v="8.65"/>
    <n v="5.56"/>
    <n v="3"/>
    <n v="6"/>
    <n v="144"/>
    <n v="76"/>
    <n v="8"/>
    <n v="234.72"/>
    <n v="20.34"/>
    <n v="8"/>
  </r>
  <r>
    <n v="20"/>
    <n v="23"/>
    <x v="0"/>
    <n v="79.48"/>
    <n v="94.39"/>
    <n v="5.61"/>
    <n v="8.08"/>
    <n v="7.74"/>
    <n v="6.83"/>
    <n v="3.5"/>
    <n v="3.38"/>
    <n v="103"/>
    <n v="71"/>
    <n v="8"/>
    <n v="216.18"/>
    <n v="20.46"/>
    <n v="8"/>
  </r>
  <r>
    <n v="21"/>
    <n v="24"/>
    <x v="0"/>
    <n v="78.709999999999994"/>
    <n v="91.83"/>
    <n v="8.17"/>
    <n v="8.1999999999999993"/>
    <n v="7.9"/>
    <n v="4.91"/>
    <n v="3.2"/>
    <n v="3.51"/>
    <n v="111"/>
    <n v="78"/>
    <n v="6"/>
    <n v="213.73"/>
    <n v="21.05"/>
    <n v="8"/>
  </r>
  <r>
    <n v="22"/>
    <n v="25"/>
    <x v="4"/>
    <n v="89.72"/>
    <n v="97.49"/>
    <n v="2.5099999999999998"/>
    <n v="3.53"/>
    <n v="2.84"/>
    <n v="4.24"/>
    <n v="2.7"/>
    <n v="9.66"/>
    <n v="152"/>
    <n v="51"/>
    <n v="7"/>
    <n v="246.16"/>
    <n v="19.25"/>
    <n v="8"/>
  </r>
  <r>
    <n v="23"/>
    <n v="27"/>
    <x v="5"/>
    <n v="70.53"/>
    <n v="94.85"/>
    <n v="5.15"/>
    <n v="16.77"/>
    <n v="16.579999999999998"/>
    <n v="7.55"/>
    <n v="5.2"/>
    <n v="0.96"/>
    <n v="118"/>
    <n v="99"/>
    <n v="7"/>
    <n v="196.49"/>
    <n v="18.489999999999998"/>
    <n v="7.7"/>
  </r>
  <r>
    <n v="24"/>
    <n v="30"/>
    <x v="1"/>
    <n v="76"/>
    <n v="92.51"/>
    <n v="7.49"/>
    <n v="10.93"/>
    <n v="10.45"/>
    <n v="5.57"/>
    <n v="3"/>
    <n v="6.85"/>
    <n v="161"/>
    <n v="83"/>
    <n v="9"/>
    <n v="297.89999999999998"/>
    <n v="20.170000000000002"/>
    <n v="10"/>
  </r>
  <r>
    <n v="25"/>
    <n v="31"/>
    <x v="1"/>
    <n v="78.66"/>
    <n v="94.48"/>
    <n v="5.52"/>
    <n v="10.4"/>
    <n v="10.07"/>
    <n v="5.42"/>
    <n v="2.6"/>
    <n v="3.99"/>
    <n v="115"/>
    <n v="64"/>
    <n v="10"/>
    <n v="322.07"/>
    <n v="20.92"/>
    <n v="10"/>
  </r>
  <r>
    <n v="26"/>
    <n v="32"/>
    <x v="3"/>
    <n v="62.33"/>
    <n v="92.91"/>
    <n v="7.09"/>
    <n v="12.93"/>
    <n v="11.84"/>
    <n v="17.66"/>
    <n v="5.2"/>
    <n v="12.28"/>
    <n v="270"/>
    <n v="129"/>
    <n v="16"/>
    <n v="410.51"/>
    <n v="24.41"/>
    <n v="14"/>
  </r>
  <r>
    <n v="27"/>
    <n v="33"/>
    <x v="0"/>
    <n v="78.61"/>
    <n v="96.97"/>
    <n v="3.03"/>
    <n v="6.88"/>
    <n v="6.27"/>
    <n v="11.48"/>
    <n v="7.8"/>
    <n v="6.76"/>
    <n v="150"/>
    <n v="79"/>
    <n v="7"/>
    <n v="235.56"/>
    <n v="19.34"/>
    <n v="8"/>
  </r>
  <r>
    <n v="28"/>
    <n v="34"/>
    <x v="6"/>
    <n v="67.91"/>
    <n v="88.6"/>
    <n v="11.4"/>
    <n v="9.6"/>
    <n v="8.42"/>
    <n v="11.1"/>
    <n v="8.4"/>
    <n v="18.11"/>
    <n v="251"/>
    <n v="109"/>
    <n v="6"/>
    <n v="182.98"/>
    <n v="18.75"/>
    <n v="7"/>
  </r>
  <r>
    <n v="29"/>
    <n v="35"/>
    <x v="7"/>
    <n v="72.92"/>
    <n v="89.07"/>
    <n v="10.93"/>
    <n v="6.97"/>
    <n v="6.05"/>
    <n v="9.18"/>
    <n v="6.2"/>
    <n v="12.16"/>
    <n v="239"/>
    <n v="105"/>
    <n v="7"/>
    <n v="212.85"/>
    <n v="19.559999999999999"/>
    <n v="7.7"/>
  </r>
  <r>
    <n v="30"/>
    <n v="36"/>
    <x v="6"/>
    <n v="75.33"/>
    <n v="89.65"/>
    <n v="10.35"/>
    <n v="6.6"/>
    <n v="5.51"/>
    <n v="7.72"/>
    <n v="5"/>
    <n v="16.03"/>
    <n v="221"/>
    <n v="79"/>
    <n v="7"/>
    <n v="207.26"/>
    <n v="19.52"/>
    <n v="7"/>
  </r>
  <r>
    <n v="31"/>
    <n v="37"/>
    <x v="7"/>
    <n v="87.27"/>
    <n v="97.71"/>
    <n v="2.29"/>
    <n v="5.53"/>
    <n v="4.57"/>
    <n v="4.91"/>
    <n v="3.2"/>
    <n v="12.85"/>
    <n v="171"/>
    <n v="46"/>
    <n v="7"/>
    <n v="180.03"/>
    <n v="14.45"/>
    <n v="7.7"/>
  </r>
  <r>
    <n v="32"/>
    <n v="39"/>
    <x v="8"/>
    <n v="65.83"/>
    <n v="71.73"/>
    <n v="28.27"/>
    <n v="3.69"/>
    <n v="3.15"/>
    <n v="2.21"/>
    <n v="1.8"/>
    <n v="8.33"/>
    <n v="102"/>
    <n v="48"/>
    <n v="4"/>
    <n v="114.52"/>
    <n v="16.13"/>
    <n v="8.25"/>
  </r>
  <r>
    <n v="33"/>
    <n v="40"/>
    <x v="8"/>
    <n v="73.52"/>
    <n v="77.02"/>
    <n v="22.98"/>
    <n v="3.5"/>
    <n v="3.05"/>
    <n v="0"/>
    <n v="0"/>
    <n v="14"/>
    <n v="138"/>
    <n v="53"/>
    <n v="6"/>
    <n v="139.26"/>
    <n v="14.23"/>
    <n v="8.25"/>
  </r>
  <r>
    <n v="34"/>
    <n v="41"/>
    <x v="9"/>
    <n v="80.36"/>
    <n v="85.31"/>
    <n v="14.69"/>
    <n v="3.49"/>
    <n v="2.64"/>
    <n v="1.46"/>
    <n v="1.4"/>
    <n v="14.76"/>
    <n v="70"/>
    <n v="20"/>
    <n v="2"/>
    <n v="63.96"/>
    <n v="12.68"/>
    <n v="8.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n v="1"/>
    <x v="0"/>
    <n v="59.04"/>
    <n v="72.930000000000007"/>
    <n v="27.07"/>
    <n v="9.4"/>
    <n v="9.06"/>
    <n v="4.49"/>
    <n v="3.4"/>
    <n v="3.68"/>
    <n v="100"/>
    <n v="64"/>
    <n v="6"/>
    <n v="180.98"/>
    <n v="20.52"/>
    <n v="8"/>
  </r>
  <r>
    <n v="2"/>
    <n v="3"/>
    <x v="1"/>
    <n v="77.86"/>
    <n v="87.5"/>
    <n v="12.5"/>
    <n v="3.7"/>
    <n v="3.5"/>
    <n v="5.94"/>
    <n v="3.5"/>
    <n v="3"/>
    <n v="90"/>
    <n v="58"/>
    <n v="8"/>
    <n v="336.29"/>
    <n v="22.42"/>
    <n v="10"/>
  </r>
  <r>
    <n v="3"/>
    <n v="4"/>
    <x v="1"/>
    <n v="70.56"/>
    <n v="79.459999999999994"/>
    <n v="20.54"/>
    <n v="5.92"/>
    <n v="5.46"/>
    <n v="2.98"/>
    <n v="2.1"/>
    <n v="7.1"/>
    <n v="127"/>
    <n v="76"/>
    <n v="6"/>
    <n v="269.42"/>
    <n v="22.51"/>
    <n v="10"/>
  </r>
  <r>
    <n v="4"/>
    <n v="5"/>
    <x v="1"/>
    <n v="64.78"/>
    <n v="76.63"/>
    <n v="23.37"/>
    <n v="5.87"/>
    <n v="5.52"/>
    <n v="5.98"/>
    <n v="3.1"/>
    <n v="4.51"/>
    <n v="112"/>
    <n v="65"/>
    <n v="9"/>
    <n v="286.14"/>
    <n v="22.92"/>
    <n v="10"/>
  </r>
  <r>
    <n v="5"/>
    <n v="6"/>
    <x v="1"/>
    <n v="79.98"/>
    <n v="87.53"/>
    <n v="12.47"/>
    <n v="3.19"/>
    <n v="2.67"/>
    <n v="4.3499999999999996"/>
    <n v="2.6"/>
    <n v="5.22"/>
    <n v="90"/>
    <n v="20"/>
    <n v="8"/>
    <n v="344.42"/>
    <n v="22.85"/>
    <n v="10"/>
  </r>
  <r>
    <n v="6"/>
    <n v="7"/>
    <x v="1"/>
    <n v="85.91"/>
    <n v="95.07"/>
    <n v="4.93"/>
    <n v="3.99"/>
    <n v="3.5"/>
    <n v="5.16"/>
    <n v="2.7"/>
    <n v="3.47"/>
    <n v="124"/>
    <n v="56"/>
    <n v="9"/>
    <n v="367.46"/>
    <n v="22.48"/>
    <n v="10"/>
  </r>
  <r>
    <n v="7"/>
    <n v="8"/>
    <x v="1"/>
    <n v="87.88"/>
    <n v="98.85"/>
    <n v="1.1499999999999999"/>
    <n v="5.37"/>
    <n v="4.42"/>
    <n v="5.59"/>
    <n v="2.6"/>
    <n v="6.25"/>
    <n v="185"/>
    <n v="85"/>
    <n v="10"/>
    <n v="192.38"/>
    <n v="11.34"/>
    <n v="10"/>
  </r>
  <r>
    <n v="8"/>
    <n v="9"/>
    <x v="1"/>
    <n v="99.66"/>
    <n v="100"/>
    <n v="0"/>
    <n v="0.34"/>
    <n v="0"/>
    <n v="0"/>
    <n v="0"/>
    <n v="4.47"/>
    <n v="11"/>
    <n v="0"/>
    <n v="1"/>
    <n v="21.52"/>
    <n v="13.99"/>
    <n v="10"/>
  </r>
  <r>
    <n v="9"/>
    <n v="9"/>
    <x v="2"/>
    <n v="46.79"/>
    <n v="95.79"/>
    <n v="4.21"/>
    <n v="43.68"/>
    <n v="42.73"/>
    <n v="5.32"/>
    <n v="4.7"/>
    <n v="13.12"/>
    <n v="213"/>
    <n v="106"/>
    <n v="4"/>
    <n v="56.12"/>
    <n v="14.78"/>
    <n v="6"/>
  </r>
  <r>
    <n v="10"/>
    <n v="10"/>
    <x v="3"/>
    <n v="80.8"/>
    <n v="97.57"/>
    <n v="2.4300000000000002"/>
    <n v="9.86"/>
    <n v="9.17"/>
    <n v="6.91"/>
    <n v="3"/>
    <n v="5.23"/>
    <n v="238"/>
    <n v="146"/>
    <n v="11"/>
    <n v="457.91"/>
    <n v="20.83"/>
    <n v="14"/>
  </r>
  <r>
    <n v="11"/>
    <n v="11"/>
    <x v="3"/>
    <n v="79.84"/>
    <n v="96.25"/>
    <n v="3.75"/>
    <n v="8.58"/>
    <n v="8.14"/>
    <n v="7.84"/>
    <n v="3.3"/>
    <n v="3.27"/>
    <n v="173"/>
    <n v="121"/>
    <n v="11"/>
    <n v="459.5"/>
    <n v="21.51"/>
    <n v="14"/>
  </r>
  <r>
    <n v="12"/>
    <n v="13"/>
    <x v="3"/>
    <n v="65.44"/>
    <n v="83.68"/>
    <n v="16.32"/>
    <n v="6.76"/>
    <n v="6.12"/>
    <n v="11.47"/>
    <n v="54.3"/>
    <n v="11.7"/>
    <n v="206"/>
    <n v="114"/>
    <n v="1"/>
    <n v="414.19"/>
    <n v="23.32"/>
    <n v="14"/>
  </r>
  <r>
    <n v="13"/>
    <n v="15"/>
    <x v="1"/>
    <n v="65.84"/>
    <n v="80.14"/>
    <n v="19.86"/>
    <n v="12.25"/>
    <n v="11.44"/>
    <n v="2.0499999999999998"/>
    <n v="9.6999999999999993"/>
    <n v="13.75"/>
    <n v="232"/>
    <n v="127"/>
    <n v="1"/>
    <n v="270.68"/>
    <n v="21.15"/>
    <n v="10"/>
  </r>
  <r>
    <n v="14"/>
    <n v="16"/>
    <x v="1"/>
    <n v="74.94"/>
    <n v="88.76"/>
    <n v="11.24"/>
    <n v="7.68"/>
    <n v="7.24"/>
    <n v="6.14"/>
    <n v="3.2"/>
    <n v="3.95"/>
    <n v="139"/>
    <n v="93"/>
    <n v="9"/>
    <n v="304.10000000000002"/>
    <n v="20.89"/>
    <n v="10"/>
  </r>
  <r>
    <n v="15"/>
    <n v="17"/>
    <x v="0"/>
    <n v="58.52"/>
    <n v="76.66"/>
    <n v="23.34"/>
    <n v="9.4700000000000006"/>
    <n v="8.85"/>
    <n v="8.68"/>
    <n v="5.9"/>
    <n v="7.76"/>
    <n v="163"/>
    <n v="90"/>
    <n v="7"/>
    <n v="193.21"/>
    <n v="21.27"/>
    <n v="8"/>
  </r>
  <r>
    <n v="16"/>
    <n v="18"/>
    <x v="0"/>
    <n v="69.47"/>
    <n v="83.98"/>
    <n v="16.02"/>
    <n v="11.05"/>
    <n v="10.38"/>
    <n v="3.46"/>
    <n v="2"/>
    <n v="9.24"/>
    <n v="205"/>
    <n v="114"/>
    <n v="8"/>
    <n v="218.89"/>
    <n v="20.440000000000001"/>
    <n v="8"/>
  </r>
  <r>
    <n v="17"/>
    <n v="19"/>
    <x v="0"/>
    <n v="78.88"/>
    <n v="92.77"/>
    <n v="7.23"/>
    <n v="9.66"/>
    <n v="9.44"/>
    <n v="4.22"/>
    <n v="2.2000000000000002"/>
    <n v="3.57"/>
    <n v="93"/>
    <n v="53"/>
    <n v="9"/>
    <n v="250.9"/>
    <n v="20.49"/>
    <n v="8"/>
  </r>
  <r>
    <n v="18"/>
    <n v="20"/>
    <x v="0"/>
    <n v="74.349999999999994"/>
    <n v="88.48"/>
    <n v="11.52"/>
    <n v="6.17"/>
    <n v="5.38"/>
    <n v="7.97"/>
    <n v="5.4"/>
    <n v="9.9600000000000009"/>
    <n v="168"/>
    <n v="68"/>
    <n v="7"/>
    <n v="232.15"/>
    <n v="20.11"/>
    <n v="8"/>
  </r>
  <r>
    <n v="19"/>
    <n v="21"/>
    <x v="0"/>
    <n v="83.65"/>
    <n v="97.43"/>
    <n v="2.57"/>
    <n v="8.3000000000000007"/>
    <n v="7.8"/>
    <n v="5.48"/>
    <n v="3.3"/>
    <n v="4.3499999999999996"/>
    <n v="126"/>
    <n v="79"/>
    <n v="8"/>
    <n v="264.94"/>
    <n v="20.38"/>
    <n v="8"/>
  </r>
  <r>
    <n v="20"/>
    <n v="22"/>
    <x v="0"/>
    <n v="83.36"/>
    <n v="98.36"/>
    <n v="1.64"/>
    <n v="9.86"/>
    <n v="9.5399999999999991"/>
    <n v="5.14"/>
    <n v="3"/>
    <n v="3.51"/>
    <n v="150"/>
    <n v="110"/>
    <n v="8"/>
    <n v="261.62"/>
    <n v="20.260000000000002"/>
    <n v="8"/>
  </r>
  <r>
    <n v="21"/>
    <n v="23"/>
    <x v="0"/>
    <n v="81.22"/>
    <n v="95.1"/>
    <n v="4.9000000000000004"/>
    <n v="9.2200000000000006"/>
    <n v="9.01"/>
    <n v="4.67"/>
    <n v="3.2"/>
    <n v="2.68"/>
    <n v="77"/>
    <n v="45"/>
    <n v="7"/>
    <n v="257.74"/>
    <n v="20.399999999999999"/>
    <n v="8"/>
  </r>
  <r>
    <n v="22"/>
    <n v="24"/>
    <x v="0"/>
    <n v="85.87"/>
    <n v="98.99"/>
    <n v="1.01"/>
    <n v="7.26"/>
    <n v="6.85"/>
    <n v="5.85"/>
    <n v="3.5"/>
    <n v="3.72"/>
    <n v="127"/>
    <n v="72"/>
    <n v="8"/>
    <n v="281.12"/>
    <n v="21.01"/>
    <n v="8"/>
  </r>
  <r>
    <n v="23"/>
    <n v="25"/>
    <x v="4"/>
    <n v="81.84"/>
    <n v="98.54"/>
    <n v="1.46"/>
    <n v="11.59"/>
    <n v="10.32"/>
    <n v="5.1100000000000003"/>
    <n v="3.3"/>
    <n v="11.94"/>
    <n v="318"/>
    <n v="161"/>
    <n v="7"/>
    <n v="234.04"/>
    <n v="19.29"/>
    <n v="8"/>
  </r>
  <r>
    <n v="24"/>
    <n v="27"/>
    <x v="5"/>
    <n v="74.430000000000007"/>
    <n v="97.98"/>
    <n v="2.02"/>
    <n v="19.22"/>
    <n v="18.79"/>
    <n v="4.33"/>
    <n v="2.6"/>
    <n v="4.96"/>
    <n v="177"/>
    <n v="108"/>
    <n v="8"/>
    <n v="205.15"/>
    <n v="18.46"/>
    <n v="7.7"/>
  </r>
  <r>
    <n v="25"/>
    <n v="30"/>
    <x v="1"/>
    <n v="69.06"/>
    <n v="84.55"/>
    <n v="15.45"/>
    <n v="9.2200000000000006"/>
    <n v="8.66"/>
    <n v="6.27"/>
    <n v="3.3"/>
    <n v="7.14"/>
    <n v="190"/>
    <n v="97"/>
    <n v="9"/>
    <n v="270.05"/>
    <n v="20.14"/>
    <n v="10"/>
  </r>
  <r>
    <n v="26"/>
    <n v="31"/>
    <x v="1"/>
    <n v="60.45"/>
    <n v="87.13"/>
    <n v="12.87"/>
    <n v="19.05"/>
    <n v="6.85"/>
    <n v="7.63"/>
    <n v="4.5"/>
    <n v="4.91"/>
    <n v="216"/>
    <n v="65"/>
    <n v="8"/>
    <n v="245.03"/>
    <n v="20.88"/>
    <n v="10"/>
  </r>
  <r>
    <n v="27"/>
    <n v="32"/>
    <x v="3"/>
    <n v="60.85"/>
    <n v="87.77"/>
    <n v="12.23"/>
    <n v="13.83"/>
    <n v="12.84"/>
    <n v="13.09"/>
    <n v="4.3"/>
    <n v="11.72"/>
    <n v="281"/>
    <n v="158"/>
    <n v="14"/>
    <n v="391.69"/>
    <n v="24.26"/>
    <n v="14"/>
  </r>
  <r>
    <n v="28"/>
    <n v="33"/>
    <x v="0"/>
    <n v="67.45"/>
    <n v="99.46"/>
    <n v="0.54"/>
    <n v="4.8099999999999996"/>
    <n v="4.17"/>
    <n v="27.21"/>
    <n v="19.600000000000001"/>
    <n v="7.48"/>
    <n v="104"/>
    <n v="42"/>
    <n v="5"/>
    <n v="154.51"/>
    <n v="19.37"/>
    <n v="8"/>
  </r>
  <r>
    <n v="29"/>
    <n v="33"/>
    <x v="6"/>
    <n v="92.44"/>
    <n v="100"/>
    <n v="0"/>
    <n v="2.34"/>
    <n v="1.92"/>
    <n v="5.22"/>
    <n v="2.9"/>
    <n v="10.95"/>
    <n v="30"/>
    <n v="6"/>
    <n v="2"/>
    <n v="62.75"/>
    <n v="19.43"/>
    <n v="7.7"/>
  </r>
  <r>
    <n v="30"/>
    <n v="34"/>
    <x v="7"/>
    <n v="50.65"/>
    <n v="71.709999999999994"/>
    <n v="28.29"/>
    <n v="7.35"/>
    <n v="6.64"/>
    <n v="13.71"/>
    <n v="12.7"/>
    <n v="11.21"/>
    <n v="191"/>
    <n v="104"/>
    <n v="5"/>
    <n v="135.5"/>
    <n v="18.39"/>
    <n v="7"/>
  </r>
  <r>
    <n v="31"/>
    <n v="35"/>
    <x v="6"/>
    <n v="79.45"/>
    <n v="97.59"/>
    <n v="2.41"/>
    <n v="6.95"/>
    <n v="6.4"/>
    <n v="11.19"/>
    <n v="7.5"/>
    <n v="7.29"/>
    <n v="184"/>
    <n v="95"/>
    <n v="7"/>
    <n v="229.07"/>
    <n v="19.52"/>
    <n v="7.7"/>
  </r>
  <r>
    <n v="32"/>
    <n v="36"/>
    <x v="7"/>
    <n v="71.3"/>
    <n v="97.35"/>
    <n v="2.65"/>
    <n v="7.96"/>
    <n v="7.5"/>
    <n v="18.079999999999998"/>
    <n v="12.3"/>
    <n v="4.3899999999999997"/>
    <n v="162"/>
    <n v="109"/>
    <n v="7"/>
    <n v="207.59"/>
    <n v="19.48"/>
    <n v="7"/>
  </r>
  <r>
    <n v="33"/>
    <n v="37"/>
    <x v="6"/>
    <n v="82.77"/>
    <n v="98.16"/>
    <n v="1.84"/>
    <n v="5.1100000000000003"/>
    <n v="4.01"/>
    <n v="10.28"/>
    <n v="5"/>
    <n v="13.11"/>
    <n v="257"/>
    <n v="58"/>
    <n v="9"/>
    <n v="163.16999999999999"/>
    <n v="14.41"/>
    <n v="7.7"/>
  </r>
  <r>
    <n v="34"/>
    <n v="38"/>
    <x v="6"/>
    <n v="19.89"/>
    <n v="20.399999999999999"/>
    <n v="79.599999999999994"/>
    <n v="0.51"/>
    <n v="0.46"/>
    <n v="0"/>
    <n v="0"/>
    <n v="5.34"/>
    <n v="15"/>
    <n v="9"/>
    <n v="0"/>
    <n v="24.79"/>
    <n v="14.37"/>
    <n v="7.7"/>
  </r>
  <r>
    <n v="35"/>
    <n v="39"/>
    <x v="8"/>
    <n v="75.16"/>
    <n v="86.46"/>
    <n v="13.54"/>
    <n v="7.47"/>
    <n v="6.6"/>
    <n v="3.83"/>
    <n v="4.0999999999999996"/>
    <n v="13.7"/>
    <n v="184"/>
    <n v="93"/>
    <n v="3"/>
    <n v="130.78"/>
    <n v="15.97"/>
    <n v="8.25"/>
  </r>
  <r>
    <n v="36"/>
    <n v="40"/>
    <x v="8"/>
    <n v="87.46"/>
    <n v="97.11"/>
    <n v="2.89"/>
    <n v="5.5"/>
    <n v="4.28"/>
    <n v="4.1500000000000004"/>
    <n v="6.1"/>
    <n v="15.37"/>
    <n v="225"/>
    <n v="75"/>
    <n v="3"/>
    <n v="184.93"/>
    <n v="14.19"/>
    <n v="8.25"/>
  </r>
  <r>
    <m/>
    <n v="43"/>
    <x v="9"/>
    <n v="83.41"/>
    <n v="99.26"/>
    <n v="0.74"/>
    <n v="9.0500000000000007"/>
    <n v="8.65"/>
    <n v="6.8"/>
    <n v="1.9"/>
    <n v="4.59"/>
    <n v="136"/>
    <n v="84"/>
    <n v="17"/>
    <n v="195.16"/>
    <n v="16.71"/>
    <n v="7.25"/>
  </r>
  <r>
    <m/>
    <m/>
    <x v="10"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n v="1"/>
    <x v="0"/>
    <n v="59.04"/>
    <n v="72.930000000000007"/>
    <n v="27.07"/>
    <n v="9.4"/>
    <n v="9.06"/>
    <n v="4.49"/>
    <n v="3.4"/>
    <n v="3.68"/>
    <n v="100"/>
    <n v="64"/>
    <n v="6"/>
    <n v="180.98"/>
    <n v="20.52"/>
    <n v="8"/>
  </r>
  <r>
    <n v="2"/>
    <n v="3"/>
    <x v="1"/>
    <n v="77.86"/>
    <n v="87.5"/>
    <n v="12.5"/>
    <n v="3.7"/>
    <n v="3.5"/>
    <n v="5.94"/>
    <n v="3.5"/>
    <n v="3"/>
    <n v="90"/>
    <n v="58"/>
    <n v="8"/>
    <n v="336.29"/>
    <n v="22.42"/>
    <n v="10"/>
  </r>
  <r>
    <n v="3"/>
    <n v="4"/>
    <x v="1"/>
    <n v="70.56"/>
    <n v="79.459999999999994"/>
    <n v="20.54"/>
    <n v="5.92"/>
    <n v="5.46"/>
    <n v="2.98"/>
    <n v="2.1"/>
    <n v="7.1"/>
    <n v="127"/>
    <n v="76"/>
    <n v="6"/>
    <n v="269.42"/>
    <n v="22.51"/>
    <n v="10"/>
  </r>
  <r>
    <n v="4"/>
    <n v="5"/>
    <x v="1"/>
    <n v="64.78"/>
    <n v="76.63"/>
    <n v="23.37"/>
    <n v="5.87"/>
    <n v="5.52"/>
    <n v="5.98"/>
    <n v="3.1"/>
    <n v="4.51"/>
    <n v="112"/>
    <n v="65"/>
    <n v="9"/>
    <n v="286.14"/>
    <n v="22.92"/>
    <n v="10"/>
  </r>
  <r>
    <n v="5"/>
    <n v="6"/>
    <x v="1"/>
    <n v="79.98"/>
    <n v="87.53"/>
    <n v="12.47"/>
    <n v="3.19"/>
    <n v="2.67"/>
    <n v="4.3499999999999996"/>
    <n v="2.6"/>
    <n v="5.22"/>
    <n v="90"/>
    <n v="20"/>
    <n v="8"/>
    <n v="344.42"/>
    <n v="22.85"/>
    <n v="10"/>
  </r>
  <r>
    <n v="6"/>
    <n v="7"/>
    <x v="1"/>
    <n v="85.91"/>
    <n v="95.07"/>
    <n v="4.93"/>
    <n v="3.99"/>
    <n v="3.5"/>
    <n v="5.16"/>
    <n v="2.7"/>
    <n v="3.47"/>
    <n v="124"/>
    <n v="56"/>
    <n v="9"/>
    <n v="367.46"/>
    <n v="22.48"/>
    <n v="10"/>
  </r>
  <r>
    <n v="7"/>
    <n v="8"/>
    <x v="1"/>
    <n v="87.88"/>
    <n v="98.85"/>
    <n v="1.1499999999999999"/>
    <n v="5.37"/>
    <n v="4.42"/>
    <n v="5.59"/>
    <n v="2.6"/>
    <n v="6.25"/>
    <n v="185"/>
    <n v="85"/>
    <n v="10"/>
    <n v="192.38"/>
    <n v="11.34"/>
    <n v="10"/>
  </r>
  <r>
    <n v="8"/>
    <n v="9"/>
    <x v="1"/>
    <n v="99.66"/>
    <n v="100"/>
    <n v="0"/>
    <n v="0.34"/>
    <n v="0"/>
    <n v="0"/>
    <n v="0"/>
    <n v="4.47"/>
    <n v="11"/>
    <n v="0"/>
    <n v="1"/>
    <n v="21.52"/>
    <n v="13.99"/>
    <n v="10"/>
  </r>
  <r>
    <n v="9"/>
    <n v="9"/>
    <x v="2"/>
    <n v="46.79"/>
    <n v="95.79"/>
    <n v="4.21"/>
    <n v="43.68"/>
    <n v="42.73"/>
    <n v="5.32"/>
    <n v="4.7"/>
    <n v="13.12"/>
    <n v="213"/>
    <n v="106"/>
    <n v="4"/>
    <n v="56.12"/>
    <n v="14.78"/>
    <n v="6"/>
  </r>
  <r>
    <n v="10"/>
    <n v="10"/>
    <x v="3"/>
    <n v="80.8"/>
    <n v="97.57"/>
    <n v="2.4300000000000002"/>
    <n v="9.86"/>
    <n v="9.17"/>
    <n v="6.91"/>
    <n v="3"/>
    <n v="5.23"/>
    <n v="238"/>
    <n v="146"/>
    <n v="11"/>
    <n v="457.91"/>
    <n v="20.83"/>
    <n v="14"/>
  </r>
  <r>
    <n v="11"/>
    <n v="11"/>
    <x v="3"/>
    <n v="79.84"/>
    <n v="96.25"/>
    <n v="3.75"/>
    <n v="8.58"/>
    <n v="8.14"/>
    <n v="7.84"/>
    <n v="3.3"/>
    <n v="3.27"/>
    <n v="173"/>
    <n v="121"/>
    <n v="11"/>
    <n v="459.5"/>
    <n v="21.51"/>
    <n v="14"/>
  </r>
  <r>
    <n v="12"/>
    <n v="13"/>
    <x v="3"/>
    <n v="65.44"/>
    <n v="83.68"/>
    <n v="16.32"/>
    <n v="6.76"/>
    <n v="6.12"/>
    <n v="11.47"/>
    <n v="54.3"/>
    <n v="11.7"/>
    <n v="206"/>
    <n v="114"/>
    <n v="1"/>
    <n v="414.19"/>
    <n v="23.32"/>
    <n v="14"/>
  </r>
  <r>
    <n v="13"/>
    <n v="15"/>
    <x v="1"/>
    <n v="65.84"/>
    <n v="80.14"/>
    <n v="19.86"/>
    <n v="12.25"/>
    <n v="11.44"/>
    <n v="2.0499999999999998"/>
    <n v="9.6999999999999993"/>
    <n v="13.75"/>
    <n v="232"/>
    <n v="127"/>
    <n v="1"/>
    <n v="270.68"/>
    <n v="21.15"/>
    <n v="10"/>
  </r>
  <r>
    <n v="14"/>
    <n v="16"/>
    <x v="1"/>
    <n v="74.94"/>
    <n v="88.76"/>
    <n v="11.24"/>
    <n v="7.68"/>
    <n v="7.24"/>
    <n v="6.14"/>
    <n v="3.2"/>
    <n v="3.95"/>
    <n v="139"/>
    <n v="93"/>
    <n v="9"/>
    <n v="304.10000000000002"/>
    <n v="20.89"/>
    <n v="10"/>
  </r>
  <r>
    <n v="15"/>
    <n v="17"/>
    <x v="0"/>
    <n v="58.52"/>
    <n v="76.66"/>
    <n v="23.34"/>
    <n v="9.4700000000000006"/>
    <n v="8.85"/>
    <n v="8.68"/>
    <n v="5.9"/>
    <n v="7.76"/>
    <n v="163"/>
    <n v="90"/>
    <n v="7"/>
    <n v="193.21"/>
    <n v="21.27"/>
    <n v="8"/>
  </r>
  <r>
    <n v="16"/>
    <n v="18"/>
    <x v="0"/>
    <n v="69.47"/>
    <n v="83.98"/>
    <n v="16.02"/>
    <n v="11.05"/>
    <n v="10.38"/>
    <n v="3.46"/>
    <n v="2"/>
    <n v="9.24"/>
    <n v="205"/>
    <n v="114"/>
    <n v="8"/>
    <n v="218.89"/>
    <n v="20.440000000000001"/>
    <n v="8"/>
  </r>
  <r>
    <n v="17"/>
    <n v="19"/>
    <x v="0"/>
    <n v="78.88"/>
    <n v="92.77"/>
    <n v="7.23"/>
    <n v="9.66"/>
    <n v="9.44"/>
    <n v="4.22"/>
    <n v="2.2000000000000002"/>
    <n v="3.57"/>
    <n v="93"/>
    <n v="53"/>
    <n v="9"/>
    <n v="250.9"/>
    <n v="20.49"/>
    <n v="8"/>
  </r>
  <r>
    <n v="18"/>
    <n v="20"/>
    <x v="0"/>
    <n v="74.349999999999994"/>
    <n v="88.48"/>
    <n v="11.52"/>
    <n v="6.17"/>
    <n v="5.38"/>
    <n v="7.97"/>
    <n v="5.4"/>
    <n v="9.9600000000000009"/>
    <n v="168"/>
    <n v="68"/>
    <n v="7"/>
    <n v="232.15"/>
    <n v="20.11"/>
    <n v="8"/>
  </r>
  <r>
    <n v="19"/>
    <n v="21"/>
    <x v="0"/>
    <n v="83.65"/>
    <n v="97.43"/>
    <n v="2.57"/>
    <n v="8.3000000000000007"/>
    <n v="7.8"/>
    <n v="5.48"/>
    <n v="3.3"/>
    <n v="4.3499999999999996"/>
    <n v="126"/>
    <n v="79"/>
    <n v="8"/>
    <n v="264.94"/>
    <n v="20.38"/>
    <n v="8"/>
  </r>
  <r>
    <n v="20"/>
    <n v="22"/>
    <x v="0"/>
    <n v="83.36"/>
    <n v="98.36"/>
    <n v="1.64"/>
    <n v="9.86"/>
    <n v="9.5399999999999991"/>
    <n v="5.14"/>
    <n v="3"/>
    <n v="3.51"/>
    <n v="150"/>
    <n v="110"/>
    <n v="8"/>
    <n v="261.62"/>
    <n v="20.260000000000002"/>
    <n v="8"/>
  </r>
  <r>
    <n v="21"/>
    <n v="23"/>
    <x v="0"/>
    <n v="81.22"/>
    <n v="95.1"/>
    <n v="4.9000000000000004"/>
    <n v="9.2200000000000006"/>
    <n v="9.01"/>
    <n v="4.67"/>
    <n v="3.2"/>
    <n v="2.68"/>
    <n v="77"/>
    <n v="45"/>
    <n v="7"/>
    <n v="257.74"/>
    <n v="20.399999999999999"/>
    <n v="8"/>
  </r>
  <r>
    <n v="22"/>
    <n v="24"/>
    <x v="0"/>
    <n v="85.87"/>
    <n v="98.99"/>
    <n v="1.01"/>
    <n v="7.26"/>
    <n v="6.85"/>
    <n v="5.85"/>
    <n v="3.5"/>
    <n v="3.72"/>
    <n v="127"/>
    <n v="72"/>
    <n v="8"/>
    <n v="281.12"/>
    <n v="21.01"/>
    <n v="8"/>
  </r>
  <r>
    <n v="23"/>
    <n v="25"/>
    <x v="4"/>
    <n v="81.84"/>
    <n v="98.54"/>
    <n v="1.46"/>
    <n v="11.59"/>
    <n v="10.32"/>
    <n v="5.1100000000000003"/>
    <n v="3.3"/>
    <n v="11.94"/>
    <n v="318"/>
    <n v="161"/>
    <n v="7"/>
    <n v="234.04"/>
    <n v="19.29"/>
    <n v="8"/>
  </r>
  <r>
    <n v="24"/>
    <n v="27"/>
    <x v="5"/>
    <n v="74.430000000000007"/>
    <n v="97.98"/>
    <n v="2.02"/>
    <n v="19.22"/>
    <n v="18.79"/>
    <n v="4.33"/>
    <n v="2.6"/>
    <n v="4.96"/>
    <n v="177"/>
    <n v="108"/>
    <n v="8"/>
    <n v="205.15"/>
    <n v="18.46"/>
    <n v="7.7"/>
  </r>
  <r>
    <n v="25"/>
    <n v="30"/>
    <x v="1"/>
    <n v="69.06"/>
    <n v="84.55"/>
    <n v="15.45"/>
    <n v="9.2200000000000006"/>
    <n v="8.66"/>
    <n v="6.27"/>
    <n v="3.3"/>
    <n v="7.14"/>
    <n v="190"/>
    <n v="97"/>
    <n v="9"/>
    <n v="270.05"/>
    <n v="20.14"/>
    <n v="10"/>
  </r>
  <r>
    <n v="26"/>
    <n v="31"/>
    <x v="1"/>
    <n v="60.45"/>
    <n v="87.13"/>
    <n v="12.87"/>
    <n v="19.05"/>
    <n v="6.85"/>
    <n v="7.63"/>
    <n v="4.5"/>
    <n v="4.91"/>
    <n v="216"/>
    <n v="65"/>
    <n v="8"/>
    <n v="245.03"/>
    <n v="20.88"/>
    <n v="10"/>
  </r>
  <r>
    <n v="27"/>
    <n v="32"/>
    <x v="3"/>
    <n v="60.85"/>
    <n v="87.77"/>
    <n v="12.23"/>
    <n v="13.83"/>
    <n v="12.84"/>
    <n v="13.09"/>
    <n v="4.3"/>
    <n v="11.72"/>
    <n v="281"/>
    <n v="158"/>
    <n v="14"/>
    <n v="391.69"/>
    <n v="24.26"/>
    <n v="14"/>
  </r>
  <r>
    <n v="28"/>
    <n v="33"/>
    <x v="0"/>
    <n v="67.45"/>
    <n v="99.46"/>
    <n v="0.54"/>
    <n v="4.8099999999999996"/>
    <n v="4.17"/>
    <n v="27.21"/>
    <n v="19.600000000000001"/>
    <n v="7.48"/>
    <n v="104"/>
    <n v="42"/>
    <n v="5"/>
    <n v="154.51"/>
    <n v="19.37"/>
    <n v="8"/>
  </r>
  <r>
    <n v="29"/>
    <n v="33"/>
    <x v="6"/>
    <n v="92.44"/>
    <n v="100"/>
    <n v="0"/>
    <n v="2.34"/>
    <n v="1.92"/>
    <n v="5.22"/>
    <n v="2.9"/>
    <n v="10.95"/>
    <n v="30"/>
    <n v="6"/>
    <n v="2"/>
    <n v="62.75"/>
    <n v="19.43"/>
    <n v="7.7"/>
  </r>
  <r>
    <n v="30"/>
    <n v="34"/>
    <x v="7"/>
    <n v="50.65"/>
    <n v="71.709999999999994"/>
    <n v="28.29"/>
    <n v="7.35"/>
    <n v="6.64"/>
    <n v="13.71"/>
    <n v="12.7"/>
    <n v="11.21"/>
    <n v="191"/>
    <n v="104"/>
    <n v="5"/>
    <n v="135.5"/>
    <n v="18.39"/>
    <n v="7"/>
  </r>
  <r>
    <n v="31"/>
    <n v="35"/>
    <x v="6"/>
    <n v="79.45"/>
    <n v="97.59"/>
    <n v="2.41"/>
    <n v="6.95"/>
    <n v="6.4"/>
    <n v="11.19"/>
    <n v="7.5"/>
    <n v="7.29"/>
    <n v="184"/>
    <n v="95"/>
    <n v="7"/>
    <n v="229.07"/>
    <n v="19.52"/>
    <n v="7.7"/>
  </r>
  <r>
    <n v="32"/>
    <n v="36"/>
    <x v="7"/>
    <n v="71.3"/>
    <n v="97.35"/>
    <n v="2.65"/>
    <n v="7.96"/>
    <n v="7.5"/>
    <n v="18.079999999999998"/>
    <n v="12.3"/>
    <n v="4.3899999999999997"/>
    <n v="162"/>
    <n v="109"/>
    <n v="7"/>
    <n v="207.59"/>
    <n v="19.48"/>
    <n v="7"/>
  </r>
  <r>
    <n v="33"/>
    <n v="37"/>
    <x v="6"/>
    <n v="82.77"/>
    <n v="98.16"/>
    <n v="1.84"/>
    <n v="5.1100000000000003"/>
    <n v="4.01"/>
    <n v="10.28"/>
    <n v="5"/>
    <n v="13.11"/>
    <n v="257"/>
    <n v="58"/>
    <n v="9"/>
    <n v="163.16999999999999"/>
    <n v="14.41"/>
    <n v="7.7"/>
  </r>
  <r>
    <n v="34"/>
    <n v="38"/>
    <x v="6"/>
    <n v="19.89"/>
    <n v="20.399999999999999"/>
    <n v="79.599999999999994"/>
    <n v="0.51"/>
    <n v="0.46"/>
    <n v="0"/>
    <n v="0"/>
    <n v="5.34"/>
    <n v="15"/>
    <n v="9"/>
    <n v="0"/>
    <n v="24.79"/>
    <n v="14.37"/>
    <n v="7.7"/>
  </r>
  <r>
    <n v="35"/>
    <n v="39"/>
    <x v="8"/>
    <n v="75.16"/>
    <n v="86.46"/>
    <n v="13.54"/>
    <n v="7.47"/>
    <n v="6.6"/>
    <n v="3.83"/>
    <n v="4.0999999999999996"/>
    <n v="13.7"/>
    <n v="184"/>
    <n v="93"/>
    <n v="3"/>
    <n v="130.78"/>
    <n v="15.97"/>
    <n v="8.25"/>
  </r>
  <r>
    <n v="36"/>
    <n v="40"/>
    <x v="8"/>
    <n v="87.46"/>
    <n v="97.11"/>
    <n v="2.89"/>
    <n v="5.5"/>
    <n v="4.28"/>
    <n v="4.1500000000000004"/>
    <n v="6.1"/>
    <n v="15.37"/>
    <n v="225"/>
    <n v="75"/>
    <n v="3"/>
    <n v="184.93"/>
    <n v="14.19"/>
    <n v="8.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"/>
    <n v="1"/>
    <x v="0"/>
    <n v="63.61"/>
    <n v="87.81"/>
    <n v="12.19"/>
    <n v="19.7"/>
    <n v="19.45"/>
    <n v="4.49"/>
    <n v="2.9"/>
    <n v="2.37"/>
    <n v="91"/>
    <n v="53"/>
    <n v="7"/>
    <n v="180.91"/>
    <n v="21.03"/>
    <n v="8"/>
  </r>
  <r>
    <n v="2"/>
    <n v="3"/>
    <x v="1"/>
    <n v="85.37"/>
    <n v="97.06"/>
    <n v="2.94"/>
    <n v="6.63"/>
    <n v="6.07"/>
    <n v="5.0599999999999996"/>
    <n v="2.2000000000000002"/>
    <n v="5.3"/>
    <n v="156"/>
    <n v="91"/>
    <n v="11"/>
    <n v="372.59"/>
    <n v="22.61"/>
    <n v="10"/>
  </r>
  <r>
    <n v="3"/>
    <n v="4"/>
    <x v="1"/>
    <n v="75.87"/>
    <n v="90.27"/>
    <n v="9.73"/>
    <n v="5.5"/>
    <n v="5.15"/>
    <n v="8.9"/>
    <n v="3.9"/>
    <n v="3.9"/>
    <n v="118"/>
    <n v="81"/>
    <n v="10"/>
    <n v="311.32"/>
    <n v="22.7"/>
    <n v="10"/>
  </r>
  <r>
    <n v="4"/>
    <n v="5"/>
    <x v="1"/>
    <n v="81.05"/>
    <n v="91.8"/>
    <n v="8.1999999999999993"/>
    <n v="5.68"/>
    <n v="5.29"/>
    <n v="5.0599999999999996"/>
    <n v="2.4"/>
    <n v="2.9"/>
    <n v="133"/>
    <n v="79"/>
    <n v="10"/>
    <n v="364.23"/>
    <n v="23.01"/>
    <n v="10"/>
  </r>
  <r>
    <n v="5"/>
    <n v="6"/>
    <x v="1"/>
    <n v="78.91"/>
    <n v="93.92"/>
    <n v="6.08"/>
    <n v="5.91"/>
    <n v="5.21"/>
    <n v="9.1"/>
    <n v="4"/>
    <n v="4.45"/>
    <n v="158"/>
    <n v="99"/>
    <n v="10"/>
    <n v="320.33"/>
    <n v="22.66"/>
    <n v="10"/>
  </r>
  <r>
    <n v="6"/>
    <n v="7"/>
    <x v="1"/>
    <n v="87.41"/>
    <n v="98.12"/>
    <n v="1.88"/>
    <n v="5.91"/>
    <n v="5.13"/>
    <n v="4.8"/>
    <n v="2.4"/>
    <n v="6.56"/>
    <n v="190"/>
    <n v="105"/>
    <n v="8"/>
    <n v="316.08"/>
    <n v="22.54"/>
    <n v="10"/>
  </r>
  <r>
    <n v="7"/>
    <n v="8"/>
    <x v="1"/>
    <n v="67.62"/>
    <n v="96.74"/>
    <n v="3.26"/>
    <n v="6.42"/>
    <n v="3.17"/>
    <n v="22.71"/>
    <n v="9.9"/>
    <n v="7.45"/>
    <n v="275"/>
    <n v="76"/>
    <n v="10"/>
    <n v="139.9"/>
    <n v="11.64"/>
    <n v="10"/>
  </r>
  <r>
    <n v="8"/>
    <n v="9"/>
    <x v="2"/>
    <n v="90.44"/>
    <n v="99.09"/>
    <n v="0.91"/>
    <n v="5.94"/>
    <n v="4.47"/>
    <n v="2.71"/>
    <n v="3.1"/>
    <n v="20.68"/>
    <n v="297"/>
    <n v="87"/>
    <n v="4"/>
    <n v="151.86000000000001"/>
    <n v="15.22"/>
    <n v="6"/>
  </r>
  <r>
    <n v="9"/>
    <n v="10"/>
    <x v="3"/>
    <n v="78.14"/>
    <n v="92.15"/>
    <n v="7.85"/>
    <n v="7.88"/>
    <n v="7.04"/>
    <n v="6.13"/>
    <n v="2.2999999999999998"/>
    <n v="7.2"/>
    <n v="231"/>
    <n v="127"/>
    <n v="12"/>
    <n v="420.76"/>
    <n v="20.81"/>
    <n v="14"/>
  </r>
  <r>
    <n v="10"/>
    <n v="11"/>
    <x v="3"/>
    <n v="80.7"/>
    <n v="93.06"/>
    <n v="6.94"/>
    <n v="6.79"/>
    <n v="6.12"/>
    <n v="5.58"/>
    <n v="2.2000000000000002"/>
    <n v="5.75"/>
    <n v="180"/>
    <n v="101"/>
    <n v="12"/>
    <n v="469.92"/>
    <n v="21.46"/>
    <n v="14"/>
  </r>
  <r>
    <n v="11"/>
    <n v="13"/>
    <x v="3"/>
    <n v="72.849999999999994"/>
    <n v="89.53"/>
    <n v="10.47"/>
    <n v="7.69"/>
    <n v="6.94"/>
    <n v="8.99"/>
    <n v="3.9"/>
    <n v="8.07"/>
    <n v="191"/>
    <n v="101"/>
    <n v="11"/>
    <n v="461.53"/>
    <n v="23.17"/>
    <n v="14"/>
  </r>
  <r>
    <n v="12"/>
    <n v="15"/>
    <x v="1"/>
    <n v="86.85"/>
    <n v="88.46"/>
    <n v="11.54"/>
    <n v="1.27"/>
    <n v="0"/>
    <n v="0.34"/>
    <n v="1.6"/>
    <n v="21.41"/>
    <n v="180"/>
    <n v="0"/>
    <n v="10"/>
    <n v="311.56"/>
    <n v="20.98"/>
    <n v="10"/>
  </r>
  <r>
    <n v="13"/>
    <n v="16"/>
    <x v="1"/>
    <n v="64.010000000000005"/>
    <n v="92.33"/>
    <n v="7.67"/>
    <n v="4.71"/>
    <n v="4.2"/>
    <n v="23.61"/>
    <n v="14.1"/>
    <n v="8.3800000000000008"/>
    <n v="140"/>
    <n v="59"/>
    <n v="8"/>
    <n v="262.08999999999997"/>
    <n v="20.93"/>
    <n v="10"/>
  </r>
  <r>
    <n v="14"/>
    <n v="17"/>
    <x v="0"/>
    <n v="79.2"/>
    <n v="91.32"/>
    <n v="8.68"/>
    <n v="7.88"/>
    <n v="7.17"/>
    <n v="4.24"/>
    <n v="2.2000000000000002"/>
    <n v="9.9"/>
    <n v="219"/>
    <n v="115"/>
    <n v="9"/>
    <n v="263"/>
    <n v="21.32"/>
    <n v="8"/>
  </r>
  <r>
    <n v="15"/>
    <n v="18"/>
    <x v="0"/>
    <n v="76.510000000000005"/>
    <n v="89.9"/>
    <n v="10.1"/>
    <n v="6.69"/>
    <n v="5.81"/>
    <n v="6.7"/>
    <n v="3.9"/>
    <n v="11.7"/>
    <n v="201"/>
    <n v="81"/>
    <n v="8"/>
    <n v="236.59"/>
    <n v="20.43"/>
    <n v="8"/>
  </r>
  <r>
    <n v="16"/>
    <n v="19"/>
    <x v="0"/>
    <n v="77.680000000000007"/>
    <n v="96.31"/>
    <n v="3.69"/>
    <n v="12.6"/>
    <n v="12.24"/>
    <n v="6.03"/>
    <n v="3.2"/>
    <n v="4.29"/>
    <n v="141"/>
    <n v="94"/>
    <n v="9"/>
    <n v="249.64"/>
    <n v="20.55"/>
    <n v="8"/>
  </r>
  <r>
    <n v="17"/>
    <n v="20"/>
    <x v="0"/>
    <n v="76.849999999999994"/>
    <n v="92.47"/>
    <n v="7.53"/>
    <n v="6.86"/>
    <n v="6.37"/>
    <n v="8.76"/>
    <n v="5.2"/>
    <n v="4.5"/>
    <n v="142"/>
    <n v="83"/>
    <n v="8"/>
    <n v="243.4"/>
    <n v="20.23"/>
    <n v="8"/>
  </r>
  <r>
    <n v="18"/>
    <n v="21"/>
    <x v="0"/>
    <n v="79.12"/>
    <n v="94.81"/>
    <n v="5.19"/>
    <n v="12.3"/>
    <n v="11.68"/>
    <n v="3.39"/>
    <n v="2"/>
    <n v="10.41"/>
    <n v="204"/>
    <n v="97"/>
    <n v="8"/>
    <n v="253.04"/>
    <n v="20.420000000000002"/>
    <n v="8"/>
  </r>
  <r>
    <n v="19"/>
    <n v="22"/>
    <x v="0"/>
    <n v="82.82"/>
    <n v="97.63"/>
    <n v="2.37"/>
    <n v="9.25"/>
    <n v="8.65"/>
    <n v="5.56"/>
    <n v="3"/>
    <n v="6"/>
    <n v="144"/>
    <n v="76"/>
    <n v="8"/>
    <n v="234.72"/>
    <n v="20.34"/>
    <n v="8"/>
  </r>
  <r>
    <n v="20"/>
    <n v="23"/>
    <x v="0"/>
    <n v="79.48"/>
    <n v="94.39"/>
    <n v="5.61"/>
    <n v="8.08"/>
    <n v="7.74"/>
    <n v="6.83"/>
    <n v="3.5"/>
    <n v="3.38"/>
    <n v="103"/>
    <n v="71"/>
    <n v="8"/>
    <n v="216.18"/>
    <n v="20.46"/>
    <n v="8"/>
  </r>
  <r>
    <n v="21"/>
    <n v="24"/>
    <x v="0"/>
    <n v="78.709999999999994"/>
    <n v="91.83"/>
    <n v="8.17"/>
    <n v="8.1999999999999993"/>
    <n v="7.9"/>
    <n v="4.91"/>
    <n v="3.2"/>
    <n v="3.51"/>
    <n v="111"/>
    <n v="78"/>
    <n v="6"/>
    <n v="213.73"/>
    <n v="21.05"/>
    <n v="8"/>
  </r>
  <r>
    <n v="22"/>
    <n v="25"/>
    <x v="4"/>
    <n v="89.72"/>
    <n v="97.49"/>
    <n v="2.5099999999999998"/>
    <n v="3.53"/>
    <n v="2.84"/>
    <n v="4.24"/>
    <n v="2.7"/>
    <n v="9.66"/>
    <n v="152"/>
    <n v="51"/>
    <n v="7"/>
    <n v="246.16"/>
    <n v="19.25"/>
    <n v="8"/>
  </r>
  <r>
    <n v="23"/>
    <n v="27"/>
    <x v="5"/>
    <n v="70.53"/>
    <n v="94.85"/>
    <n v="5.15"/>
    <n v="16.77"/>
    <n v="16.579999999999998"/>
    <n v="7.55"/>
    <n v="5.2"/>
    <n v="0.96"/>
    <n v="118"/>
    <n v="99"/>
    <n v="7"/>
    <n v="196.49"/>
    <n v="18.489999999999998"/>
    <n v="7.7"/>
  </r>
  <r>
    <n v="24"/>
    <n v="30"/>
    <x v="1"/>
    <n v="76"/>
    <n v="92.51"/>
    <n v="7.49"/>
    <n v="10.93"/>
    <n v="10.45"/>
    <n v="5.57"/>
    <n v="3"/>
    <n v="6.85"/>
    <n v="161"/>
    <n v="83"/>
    <n v="9"/>
    <n v="297.89999999999998"/>
    <n v="20.170000000000002"/>
    <n v="10"/>
  </r>
  <r>
    <n v="25"/>
    <n v="31"/>
    <x v="1"/>
    <n v="78.66"/>
    <n v="94.48"/>
    <n v="5.52"/>
    <n v="10.4"/>
    <n v="10.07"/>
    <n v="5.42"/>
    <n v="2.6"/>
    <n v="3.99"/>
    <n v="115"/>
    <n v="64"/>
    <n v="10"/>
    <n v="322.07"/>
    <n v="20.92"/>
    <n v="10"/>
  </r>
  <r>
    <n v="26"/>
    <n v="32"/>
    <x v="3"/>
    <n v="62.33"/>
    <n v="92.91"/>
    <n v="7.09"/>
    <n v="12.93"/>
    <n v="11.84"/>
    <n v="17.66"/>
    <n v="5.2"/>
    <n v="12.28"/>
    <n v="270"/>
    <n v="129"/>
    <n v="16"/>
    <n v="410.51"/>
    <n v="24.41"/>
    <n v="14"/>
  </r>
  <r>
    <n v="27"/>
    <n v="33"/>
    <x v="0"/>
    <n v="78.61"/>
    <n v="96.97"/>
    <n v="3.03"/>
    <n v="6.88"/>
    <n v="6.27"/>
    <n v="11.48"/>
    <n v="7.8"/>
    <n v="6.76"/>
    <n v="150"/>
    <n v="79"/>
    <n v="7"/>
    <n v="235.56"/>
    <n v="19.34"/>
    <n v="8"/>
  </r>
  <r>
    <n v="28"/>
    <n v="34"/>
    <x v="6"/>
    <n v="67.91"/>
    <n v="88.6"/>
    <n v="11.4"/>
    <n v="9.6"/>
    <n v="8.42"/>
    <n v="11.1"/>
    <n v="8.4"/>
    <n v="18.11"/>
    <n v="251"/>
    <n v="109"/>
    <n v="6"/>
    <n v="182.98"/>
    <n v="18.75"/>
    <n v="7"/>
  </r>
  <r>
    <n v="29"/>
    <n v="35"/>
    <x v="7"/>
    <n v="72.92"/>
    <n v="89.07"/>
    <n v="10.93"/>
    <n v="6.97"/>
    <n v="6.05"/>
    <n v="9.18"/>
    <n v="6.2"/>
    <n v="12.16"/>
    <n v="239"/>
    <n v="105"/>
    <n v="7"/>
    <n v="212.85"/>
    <n v="19.559999999999999"/>
    <n v="7.7"/>
  </r>
  <r>
    <n v="30"/>
    <n v="36"/>
    <x v="6"/>
    <n v="75.33"/>
    <n v="89.65"/>
    <n v="10.35"/>
    <n v="6.6"/>
    <n v="5.51"/>
    <n v="7.72"/>
    <n v="5"/>
    <n v="16.03"/>
    <n v="221"/>
    <n v="79"/>
    <n v="7"/>
    <n v="207.26"/>
    <n v="19.52"/>
    <n v="7"/>
  </r>
  <r>
    <n v="31"/>
    <n v="37"/>
    <x v="7"/>
    <n v="87.27"/>
    <n v="97.71"/>
    <n v="2.29"/>
    <n v="5.53"/>
    <n v="4.57"/>
    <n v="4.91"/>
    <n v="3.2"/>
    <n v="12.85"/>
    <n v="171"/>
    <n v="46"/>
    <n v="7"/>
    <n v="180.03"/>
    <n v="14.45"/>
    <n v="7.7"/>
  </r>
  <r>
    <n v="32"/>
    <n v="39"/>
    <x v="8"/>
    <n v="65.83"/>
    <n v="71.73"/>
    <n v="28.27"/>
    <n v="3.69"/>
    <n v="3.15"/>
    <n v="2.21"/>
    <n v="1.8"/>
    <n v="8.33"/>
    <n v="102"/>
    <n v="48"/>
    <n v="4"/>
    <n v="114.52"/>
    <n v="16.13"/>
    <n v="8.25"/>
  </r>
  <r>
    <n v="33"/>
    <n v="40"/>
    <x v="8"/>
    <n v="73.52"/>
    <n v="77.02"/>
    <n v="22.98"/>
    <n v="3.5"/>
    <n v="3.05"/>
    <n v="0"/>
    <n v="0"/>
    <n v="14"/>
    <n v="138"/>
    <n v="53"/>
    <n v="6"/>
    <n v="139.26"/>
    <n v="14.23"/>
    <n v="8.25"/>
  </r>
  <r>
    <n v="34"/>
    <n v="41"/>
    <x v="9"/>
    <n v="80.36"/>
    <n v="85.31"/>
    <n v="14.69"/>
    <n v="3.49"/>
    <n v="2.64"/>
    <n v="1.46"/>
    <n v="1.4"/>
    <n v="14.76"/>
    <n v="70"/>
    <n v="20"/>
    <n v="2"/>
    <n v="63.96"/>
    <n v="12.68"/>
    <n v="8.25"/>
  </r>
  <r>
    <n v="35"/>
    <n v="42"/>
    <x v="9"/>
    <n v="66.400000000000006"/>
    <n v="80.81"/>
    <n v="19.190000000000001"/>
    <n v="7.09"/>
    <n v="6.33"/>
    <n v="7.31"/>
    <n v="4.0999999999999996"/>
    <n v="9.8000000000000007"/>
    <n v="65"/>
    <n v="35"/>
    <n v="3"/>
    <n v="55.5"/>
    <n v="14.85"/>
    <n v="8.25"/>
  </r>
  <r>
    <n v="36"/>
    <n v="43"/>
    <x v="10"/>
    <n v="94.35"/>
    <n v="100"/>
    <n v="0"/>
    <n v="2.1800000000000002"/>
    <n v="1.97"/>
    <n v="3.47"/>
    <n v="2.4"/>
    <n v="3.36"/>
    <n v="72"/>
    <n v="33"/>
    <n v="7"/>
    <n v="225.17"/>
    <n v="16.8"/>
    <n v="7.25"/>
  </r>
  <r>
    <n v="37"/>
    <m/>
    <x v="11"/>
    <m/>
    <m/>
    <m/>
    <m/>
    <m/>
    <m/>
    <m/>
    <m/>
    <m/>
    <m/>
    <m/>
    <m/>
    <m/>
    <m/>
  </r>
  <r>
    <n v="38"/>
    <m/>
    <x v="11"/>
    <m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"/>
    <n v="1"/>
    <x v="0"/>
    <n v="61.99"/>
    <n v="74.27"/>
    <n v="25.73"/>
    <n v="4.0999999999999996"/>
    <n v="3.86"/>
    <n v="8.18"/>
    <n v="9.6"/>
    <n v="3.71"/>
    <n v="86"/>
    <n v="48"/>
    <n v="4"/>
    <n v="183.48"/>
    <n v="20.2"/>
    <n v="8"/>
  </r>
  <r>
    <n v="2"/>
    <n v="3"/>
    <x v="1"/>
    <n v="64.91"/>
    <n v="82.39"/>
    <n v="17.61"/>
    <n v="8.08"/>
    <n v="7.56"/>
    <n v="9.41"/>
    <n v="4.8"/>
    <n v="3.85"/>
    <n v="125"/>
    <n v="76"/>
    <n v="9"/>
    <n v="271.39"/>
    <n v="22.45"/>
    <n v="10"/>
  </r>
  <r>
    <n v="3"/>
    <n v="4"/>
    <x v="1"/>
    <n v="61.01"/>
    <n v="79.430000000000007"/>
    <n v="20.57"/>
    <n v="12.71"/>
    <n v="12.51"/>
    <n v="5.71"/>
    <n v="3"/>
    <n v="1.85"/>
    <n v="99"/>
    <n v="75"/>
    <n v="9"/>
    <n v="272.62"/>
    <n v="22.87"/>
    <n v="10"/>
  </r>
  <r>
    <n v="4"/>
    <n v="5"/>
    <x v="1"/>
    <n v="65.39"/>
    <n v="83.33"/>
    <n v="16.670000000000002"/>
    <n v="13.03"/>
    <n v="12.67"/>
    <n v="4.91"/>
    <n v="2.9"/>
    <n v="3.34"/>
    <n v="175"/>
    <n v="123"/>
    <n v="8"/>
    <n v="294.39"/>
    <n v="23.01"/>
    <n v="10"/>
  </r>
  <r>
    <n v="5"/>
    <n v="6"/>
    <x v="1"/>
    <n v="72.599999999999994"/>
    <n v="90.54"/>
    <n v="9.4600000000000009"/>
    <n v="12.92"/>
    <n v="12.37"/>
    <n v="5.03"/>
    <n v="2.4"/>
    <n v="3.06"/>
    <n v="185"/>
    <n v="109"/>
    <n v="10"/>
    <n v="326.08"/>
    <n v="22.93"/>
    <n v="10"/>
  </r>
  <r>
    <n v="6"/>
    <n v="7"/>
    <x v="1"/>
    <n v="54.25"/>
    <n v="93.73"/>
    <n v="6.27"/>
    <n v="6.09"/>
    <n v="1.05"/>
    <n v="33.39"/>
    <n v="15.5"/>
    <n v="7.75"/>
    <n v="344"/>
    <n v="28"/>
    <n v="9"/>
    <n v="220.58"/>
    <n v="23.83"/>
    <n v="10"/>
  </r>
  <r>
    <n v="7"/>
    <n v="8"/>
    <x v="1"/>
    <n v="84.12"/>
    <n v="95.98"/>
    <n v="4.0199999999999996"/>
    <n v="4.16"/>
    <n v="3.34"/>
    <n v="7.71"/>
    <n v="2.8"/>
    <n v="9.11"/>
    <n v="193"/>
    <n v="82"/>
    <n v="13"/>
    <n v="202.59"/>
    <n v="12.29"/>
    <n v="10"/>
  </r>
  <r>
    <n v="8"/>
    <n v="9"/>
    <x v="2"/>
    <n v="80.86"/>
    <n v="91.46"/>
    <n v="8.5399999999999991"/>
    <n v="7.24"/>
    <n v="6.14"/>
    <n v="3.36"/>
    <n v="3.2"/>
    <n v="13.65"/>
    <n v="272"/>
    <n v="124"/>
    <n v="5"/>
    <n v="149.52000000000001"/>
    <n v="15.74"/>
    <n v="6"/>
  </r>
  <r>
    <n v="9"/>
    <n v="10"/>
    <x v="3"/>
    <n v="72.819999999999993"/>
    <n v="87.49"/>
    <n v="12.51"/>
    <n v="10.42"/>
    <n v="7.47"/>
    <n v="4.25"/>
    <n v="1.8"/>
    <n v="5.68"/>
    <n v="274"/>
    <n v="59"/>
    <n v="11"/>
    <n v="412.64"/>
    <n v="20.77"/>
    <n v="14"/>
  </r>
  <r>
    <n v="10"/>
    <n v="11"/>
    <x v="3"/>
    <n v="81.94"/>
    <n v="94.91"/>
    <n v="5.09"/>
    <n v="8.3000000000000007"/>
    <n v="7.76"/>
    <n v="4.67"/>
    <n v="1.9"/>
    <n v="6.15"/>
    <n v="163"/>
    <n v="69"/>
    <n v="12"/>
    <n v="483.57"/>
    <n v="21.58"/>
    <n v="14"/>
  </r>
  <r>
    <n v="11"/>
    <n v="13"/>
    <x v="3"/>
    <n v="79.760000000000005"/>
    <n v="100"/>
    <n v="0"/>
    <n v="10.54"/>
    <n v="10.050000000000001"/>
    <n v="9.69"/>
    <n v="3.3"/>
    <n v="4.79"/>
    <n v="168"/>
    <n v="96"/>
    <n v="14"/>
    <n v="508.5"/>
    <n v="23.45"/>
    <n v="14"/>
  </r>
  <r>
    <n v="12"/>
    <n v="15"/>
    <x v="1"/>
    <n v="35.67"/>
    <n v="50.96"/>
    <n v="49.04"/>
    <n v="15.29"/>
    <n v="2.59"/>
    <n v="0"/>
    <n v="0"/>
    <n v="17.89"/>
    <n v="258"/>
    <n v="39"/>
    <n v="12"/>
    <n v="147.35"/>
    <n v="21.15"/>
    <n v="10"/>
  </r>
  <r>
    <n v="13"/>
    <n v="16"/>
    <x v="1"/>
    <n v="64.31"/>
    <n v="91.03"/>
    <n v="8.9700000000000006"/>
    <n v="14.65"/>
    <n v="14.05"/>
    <n v="12.07"/>
    <n v="6.4"/>
    <n v="6.62"/>
    <n v="220"/>
    <n v="147"/>
    <n v="9"/>
    <n v="263.94"/>
    <n v="20.97"/>
    <n v="10"/>
  </r>
  <r>
    <n v="14"/>
    <n v="17"/>
    <x v="0"/>
    <n v="52.37"/>
    <n v="62.39"/>
    <n v="37.61"/>
    <n v="3.53"/>
    <n v="3.04"/>
    <n v="6.49"/>
    <n v="5.2"/>
    <n v="8.61"/>
    <n v="92"/>
    <n v="34"/>
    <n v="6"/>
    <n v="174.44"/>
    <n v="21.28"/>
    <n v="8"/>
  </r>
  <r>
    <n v="15"/>
    <n v="18"/>
    <x v="0"/>
    <n v="59.87"/>
    <n v="69.67"/>
    <n v="30.33"/>
    <n v="3.63"/>
    <n v="3.09"/>
    <n v="6.17"/>
    <n v="4.9000000000000004"/>
    <n v="10.06"/>
    <n v="130"/>
    <n v="43"/>
    <n v="6"/>
    <n v="189.92"/>
    <n v="20.46"/>
    <n v="8"/>
  </r>
  <r>
    <n v="16"/>
    <n v="19"/>
    <x v="0"/>
    <n v="75.69"/>
    <n v="85.23"/>
    <n v="14.77"/>
    <n v="3.83"/>
    <n v="3.56"/>
    <n v="5.71"/>
    <n v="3.9"/>
    <n v="4.2"/>
    <n v="87"/>
    <n v="48"/>
    <n v="7"/>
    <n v="243.67"/>
    <n v="20.54"/>
    <n v="8"/>
  </r>
  <r>
    <n v="17"/>
    <n v="20"/>
    <x v="0"/>
    <n v="73.06"/>
    <n v="86.28"/>
    <n v="13.72"/>
    <n v="9.4499999999999993"/>
    <n v="8.91"/>
    <n v="3.77"/>
    <n v="2.6"/>
    <n v="7.97"/>
    <n v="180"/>
    <n v="100"/>
    <n v="7"/>
    <n v="232.07"/>
    <n v="20.260000000000002"/>
    <n v="8"/>
  </r>
  <r>
    <n v="18"/>
    <n v="21"/>
    <x v="0"/>
    <n v="68.84"/>
    <n v="75.760000000000005"/>
    <n v="24.24"/>
    <n v="2.4700000000000002"/>
    <n v="2.2000000000000002"/>
    <n v="4.4400000000000004"/>
    <n v="3.6"/>
    <n v="6"/>
    <n v="84"/>
    <n v="38"/>
    <n v="6"/>
    <n v="220.09"/>
    <n v="20.38"/>
    <n v="8"/>
  </r>
  <r>
    <n v="19"/>
    <n v="22"/>
    <x v="0"/>
    <n v="69.959999999999994"/>
    <n v="79.72"/>
    <n v="20.28"/>
    <n v="2.34"/>
    <n v="2.0099999999999998"/>
    <n v="7.41"/>
    <n v="5.9"/>
    <n v="3.93"/>
    <n v="68"/>
    <n v="31"/>
    <n v="6"/>
    <n v="221.16"/>
    <n v="20.3"/>
    <n v="8"/>
  </r>
  <r>
    <n v="20"/>
    <n v="23"/>
    <x v="0"/>
    <n v="83.2"/>
    <n v="96.62"/>
    <n v="3.38"/>
    <n v="9.89"/>
    <n v="9.42"/>
    <n v="3.53"/>
    <n v="2.1"/>
    <n v="4.5199999999999996"/>
    <n v="134"/>
    <n v="74"/>
    <n v="8"/>
    <n v="263.04000000000002"/>
    <n v="20.32"/>
    <n v="8"/>
  </r>
  <r>
    <n v="21"/>
    <n v="24"/>
    <x v="0"/>
    <n v="76.42"/>
    <n v="87.23"/>
    <n v="12.77"/>
    <n v="7.18"/>
    <n v="6.68"/>
    <n v="3.62"/>
    <n v="2.2000000000000002"/>
    <n v="5.88"/>
    <n v="137"/>
    <n v="71"/>
    <n v="7"/>
    <n v="220.72"/>
    <n v="20.64"/>
    <n v="8"/>
  </r>
  <r>
    <n v="22"/>
    <n v="25"/>
    <x v="4"/>
    <n v="78.92"/>
    <n v="93.8"/>
    <n v="6.2"/>
    <n v="9.6999999999999993"/>
    <n v="8.66"/>
    <n v="5.18"/>
    <n v="3.5"/>
    <n v="11.83"/>
    <n v="241"/>
    <n v="111"/>
    <n v="7"/>
    <n v="238.34"/>
    <n v="19.329999999999998"/>
    <n v="8"/>
  </r>
  <r>
    <n v="23"/>
    <n v="27"/>
    <x v="5"/>
    <n v="65.45"/>
    <n v="87.16"/>
    <n v="12.84"/>
    <n v="16.66"/>
    <n v="16.37"/>
    <n v="5.05"/>
    <n v="3.5"/>
    <n v="2.16"/>
    <n v="123"/>
    <n v="86"/>
    <n v="7"/>
    <n v="189.6"/>
    <n v="19.22"/>
    <n v="7.7"/>
  </r>
  <r>
    <n v="24"/>
    <n v="30"/>
    <x v="1"/>
    <n v="60.56"/>
    <n v="87.69"/>
    <n v="12.31"/>
    <n v="20.53"/>
    <n v="19.95"/>
    <n v="6.6"/>
    <n v="3.5"/>
    <n v="4.3899999999999997"/>
    <n v="228"/>
    <n v="170"/>
    <n v="9"/>
    <n v="238.64"/>
    <n v="20.149999999999999"/>
    <n v="10"/>
  </r>
  <r>
    <n v="25"/>
    <n v="31"/>
    <x v="1"/>
    <n v="59.49"/>
    <n v="92.44"/>
    <n v="7.56"/>
    <n v="15.21"/>
    <n v="14.9"/>
    <n v="17.73"/>
    <n v="10.6"/>
    <n v="4.2"/>
    <n v="169"/>
    <n v="127"/>
    <n v="8"/>
    <n v="226.61"/>
    <n v="20.94"/>
    <n v="10"/>
  </r>
  <r>
    <n v="26"/>
    <n v="32"/>
    <x v="3"/>
    <n v="49.32"/>
    <n v="75.62"/>
    <n v="24.38"/>
    <n v="13.09"/>
    <n v="12.42"/>
    <n v="13.22"/>
    <n v="5.2"/>
    <n v="10.029999999999999"/>
    <n v="261"/>
    <n v="168"/>
    <n v="12"/>
    <n v="320.62"/>
    <n v="24.23"/>
    <n v="14"/>
  </r>
  <r>
    <n v="27"/>
    <n v="33"/>
    <x v="0"/>
    <n v="70.13"/>
    <n v="92.64"/>
    <n v="7.36"/>
    <n v="17.64"/>
    <n v="17.16"/>
    <n v="4.87"/>
    <n v="3.3"/>
    <n v="5.45"/>
    <n v="200"/>
    <n v="120"/>
    <n v="7"/>
    <n v="214.56"/>
    <n v="19.43"/>
    <n v="8"/>
  </r>
  <r>
    <n v="28"/>
    <n v="34"/>
    <x v="6"/>
    <n v="62.02"/>
    <n v="89.78"/>
    <n v="10.220000000000001"/>
    <n v="11.91"/>
    <n v="11.21"/>
    <n v="15.84"/>
    <n v="14.5"/>
    <n v="8.73"/>
    <n v="192"/>
    <n v="112"/>
    <n v="5"/>
    <n v="167.74"/>
    <n v="18.78"/>
    <n v="7"/>
  </r>
  <r>
    <n v="29"/>
    <n v="35"/>
    <x v="7"/>
    <n v="64.72"/>
    <n v="82.84"/>
    <n v="17.16"/>
    <n v="12.06"/>
    <n v="11.48"/>
    <n v="6.06"/>
    <n v="4.8"/>
    <n v="7.25"/>
    <n v="185"/>
    <n v="119"/>
    <n v="6"/>
    <n v="187.69"/>
    <n v="19.309999999999999"/>
    <n v="7.7"/>
  </r>
  <r>
    <n v="30"/>
    <n v="36"/>
    <x v="6"/>
    <n v="62.03"/>
    <n v="86.38"/>
    <n v="13.62"/>
    <n v="18.62"/>
    <n v="17.96"/>
    <n v="5.73"/>
    <n v="3.9"/>
    <n v="8.16"/>
    <n v="238"/>
    <n v="159"/>
    <n v="7"/>
    <n v="180.89"/>
    <n v="19.489999999999998"/>
    <n v="7"/>
  </r>
  <r>
    <n v="31"/>
    <n v="37"/>
    <x v="7"/>
    <n v="81.599999999999994"/>
    <n v="98.16"/>
    <n v="1.84"/>
    <n v="10.02"/>
    <n v="9.4700000000000006"/>
    <n v="6.54"/>
    <n v="3.8"/>
    <n v="5.82"/>
    <n v="121"/>
    <n v="60"/>
    <n v="8"/>
    <n v="171.49"/>
    <n v="14.5"/>
    <n v="7.7"/>
  </r>
  <r>
    <n v="32"/>
    <n v="39"/>
    <x v="8"/>
    <n v="84.19"/>
    <n v="96.64"/>
    <n v="3.36"/>
    <n v="8.1199999999999992"/>
    <n v="7.44"/>
    <n v="4.33"/>
    <n v="3.2"/>
    <n v="7.75"/>
    <n v="161"/>
    <n v="84"/>
    <n v="6"/>
    <n v="202.54"/>
    <n v="16.170000000000002"/>
    <n v="8.25"/>
  </r>
  <r>
    <n v="33"/>
    <n v="40"/>
    <x v="8"/>
    <n v="86.95"/>
    <n v="93.71"/>
    <n v="6.29"/>
    <n v="6.76"/>
    <n v="6.15"/>
    <n v="0"/>
    <n v="0"/>
    <n v="11.23"/>
    <n v="180"/>
    <n v="86"/>
    <n v="6"/>
    <n v="188.56"/>
    <n v="14.38"/>
    <n v="8.25"/>
  </r>
  <r>
    <n v="34"/>
    <n v="41"/>
    <x v="9"/>
    <n v="78.849999999999994"/>
    <n v="94.6"/>
    <n v="5.4"/>
    <n v="11.43"/>
    <n v="10.96"/>
    <n v="4.32"/>
    <n v="3.4"/>
    <n v="5.08"/>
    <n v="147"/>
    <n v="92"/>
    <n v="6"/>
    <n v="171.82"/>
    <n v="13.77"/>
    <n v="8.25"/>
  </r>
  <r>
    <n v="35"/>
    <n v="42"/>
    <x v="9"/>
    <n v="69.599999999999994"/>
    <n v="96.72"/>
    <n v="3.28"/>
    <n v="16.190000000000001"/>
    <n v="15.47"/>
    <n v="10.93"/>
    <n v="8"/>
    <n v="5.55"/>
    <n v="228"/>
    <n v="176"/>
    <n v="6"/>
    <n v="153.34"/>
    <n v="14.79"/>
    <n v="8.25"/>
  </r>
  <r>
    <n v="36"/>
    <n v="43"/>
    <x v="10"/>
    <n v="86.1"/>
    <n v="100"/>
    <n v="0"/>
    <n v="7.75"/>
    <n v="7.34"/>
    <n v="6.15"/>
    <n v="4.9000000000000004"/>
    <n v="4.34"/>
    <n v="103"/>
    <n v="57"/>
    <n v="6"/>
    <n v="205.54"/>
    <n v="16.809999999999999"/>
    <n v="7.25"/>
  </r>
  <r>
    <n v="37"/>
    <m/>
    <x v="11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BB1EA-F91F-44B2-8EB3-A5747F62F997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7">
    <pivotField showAll="0"/>
    <pivotField showAll="0"/>
    <pivotField axis="axisRow" showAll="0">
      <items count="15">
        <item x="1"/>
        <item x="7"/>
        <item m="1" x="10"/>
        <item x="6"/>
        <item m="1" x="11"/>
        <item x="0"/>
        <item x="8"/>
        <item m="1" x="12"/>
        <item m="1" x="9"/>
        <item m="1" x="13"/>
        <item x="3"/>
        <item x="4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3"/>
    </i>
    <i>
      <x v="5"/>
    </i>
    <i>
      <x v="6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Actual Count" fld="1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85598-9FBA-47F2-A808-1853222459D4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7">
    <pivotField showAll="0"/>
    <pivotField showAll="0"/>
    <pivotField axis="axisRow" showAll="0">
      <items count="17">
        <item x="1"/>
        <item x="3"/>
        <item x="6"/>
        <item m="1" x="13"/>
        <item x="7"/>
        <item m="1" x="14"/>
        <item x="0"/>
        <item x="8"/>
        <item m="1" x="15"/>
        <item m="1" x="12"/>
        <item x="4"/>
        <item x="5"/>
        <item x="10"/>
        <item x="11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4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ctual Count" fld="1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9396A-24AD-40D7-BB28-771F31406B58}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7">
    <pivotField showAll="0"/>
    <pivotField showAll="0"/>
    <pivotField axis="axisRow" showAll="0">
      <items count="17">
        <item x="1"/>
        <item x="3"/>
        <item x="6"/>
        <item m="1" x="13"/>
        <item x="7"/>
        <item m="1" x="14"/>
        <item x="0"/>
        <item x="8"/>
        <item m="1" x="15"/>
        <item m="1" x="12"/>
        <item x="4"/>
        <item x="5"/>
        <item x="10"/>
        <item x="11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4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ctual Count" fld="1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FC2C0-0BAF-46F1-8812-8375CE2BB645}" name="PivotTable2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7">
    <pivotField showAll="0"/>
    <pivotField showAll="0"/>
    <pivotField axis="axisRow" showAll="0">
      <items count="17">
        <item x="1"/>
        <item m="1" x="14"/>
        <item x="3"/>
        <item x="7"/>
        <item m="1" x="12"/>
        <item x="6"/>
        <item m="1" x="13"/>
        <item x="0"/>
        <item x="8"/>
        <item m="1" x="15"/>
        <item m="1" x="11"/>
        <item x="4"/>
        <item x="5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2">
    <i>
      <x/>
    </i>
    <i>
      <x v="2"/>
    </i>
    <i>
      <x v="3"/>
    </i>
    <i>
      <x v="5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ctual Coun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7D8DD-4AA0-40BA-9316-A6D7A1684B4C}" name="PivotTable2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7">
    <pivotField showAll="0"/>
    <pivotField showAll="0"/>
    <pivotField axis="axisRow" showAll="0">
      <items count="16">
        <item x="1"/>
        <item m="1" x="13"/>
        <item x="3"/>
        <item x="6"/>
        <item m="1" x="11"/>
        <item x="7"/>
        <item m="1" x="12"/>
        <item x="0"/>
        <item x="8"/>
        <item m="1" x="14"/>
        <item m="1" x="10"/>
        <item x="4"/>
        <item x="5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1">
    <i>
      <x/>
    </i>
    <i>
      <x v="2"/>
    </i>
    <i>
      <x v="3"/>
    </i>
    <i>
      <x v="5"/>
    </i>
    <i>
      <x v="7"/>
    </i>
    <i>
      <x v="8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ctual Coun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DD529-B4B0-4437-89D1-1D2EF1804A3E}" name="PivotTable2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7">
    <pivotField showAll="0"/>
    <pivotField showAll="0"/>
    <pivotField axis="axisRow" showAll="0">
      <items count="16">
        <item x="1"/>
        <item m="1" x="13"/>
        <item x="3"/>
        <item x="6"/>
        <item m="1" x="11"/>
        <item x="7"/>
        <item m="1" x="12"/>
        <item x="0"/>
        <item x="8"/>
        <item m="1" x="14"/>
        <item m="1" x="10"/>
        <item x="4"/>
        <item x="5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1">
    <i>
      <x/>
    </i>
    <i>
      <x v="2"/>
    </i>
    <i>
      <x v="3"/>
    </i>
    <i>
      <x v="5"/>
    </i>
    <i>
      <x v="7"/>
    </i>
    <i>
      <x v="8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ctual Coun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DDC2E-3E90-4715-B795-68DA425977BA}" name="Table1" displayName="Table1" ref="A1:L5" totalsRowShown="0" headerRowDxfId="15" headerRowBorderDxfId="14" tableBorderDxfId="13" totalsRowBorderDxfId="12">
  <autoFilter ref="A1:L5" xr:uid="{F70DDC2E-3E90-4715-B795-68DA425977BA}"/>
  <tableColumns count="12">
    <tableColumn id="1" xr3:uid="{6888A6AC-8E83-48ED-9A12-70DC21168420}" name="Date" dataDxfId="11"/>
    <tableColumn id="2" xr3:uid="{DF4334E8-5FC9-42DA-A035-6EDE2EEEACF5}" name="Date &amp; Shift" dataDxfId="10"/>
    <tableColumn id="3" xr3:uid="{7F97D122-E1EC-453C-ABD0-A1FDDB1990AC}" name="Total Running Frame" dataDxfId="9"/>
    <tableColumn id="4" xr3:uid="{03DD192E-5BCA-4B7B-B655-68FE081AE123}" name="Avg. Efficiency %" dataDxfId="8"/>
    <tableColumn id="5" xr3:uid="{03DBA564-C30D-48E8-87C8-11D736A241B9}" name="Avg. Count" dataDxfId="7"/>
    <tableColumn id="6" xr3:uid="{BFCD6568-E14C-4FD1-97A8-314062472A0B}" name="Achieved production (kg)" dataDxfId="6"/>
    <tableColumn id="7" xr3:uid="{39AFFB8C-7C86-4EF5-A855-94D04F37595E}" name="Total Idle Spindle" dataDxfId="5"/>
    <tableColumn id="8" xr3:uid="{547C97B7-350E-4485-9887-5A787DD58E93}" name="Eb/100 Spindle Hour" dataDxfId="4"/>
    <tableColumn id="9" xr3:uid="{AAC9AC15-B5BB-4A58-978A-7E2A10B8A8FD}" name="Total Doffing Detected" dataDxfId="3"/>
    <tableColumn id="10" xr3:uid="{0179036D-7DD4-49B2-A506-98D85DAF491B}" name="Avg Minutes Per Doff" dataDxfId="2"/>
    <tableColumn id="11" xr3:uid="{1B113848-C839-4138-B352-75A065973B38}" name="Stop %" dataDxfId="1"/>
    <tableColumn id="12" xr3:uid="{B9915604-FEAB-4CEC-8E7B-884CFC11C26D}" name="Total End breakage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482D-C62E-48E6-9A2D-3DE9185998E2}">
  <sheetPr codeName="Sheet1">
    <pageSetUpPr fitToPage="1"/>
  </sheetPr>
  <dimension ref="B1:S47"/>
  <sheetViews>
    <sheetView tabSelected="1" topLeftCell="A10" zoomScale="99" zoomScaleNormal="99" workbookViewId="0">
      <selection activeCell="T21" sqref="T21"/>
    </sheetView>
  </sheetViews>
  <sheetFormatPr defaultColWidth="8.88671875" defaultRowHeight="13.8" x14ac:dyDescent="0.25"/>
  <cols>
    <col min="1" max="1" width="1.44140625" style="7" customWidth="1"/>
    <col min="2" max="2" width="25.33203125" style="7" customWidth="1"/>
    <col min="3" max="5" width="13.33203125" style="7" bestFit="1" customWidth="1"/>
    <col min="6" max="6" width="9.6640625" style="7" customWidth="1"/>
    <col min="7" max="16384" width="8.88671875" style="7"/>
  </cols>
  <sheetData>
    <row r="1" spans="2:17" ht="31.8" customHeight="1" x14ac:dyDescent="0.25">
      <c r="B1" s="131" t="s">
        <v>41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>
        <v>45558</v>
      </c>
      <c r="N1" s="133"/>
      <c r="O1" s="133"/>
      <c r="P1" s="133"/>
      <c r="Q1" s="134"/>
    </row>
    <row r="2" spans="2:17" ht="16.2" customHeight="1" thickBot="1" x14ac:dyDescent="0.3">
      <c r="B2" s="122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4"/>
    </row>
    <row r="3" spans="2:17" ht="17.399999999999999" x14ac:dyDescent="0.3">
      <c r="B3" s="27" t="s">
        <v>40</v>
      </c>
      <c r="C3" s="8">
        <v>45559</v>
      </c>
      <c r="D3" s="8">
        <v>45558</v>
      </c>
      <c r="E3" s="28">
        <v>45557</v>
      </c>
      <c r="Q3" s="125"/>
    </row>
    <row r="4" spans="2:17" ht="15.6" x14ac:dyDescent="0.25">
      <c r="B4" s="9" t="s">
        <v>18</v>
      </c>
      <c r="C4" s="10">
        <f>C16+D16+E16</f>
        <v>107</v>
      </c>
      <c r="D4" s="10">
        <v>108</v>
      </c>
      <c r="E4" s="10">
        <v>106</v>
      </c>
      <c r="Q4" s="125"/>
    </row>
    <row r="5" spans="2:17" ht="15.6" x14ac:dyDescent="0.25">
      <c r="B5" s="9" t="s">
        <v>33</v>
      </c>
      <c r="C5" s="11">
        <f>AVERAGE(C17,D17,E17)</f>
        <v>73.333333333333329</v>
      </c>
      <c r="D5" s="11">
        <v>71.016666666666666</v>
      </c>
      <c r="E5" s="12">
        <v>71.89</v>
      </c>
      <c r="Q5" s="125"/>
    </row>
    <row r="6" spans="2:17" ht="15.6" x14ac:dyDescent="0.25">
      <c r="B6" s="9" t="s">
        <v>19</v>
      </c>
      <c r="C6" s="11">
        <f>AVERAGE(C18,D18,E18)</f>
        <v>9.0913163163163144</v>
      </c>
      <c r="D6" s="11">
        <v>9.2029202279202273</v>
      </c>
      <c r="E6" s="11">
        <v>9.1606193514088243</v>
      </c>
      <c r="Q6" s="125"/>
    </row>
    <row r="7" spans="2:17" ht="15.6" x14ac:dyDescent="0.25">
      <c r="B7" s="13" t="s">
        <v>20</v>
      </c>
      <c r="C7" s="14">
        <f>SUM(C19,D19,E19)</f>
        <v>26399.23</v>
      </c>
      <c r="D7" s="14">
        <v>25935.800000000003</v>
      </c>
      <c r="E7" s="14">
        <v>25772.75</v>
      </c>
      <c r="Q7" s="125"/>
    </row>
    <row r="8" spans="2:17" ht="15.6" x14ac:dyDescent="0.25">
      <c r="B8" s="13" t="s">
        <v>21</v>
      </c>
      <c r="C8" s="10">
        <f>C20+D20+E20</f>
        <v>9054</v>
      </c>
      <c r="D8" s="10">
        <v>7958</v>
      </c>
      <c r="E8" s="10">
        <v>8414</v>
      </c>
      <c r="Q8" s="125"/>
    </row>
    <row r="9" spans="2:17" ht="15.6" x14ac:dyDescent="0.25">
      <c r="B9" s="13" t="s">
        <v>36</v>
      </c>
      <c r="C9" s="15">
        <f>C21+D21+E21</f>
        <v>22.471591591591586</v>
      </c>
      <c r="D9" s="15">
        <v>24.339722222222221</v>
      </c>
      <c r="E9" s="26">
        <v>24.658543471701368</v>
      </c>
      <c r="Q9" s="125"/>
    </row>
    <row r="10" spans="2:17" ht="15.6" x14ac:dyDescent="0.25">
      <c r="B10" s="9" t="s">
        <v>22</v>
      </c>
      <c r="C10" s="10">
        <f>C22+D22+E22</f>
        <v>862</v>
      </c>
      <c r="D10" s="10">
        <v>788</v>
      </c>
      <c r="E10" s="10">
        <v>827</v>
      </c>
      <c r="Q10" s="125"/>
    </row>
    <row r="11" spans="2:17" ht="15.6" x14ac:dyDescent="0.25">
      <c r="B11" s="9" t="s">
        <v>37</v>
      </c>
      <c r="C11" s="16">
        <f>AVERAGE(C23,D23,E23)</f>
        <v>4.7698198198198201</v>
      </c>
      <c r="D11" s="16">
        <v>5.1964387464387469</v>
      </c>
      <c r="E11" s="16">
        <v>4.7560196560196548</v>
      </c>
      <c r="Q11" s="125"/>
    </row>
    <row r="12" spans="2:17" s="17" customFormat="1" ht="15.6" x14ac:dyDescent="0.25">
      <c r="B12" s="9" t="s">
        <v>28</v>
      </c>
      <c r="C12" s="10">
        <f>AVERAGE(C24,D24,E24)</f>
        <v>10.731063563563565</v>
      </c>
      <c r="D12" s="10">
        <v>12.718974358974355</v>
      </c>
      <c r="E12" s="10">
        <v>11.845356193514087</v>
      </c>
      <c r="Q12" s="126"/>
    </row>
    <row r="13" spans="2:17" s="17" customFormat="1" ht="16.2" thickBot="1" x14ac:dyDescent="0.3">
      <c r="B13" s="18" t="s">
        <v>38</v>
      </c>
      <c r="C13" s="19">
        <f>C25+D25+E25</f>
        <v>17970</v>
      </c>
      <c r="D13" s="19">
        <v>17147</v>
      </c>
      <c r="E13" s="19">
        <v>17781</v>
      </c>
      <c r="Q13" s="126"/>
    </row>
    <row r="14" spans="2:17" s="17" customFormat="1" ht="19.8" customHeight="1" thickBot="1" x14ac:dyDescent="0.3">
      <c r="B14" s="127"/>
      <c r="C14" s="7"/>
      <c r="D14" s="7"/>
      <c r="E14" s="7"/>
      <c r="Q14" s="126"/>
    </row>
    <row r="15" spans="2:17" s="17" customFormat="1" ht="17.399999999999999" x14ac:dyDescent="0.25">
      <c r="B15" s="29" t="s">
        <v>40</v>
      </c>
      <c r="C15" s="30" t="s">
        <v>17</v>
      </c>
      <c r="D15" s="31" t="s">
        <v>32</v>
      </c>
      <c r="E15" s="32" t="s">
        <v>35</v>
      </c>
      <c r="Q15" s="126"/>
    </row>
    <row r="16" spans="2:17" s="17" customFormat="1" ht="15.6" x14ac:dyDescent="0.25">
      <c r="B16" s="9" t="s">
        <v>18</v>
      </c>
      <c r="C16" s="10">
        <f>'Shift-A'!B48</f>
        <v>35</v>
      </c>
      <c r="D16" s="10">
        <f>'Shift-B'!B42</f>
        <v>36</v>
      </c>
      <c r="E16" s="10">
        <f>'Shift-C'!B44</f>
        <v>36</v>
      </c>
      <c r="Q16" s="126"/>
    </row>
    <row r="17" spans="2:19" ht="15.6" x14ac:dyDescent="0.25">
      <c r="B17" s="9" t="s">
        <v>33</v>
      </c>
      <c r="C17" s="20">
        <f>ROUND('Shift-A'!D48, 2)</f>
        <v>73.28</v>
      </c>
      <c r="D17" s="20">
        <f>ROUND('Shift-B'!D42,2)</f>
        <v>77.3</v>
      </c>
      <c r="E17" s="20">
        <f>ROUND('Shift-C'!D44,2)</f>
        <v>69.42</v>
      </c>
      <c r="Q17" s="125"/>
    </row>
    <row r="18" spans="2:19" ht="15.6" x14ac:dyDescent="0.25">
      <c r="B18" s="9" t="s">
        <v>19</v>
      </c>
      <c r="C18" s="11">
        <f>'Shift-A'!Q48</f>
        <v>9.0878378378378368</v>
      </c>
      <c r="D18" s="11">
        <f>'Shift-B'!Q42</f>
        <v>9.093055555555555</v>
      </c>
      <c r="E18" s="11">
        <f>'Shift-C'!Q44</f>
        <v>9.093055555555555</v>
      </c>
      <c r="Q18" s="125"/>
    </row>
    <row r="19" spans="2:19" ht="15.6" x14ac:dyDescent="0.25">
      <c r="B19" s="13" t="s">
        <v>20</v>
      </c>
      <c r="C19" s="21">
        <f>'Shift-A'!O48</f>
        <v>8755.89</v>
      </c>
      <c r="D19" s="21">
        <f>'Shift-B'!O42</f>
        <v>9083.6</v>
      </c>
      <c r="E19" s="21">
        <f>'Shift-C'!O44</f>
        <v>8559.7400000000016</v>
      </c>
      <c r="Q19" s="125"/>
    </row>
    <row r="20" spans="2:19" ht="15.6" x14ac:dyDescent="0.25">
      <c r="B20" s="13" t="s">
        <v>21</v>
      </c>
      <c r="C20" s="22">
        <f>'Shift-A'!M48</f>
        <v>3026</v>
      </c>
      <c r="D20" s="22">
        <f>'Shift-B'!M42</f>
        <v>2787</v>
      </c>
      <c r="E20" s="22">
        <f>'Shift-C'!M44</f>
        <v>3241</v>
      </c>
      <c r="Q20" s="125"/>
    </row>
    <row r="21" spans="2:19" ht="15.6" x14ac:dyDescent="0.25">
      <c r="B21" s="13" t="s">
        <v>36</v>
      </c>
      <c r="C21" s="23">
        <f>'Shift-A'!K48</f>
        <v>7.2327027027027002</v>
      </c>
      <c r="D21" s="23">
        <f>'Shift-B'!K42</f>
        <v>8.5558333333333323</v>
      </c>
      <c r="E21" s="23">
        <f>'Shift-C'!K44</f>
        <v>6.6830555555555549</v>
      </c>
      <c r="Q21" s="125"/>
    </row>
    <row r="22" spans="2:19" ht="15.6" x14ac:dyDescent="0.25">
      <c r="B22" s="9" t="s">
        <v>22</v>
      </c>
      <c r="C22" s="10">
        <f>'Shift-A'!N48</f>
        <v>286</v>
      </c>
      <c r="D22" s="10">
        <f>'Shift-B'!N42</f>
        <v>292</v>
      </c>
      <c r="E22" s="10">
        <f>'Shift-C'!N44</f>
        <v>284</v>
      </c>
      <c r="Q22" s="125"/>
    </row>
    <row r="23" spans="2:19" ht="15.6" x14ac:dyDescent="0.25">
      <c r="B23" s="9" t="s">
        <v>37</v>
      </c>
      <c r="C23" s="16">
        <f>'Shift-A'!J48</f>
        <v>5.8594594594594609</v>
      </c>
      <c r="D23" s="16">
        <f>'Shift-B'!J42</f>
        <v>3.8916666666666675</v>
      </c>
      <c r="E23" s="16">
        <f>'Shift-C'!J44</f>
        <v>4.5583333333333336</v>
      </c>
      <c r="Q23" s="125"/>
      <c r="S23" s="7" t="s">
        <v>44</v>
      </c>
    </row>
    <row r="24" spans="2:19" ht="15.6" x14ac:dyDescent="0.25">
      <c r="B24" s="9" t="s">
        <v>28</v>
      </c>
      <c r="C24" s="10">
        <f>'Shift-A'!F48</f>
        <v>10.935135135135138</v>
      </c>
      <c r="D24" s="10">
        <f>'Shift-B'!F42</f>
        <v>8.1080555555555573</v>
      </c>
      <c r="E24" s="10">
        <f>'Shift-C'!F44</f>
        <v>13.15</v>
      </c>
      <c r="Q24" s="125"/>
    </row>
    <row r="25" spans="2:19" ht="16.2" thickBot="1" x14ac:dyDescent="0.3">
      <c r="B25" s="18" t="s">
        <v>38</v>
      </c>
      <c r="C25" s="19">
        <f>'Shift-A'!L48</f>
        <v>5819</v>
      </c>
      <c r="D25" s="19">
        <f>'Shift-B'!L42</f>
        <v>5900</v>
      </c>
      <c r="E25" s="19">
        <f>'Shift-C'!L44</f>
        <v>6251</v>
      </c>
      <c r="Q25" s="125"/>
    </row>
    <row r="26" spans="2:19" x14ac:dyDescent="0.25">
      <c r="B26" s="127"/>
      <c r="Q26" s="125"/>
    </row>
    <row r="27" spans="2:19" x14ac:dyDescent="0.25">
      <c r="B27" s="127"/>
      <c r="Q27" s="125"/>
    </row>
    <row r="28" spans="2:19" x14ac:dyDescent="0.25">
      <c r="B28" s="127"/>
      <c r="Q28" s="125"/>
    </row>
    <row r="29" spans="2:19" x14ac:dyDescent="0.25">
      <c r="B29" s="127"/>
      <c r="Q29" s="125"/>
    </row>
    <row r="30" spans="2:19" x14ac:dyDescent="0.25">
      <c r="B30" s="127"/>
      <c r="Q30" s="125"/>
    </row>
    <row r="31" spans="2:19" ht="14.4" thickBot="1" x14ac:dyDescent="0.3">
      <c r="B31" s="128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30"/>
    </row>
    <row r="45" spans="17:17" x14ac:dyDescent="0.25">
      <c r="Q45" s="7" t="s">
        <v>17</v>
      </c>
    </row>
    <row r="46" spans="17:17" x14ac:dyDescent="0.25">
      <c r="Q46" s="7" t="s">
        <v>32</v>
      </c>
    </row>
    <row r="47" spans="17:17" x14ac:dyDescent="0.25">
      <c r="Q47" s="7" t="s">
        <v>35</v>
      </c>
    </row>
  </sheetData>
  <mergeCells count="2">
    <mergeCell ref="B1:L1"/>
    <mergeCell ref="M1:Q1"/>
  </mergeCells>
  <pageMargins left="0.2" right="0.2" top="0.5" bottom="0.5" header="0.25" footer="0.25"/>
  <pageSetup scale="74" orientation="landscape" r:id="rId1"/>
  <ignoredErrors>
    <ignoredError sqref="E21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948A-64BE-4DE0-8392-42EE1DBD5A44}">
  <dimension ref="A3:B15"/>
  <sheetViews>
    <sheetView workbookViewId="0">
      <selection activeCell="D18" sqref="D18"/>
    </sheetView>
  </sheetViews>
  <sheetFormatPr defaultRowHeight="14.4" x14ac:dyDescent="0.3"/>
  <cols>
    <col min="1" max="1" width="20.21875" bestFit="1" customWidth="1"/>
    <col min="2" max="2" width="18.5546875" bestFit="1" customWidth="1"/>
  </cols>
  <sheetData>
    <row r="3" spans="1:2" x14ac:dyDescent="0.3">
      <c r="A3" s="120" t="s">
        <v>125</v>
      </c>
      <c r="B3" t="s">
        <v>126</v>
      </c>
    </row>
    <row r="4" spans="1:2" x14ac:dyDescent="0.3">
      <c r="A4" s="121" t="s">
        <v>10</v>
      </c>
      <c r="B4" s="137">
        <v>110</v>
      </c>
    </row>
    <row r="5" spans="1:2" x14ac:dyDescent="0.3">
      <c r="A5" s="121" t="s">
        <v>46</v>
      </c>
      <c r="B5" s="137">
        <v>56</v>
      </c>
    </row>
    <row r="6" spans="1:2" x14ac:dyDescent="0.3">
      <c r="A6" s="121" t="s">
        <v>14</v>
      </c>
      <c r="B6" s="137">
        <v>14</v>
      </c>
    </row>
    <row r="7" spans="1:2" x14ac:dyDescent="0.3">
      <c r="A7" s="121" t="s">
        <v>13</v>
      </c>
      <c r="B7" s="137">
        <v>30.8</v>
      </c>
    </row>
    <row r="8" spans="1:2" x14ac:dyDescent="0.3">
      <c r="A8" s="121" t="s">
        <v>9</v>
      </c>
      <c r="B8" s="137">
        <v>80</v>
      </c>
    </row>
    <row r="9" spans="1:2" x14ac:dyDescent="0.3">
      <c r="A9" s="121" t="s">
        <v>15</v>
      </c>
      <c r="B9" s="137">
        <v>16.5</v>
      </c>
    </row>
    <row r="10" spans="1:2" x14ac:dyDescent="0.3">
      <c r="A10" s="121" t="s">
        <v>137</v>
      </c>
      <c r="B10" s="137">
        <v>8</v>
      </c>
    </row>
    <row r="11" spans="1:2" x14ac:dyDescent="0.3">
      <c r="A11" s="121" t="s">
        <v>134</v>
      </c>
      <c r="B11" s="137">
        <v>7.7</v>
      </c>
    </row>
    <row r="12" spans="1:2" x14ac:dyDescent="0.3">
      <c r="A12" s="121" t="s">
        <v>135</v>
      </c>
      <c r="B12" s="137">
        <v>7.25</v>
      </c>
    </row>
    <row r="13" spans="1:2" x14ac:dyDescent="0.3">
      <c r="A13" s="121" t="s">
        <v>130</v>
      </c>
      <c r="B13" s="137"/>
    </row>
    <row r="14" spans="1:2" x14ac:dyDescent="0.3">
      <c r="A14" s="121" t="s">
        <v>136</v>
      </c>
      <c r="B14" s="137">
        <v>6</v>
      </c>
    </row>
    <row r="15" spans="1:2" x14ac:dyDescent="0.3">
      <c r="A15" s="121" t="s">
        <v>127</v>
      </c>
      <c r="B15" s="137">
        <v>336.25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4A71-1BA2-450C-B1D1-6B4713CBF995}">
  <dimension ref="A3:B14"/>
  <sheetViews>
    <sheetView workbookViewId="0">
      <selection activeCell="H18" sqref="H18"/>
    </sheetView>
  </sheetViews>
  <sheetFormatPr defaultRowHeight="14.4" x14ac:dyDescent="0.3"/>
  <cols>
    <col min="1" max="1" width="19.6640625" bestFit="1" customWidth="1"/>
    <col min="2" max="2" width="18.5546875" bestFit="1" customWidth="1"/>
  </cols>
  <sheetData>
    <row r="3" spans="1:2" x14ac:dyDescent="0.3">
      <c r="A3" s="120" t="s">
        <v>125</v>
      </c>
      <c r="B3" t="s">
        <v>126</v>
      </c>
    </row>
    <row r="4" spans="1:2" x14ac:dyDescent="0.3">
      <c r="A4" s="121" t="s">
        <v>10</v>
      </c>
      <c r="B4" s="137">
        <v>100</v>
      </c>
    </row>
    <row r="5" spans="1:2" x14ac:dyDescent="0.3">
      <c r="A5" s="121" t="s">
        <v>46</v>
      </c>
      <c r="B5" s="137">
        <v>56</v>
      </c>
    </row>
    <row r="6" spans="1:2" x14ac:dyDescent="0.3">
      <c r="A6" s="121" t="s">
        <v>14</v>
      </c>
      <c r="B6" s="137">
        <v>14</v>
      </c>
    </row>
    <row r="7" spans="1:2" x14ac:dyDescent="0.3">
      <c r="A7" s="121" t="s">
        <v>13</v>
      </c>
      <c r="B7" s="137">
        <v>15.4</v>
      </c>
    </row>
    <row r="8" spans="1:2" x14ac:dyDescent="0.3">
      <c r="A8" s="121" t="s">
        <v>9</v>
      </c>
      <c r="B8" s="137">
        <v>80</v>
      </c>
    </row>
    <row r="9" spans="1:2" x14ac:dyDescent="0.3">
      <c r="A9" s="121" t="s">
        <v>15</v>
      </c>
      <c r="B9" s="137">
        <v>16.5</v>
      </c>
    </row>
    <row r="10" spans="1:2" x14ac:dyDescent="0.3">
      <c r="A10" s="121" t="s">
        <v>137</v>
      </c>
      <c r="B10" s="137">
        <v>8</v>
      </c>
    </row>
    <row r="11" spans="1:2" x14ac:dyDescent="0.3">
      <c r="A11" s="121" t="s">
        <v>134</v>
      </c>
      <c r="B11" s="137">
        <v>7.7</v>
      </c>
    </row>
    <row r="12" spans="1:2" x14ac:dyDescent="0.3">
      <c r="A12" s="121" t="s">
        <v>136</v>
      </c>
      <c r="B12" s="137">
        <v>6</v>
      </c>
    </row>
    <row r="13" spans="1:2" x14ac:dyDescent="0.3">
      <c r="A13" s="121" t="s">
        <v>138</v>
      </c>
      <c r="B13" s="137">
        <v>8.25</v>
      </c>
    </row>
    <row r="14" spans="1:2" x14ac:dyDescent="0.3">
      <c r="A14" s="121" t="s">
        <v>127</v>
      </c>
      <c r="B14" s="137">
        <v>311.84999999999997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5784-DA84-4232-89FF-9FAF7FD1970B}">
  <dimension ref="A3:B14"/>
  <sheetViews>
    <sheetView workbookViewId="0">
      <selection activeCell="H17" sqref="H17"/>
    </sheetView>
  </sheetViews>
  <sheetFormatPr defaultRowHeight="14.4" x14ac:dyDescent="0.3"/>
  <cols>
    <col min="1" max="1" width="19.6640625" bestFit="1" customWidth="1"/>
    <col min="2" max="2" width="18.5546875" bestFit="1" customWidth="1"/>
  </cols>
  <sheetData>
    <row r="3" spans="1:2" x14ac:dyDescent="0.3">
      <c r="A3" s="120" t="s">
        <v>125</v>
      </c>
      <c r="B3" t="s">
        <v>126</v>
      </c>
    </row>
    <row r="4" spans="1:2" x14ac:dyDescent="0.3">
      <c r="A4" s="121" t="s">
        <v>10</v>
      </c>
      <c r="B4" s="137">
        <v>100</v>
      </c>
    </row>
    <row r="5" spans="1:2" x14ac:dyDescent="0.3">
      <c r="A5" s="121" t="s">
        <v>46</v>
      </c>
      <c r="B5" s="137">
        <v>56</v>
      </c>
    </row>
    <row r="6" spans="1:2" x14ac:dyDescent="0.3">
      <c r="A6" s="121" t="s">
        <v>14</v>
      </c>
      <c r="B6" s="137">
        <v>14</v>
      </c>
    </row>
    <row r="7" spans="1:2" x14ac:dyDescent="0.3">
      <c r="A7" s="121" t="s">
        <v>13</v>
      </c>
      <c r="B7" s="137">
        <v>15.4</v>
      </c>
    </row>
    <row r="8" spans="1:2" x14ac:dyDescent="0.3">
      <c r="A8" s="121" t="s">
        <v>9</v>
      </c>
      <c r="B8" s="137">
        <v>80</v>
      </c>
    </row>
    <row r="9" spans="1:2" x14ac:dyDescent="0.3">
      <c r="A9" s="121" t="s">
        <v>15</v>
      </c>
      <c r="B9" s="137">
        <v>16.5</v>
      </c>
    </row>
    <row r="10" spans="1:2" x14ac:dyDescent="0.3">
      <c r="A10" s="121" t="s">
        <v>137</v>
      </c>
      <c r="B10" s="137">
        <v>8</v>
      </c>
    </row>
    <row r="11" spans="1:2" x14ac:dyDescent="0.3">
      <c r="A11" s="121" t="s">
        <v>134</v>
      </c>
      <c r="B11" s="137">
        <v>7.7</v>
      </c>
    </row>
    <row r="12" spans="1:2" x14ac:dyDescent="0.3">
      <c r="A12" s="121" t="s">
        <v>136</v>
      </c>
      <c r="B12" s="137">
        <v>6</v>
      </c>
    </row>
    <row r="13" spans="1:2" x14ac:dyDescent="0.3">
      <c r="A13" s="121" t="s">
        <v>138</v>
      </c>
      <c r="B13" s="137">
        <v>8.25</v>
      </c>
    </row>
    <row r="14" spans="1:2" x14ac:dyDescent="0.3">
      <c r="A14" s="121" t="s">
        <v>127</v>
      </c>
      <c r="B14" s="137">
        <v>311.84999999999997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7D52-69BA-46E6-BF97-ACE52C2F70C4}">
  <sheetPr codeName="Sheet6"/>
  <dimension ref="A1:L96"/>
  <sheetViews>
    <sheetView topLeftCell="A73" workbookViewId="0">
      <selection activeCell="I94" sqref="I94:J94"/>
    </sheetView>
  </sheetViews>
  <sheetFormatPr defaultRowHeight="14.4" x14ac:dyDescent="0.3"/>
  <cols>
    <col min="10" max="10" width="10.44140625" customWidth="1"/>
  </cols>
  <sheetData>
    <row r="1" spans="2:12" ht="18" x14ac:dyDescent="0.35">
      <c r="C1" s="136" t="s">
        <v>47</v>
      </c>
      <c r="D1" s="136"/>
      <c r="E1" s="136"/>
      <c r="F1" s="136"/>
      <c r="G1" s="136"/>
      <c r="H1" s="136"/>
      <c r="I1" s="136"/>
      <c r="J1" s="136"/>
    </row>
    <row r="2" spans="2:12" x14ac:dyDescent="0.3">
      <c r="C2" s="135" t="s">
        <v>48</v>
      </c>
      <c r="D2" s="135"/>
      <c r="E2" s="135"/>
      <c r="F2" s="135"/>
      <c r="G2" s="135"/>
      <c r="H2" s="135"/>
      <c r="I2" s="135"/>
      <c r="J2" s="135"/>
    </row>
    <row r="3" spans="2:12" x14ac:dyDescent="0.3">
      <c r="B3" t="s">
        <v>30</v>
      </c>
      <c r="C3" t="s">
        <v>49</v>
      </c>
    </row>
    <row r="4" spans="2:12" x14ac:dyDescent="0.3">
      <c r="B4" s="2" t="s">
        <v>50</v>
      </c>
      <c r="C4" s="2" t="s">
        <v>51</v>
      </c>
      <c r="D4" s="2" t="s">
        <v>52</v>
      </c>
      <c r="E4" s="2" t="s">
        <v>53</v>
      </c>
      <c r="F4" s="2" t="s">
        <v>54</v>
      </c>
      <c r="G4" s="2" t="s">
        <v>55</v>
      </c>
      <c r="H4" s="2" t="s">
        <v>56</v>
      </c>
      <c r="I4" s="2" t="s">
        <v>57</v>
      </c>
      <c r="J4" s="50">
        <v>0.8</v>
      </c>
      <c r="K4" s="50">
        <v>0.75</v>
      </c>
      <c r="L4" s="50">
        <v>0.7</v>
      </c>
    </row>
    <row r="5" spans="2:12" x14ac:dyDescent="0.3">
      <c r="B5" s="1">
        <v>6</v>
      </c>
      <c r="C5" s="51" t="s">
        <v>58</v>
      </c>
      <c r="D5" s="52"/>
      <c r="E5" s="1">
        <v>3600</v>
      </c>
      <c r="F5" s="1">
        <v>5.2</v>
      </c>
      <c r="G5" s="1">
        <f t="shared" ref="G5:G21" si="0">(E5*VALUE(LEFT(B5,3)*120*60*8)/(F5*14400*2.2046*36))*D5</f>
        <v>0</v>
      </c>
      <c r="H5" s="1"/>
      <c r="I5" s="1" t="e">
        <f>(H5*100)/G5</f>
        <v>#DIV/0!</v>
      </c>
      <c r="J5" s="1">
        <f>G5*0.8</f>
        <v>0</v>
      </c>
      <c r="K5" s="1">
        <f>G5*0.75</f>
        <v>0</v>
      </c>
      <c r="L5" s="1">
        <f>G5*0.7</f>
        <v>0</v>
      </c>
    </row>
    <row r="6" spans="2:12" x14ac:dyDescent="0.3">
      <c r="B6" s="1">
        <v>6</v>
      </c>
      <c r="C6" s="51" t="s">
        <v>59</v>
      </c>
      <c r="D6" s="1"/>
      <c r="E6" s="1">
        <v>3800</v>
      </c>
      <c r="F6" s="1">
        <v>5.2</v>
      </c>
      <c r="G6" s="1">
        <f t="shared" si="0"/>
        <v>0</v>
      </c>
      <c r="H6" s="1"/>
      <c r="I6" s="1" t="e">
        <f t="shared" ref="I6:I25" si="1">(H6*100)/G6</f>
        <v>#DIV/0!</v>
      </c>
      <c r="J6" s="1">
        <f>G6*0.8</f>
        <v>0</v>
      </c>
      <c r="K6" s="1">
        <f>G6*0.75</f>
        <v>0</v>
      </c>
      <c r="L6" s="1">
        <f>G6*0.7</f>
        <v>0</v>
      </c>
    </row>
    <row r="7" spans="2:12" x14ac:dyDescent="0.3">
      <c r="B7" s="1">
        <v>7</v>
      </c>
      <c r="C7" s="1" t="s">
        <v>60</v>
      </c>
      <c r="D7" s="52">
        <v>3</v>
      </c>
      <c r="E7" s="1">
        <v>3100</v>
      </c>
      <c r="F7" s="1">
        <v>5.0999999999999996</v>
      </c>
      <c r="G7" s="1">
        <f t="shared" si="0"/>
        <v>643.33695618015554</v>
      </c>
      <c r="H7" s="1"/>
      <c r="I7" s="1">
        <f t="shared" si="1"/>
        <v>0</v>
      </c>
      <c r="J7" s="1">
        <f>G7*0.8</f>
        <v>514.66956494412443</v>
      </c>
      <c r="K7" s="1">
        <f>G7*0.75</f>
        <v>482.50271713511665</v>
      </c>
      <c r="L7" s="1">
        <f>G7*0.7</f>
        <v>450.33586932610882</v>
      </c>
    </row>
    <row r="8" spans="2:12" x14ac:dyDescent="0.3">
      <c r="B8" s="1">
        <v>7.25</v>
      </c>
      <c r="C8" s="1" t="s">
        <v>61</v>
      </c>
      <c r="D8" s="52">
        <v>3</v>
      </c>
      <c r="E8" s="1">
        <v>3800</v>
      </c>
      <c r="F8" s="1">
        <v>5.05</v>
      </c>
      <c r="G8" s="1">
        <f t="shared" si="0"/>
        <v>819.16927971487144</v>
      </c>
      <c r="H8" s="1"/>
      <c r="I8" s="1">
        <f t="shared" si="1"/>
        <v>0</v>
      </c>
      <c r="J8" s="1">
        <f>G8*0.8</f>
        <v>655.33542377189724</v>
      </c>
      <c r="K8" s="1">
        <f>G8*0.75</f>
        <v>614.37695978615352</v>
      </c>
      <c r="L8" s="1">
        <f>G8*0.7</f>
        <v>573.41849580040991</v>
      </c>
    </row>
    <row r="9" spans="2:12" x14ac:dyDescent="0.3">
      <c r="B9" s="1">
        <v>7.7</v>
      </c>
      <c r="C9" s="1" t="s">
        <v>62</v>
      </c>
      <c r="D9" s="52">
        <v>5</v>
      </c>
      <c r="E9" s="1">
        <v>4000</v>
      </c>
      <c r="F9" s="1">
        <v>5</v>
      </c>
      <c r="G9" s="1">
        <f t="shared" si="0"/>
        <v>1552.3098168476013</v>
      </c>
      <c r="H9" s="1"/>
      <c r="I9" s="1">
        <f t="shared" si="1"/>
        <v>0</v>
      </c>
      <c r="J9" s="1">
        <f t="shared" ref="J9:J21" si="2">G9*0.8</f>
        <v>1241.8478534780811</v>
      </c>
      <c r="K9" s="1">
        <f t="shared" ref="K9:K21" si="3">G9*0.75</f>
        <v>1164.2323626357011</v>
      </c>
      <c r="L9" s="1">
        <f t="shared" ref="L9:L21" si="4">G9*0.7</f>
        <v>1086.6168717933208</v>
      </c>
    </row>
    <row r="10" spans="2:12" x14ac:dyDescent="0.3">
      <c r="B10" s="1">
        <v>8</v>
      </c>
      <c r="C10" s="1" t="s">
        <v>63</v>
      </c>
      <c r="D10" s="52">
        <v>10</v>
      </c>
      <c r="E10" s="1">
        <v>4000</v>
      </c>
      <c r="F10" s="1">
        <v>4.7699999999999996</v>
      </c>
      <c r="G10" s="1">
        <f t="shared" si="0"/>
        <v>3381.109895390784</v>
      </c>
      <c r="H10" s="1"/>
      <c r="I10" s="1">
        <f t="shared" si="1"/>
        <v>0</v>
      </c>
      <c r="J10" s="1">
        <f t="shared" si="2"/>
        <v>2704.8879163126276</v>
      </c>
      <c r="K10" s="1">
        <f t="shared" si="3"/>
        <v>2535.832421543088</v>
      </c>
      <c r="L10" s="1">
        <f t="shared" si="4"/>
        <v>2366.7769267735484</v>
      </c>
    </row>
    <row r="11" spans="2:12" x14ac:dyDescent="0.3">
      <c r="B11" s="1">
        <v>8</v>
      </c>
      <c r="C11" s="1" t="s">
        <v>64</v>
      </c>
      <c r="D11" s="1">
        <v>1</v>
      </c>
      <c r="E11" s="1">
        <v>4000</v>
      </c>
      <c r="F11" s="1">
        <v>4.7699999999999996</v>
      </c>
      <c r="G11" s="1">
        <f t="shared" si="0"/>
        <v>338.11098953907839</v>
      </c>
      <c r="H11" s="1"/>
      <c r="I11" s="1">
        <f t="shared" si="1"/>
        <v>0</v>
      </c>
      <c r="J11" s="1">
        <f t="shared" si="2"/>
        <v>270.4887916312627</v>
      </c>
      <c r="K11" s="1">
        <f t="shared" si="3"/>
        <v>253.58324215430878</v>
      </c>
      <c r="L11" s="1">
        <f t="shared" si="4"/>
        <v>236.67769267735486</v>
      </c>
    </row>
    <row r="12" spans="2:12" x14ac:dyDescent="0.3">
      <c r="B12" s="1">
        <v>8.25</v>
      </c>
      <c r="C12" s="1" t="s">
        <v>65</v>
      </c>
      <c r="D12" s="52">
        <v>3</v>
      </c>
      <c r="E12" s="1">
        <v>3200</v>
      </c>
      <c r="F12" s="1">
        <v>4.7</v>
      </c>
      <c r="G12" s="1">
        <f t="shared" si="0"/>
        <v>844.14084541477746</v>
      </c>
      <c r="H12" s="1"/>
      <c r="I12" s="1">
        <f t="shared" si="1"/>
        <v>0</v>
      </c>
      <c r="J12" s="1">
        <f t="shared" si="2"/>
        <v>675.31267633182199</v>
      </c>
      <c r="K12" s="1">
        <f t="shared" si="3"/>
        <v>633.10563406108304</v>
      </c>
      <c r="L12" s="1">
        <f t="shared" si="4"/>
        <v>590.8985917903442</v>
      </c>
    </row>
    <row r="13" spans="2:12" x14ac:dyDescent="0.3">
      <c r="B13" s="1">
        <v>8.5</v>
      </c>
      <c r="C13" s="1" t="s">
        <v>66</v>
      </c>
      <c r="D13" s="52"/>
      <c r="E13" s="1">
        <v>3600</v>
      </c>
      <c r="F13" s="1">
        <v>4.7300000000000004</v>
      </c>
      <c r="G13" s="1">
        <f t="shared" si="0"/>
        <v>0</v>
      </c>
      <c r="H13" s="1"/>
      <c r="I13" s="1" t="e">
        <f t="shared" si="1"/>
        <v>#DIV/0!</v>
      </c>
      <c r="J13" s="1">
        <f t="shared" si="2"/>
        <v>0</v>
      </c>
      <c r="K13" s="1">
        <f t="shared" si="3"/>
        <v>0</v>
      </c>
      <c r="L13" s="1">
        <f t="shared" si="4"/>
        <v>0</v>
      </c>
    </row>
    <row r="14" spans="2:12" x14ac:dyDescent="0.3">
      <c r="B14" s="1">
        <v>9</v>
      </c>
      <c r="C14" s="1" t="s">
        <v>67</v>
      </c>
      <c r="D14" s="1"/>
      <c r="E14" s="1">
        <v>3600</v>
      </c>
      <c r="F14" s="1">
        <v>4.5999999999999996</v>
      </c>
      <c r="G14" s="1">
        <f t="shared" si="0"/>
        <v>0</v>
      </c>
      <c r="H14" s="1"/>
      <c r="I14" s="1" t="e">
        <f t="shared" si="1"/>
        <v>#DIV/0!</v>
      </c>
      <c r="J14" s="1">
        <f t="shared" si="2"/>
        <v>0</v>
      </c>
      <c r="K14" s="1">
        <f t="shared" si="3"/>
        <v>0</v>
      </c>
      <c r="L14" s="1">
        <f t="shared" si="4"/>
        <v>0</v>
      </c>
    </row>
    <row r="15" spans="2:12" x14ac:dyDescent="0.3">
      <c r="B15" s="1">
        <v>11</v>
      </c>
      <c r="C15" s="1" t="s">
        <v>68</v>
      </c>
      <c r="D15" s="119"/>
      <c r="E15" s="1">
        <v>3800</v>
      </c>
      <c r="F15" s="1">
        <v>3.9</v>
      </c>
      <c r="G15" s="1">
        <f t="shared" si="0"/>
        <v>0</v>
      </c>
      <c r="H15" s="1"/>
      <c r="I15" s="1" t="e">
        <f t="shared" si="1"/>
        <v>#DIV/0!</v>
      </c>
      <c r="J15" s="1">
        <f t="shared" si="2"/>
        <v>0</v>
      </c>
      <c r="K15" s="1">
        <f t="shared" si="3"/>
        <v>0</v>
      </c>
      <c r="L15" s="1">
        <f t="shared" si="4"/>
        <v>0</v>
      </c>
    </row>
    <row r="16" spans="2:12" x14ac:dyDescent="0.3">
      <c r="B16" s="1">
        <v>12</v>
      </c>
      <c r="C16" s="1" t="s">
        <v>69</v>
      </c>
      <c r="D16" s="1">
        <v>5</v>
      </c>
      <c r="E16" s="1">
        <v>3800</v>
      </c>
      <c r="F16" s="1">
        <v>3.85</v>
      </c>
      <c r="G16" s="1">
        <f t="shared" si="0"/>
        <v>2984.7076930448065</v>
      </c>
      <c r="H16" s="1"/>
      <c r="I16" s="1">
        <f t="shared" si="1"/>
        <v>0</v>
      </c>
      <c r="J16" s="1">
        <f t="shared" si="2"/>
        <v>2387.7661544358452</v>
      </c>
      <c r="K16" s="1">
        <f t="shared" si="3"/>
        <v>2238.5307697836051</v>
      </c>
      <c r="L16" s="1">
        <f t="shared" si="4"/>
        <v>2089.2953851313646</v>
      </c>
    </row>
    <row r="17" spans="2:12" x14ac:dyDescent="0.3">
      <c r="B17" s="1">
        <v>13</v>
      </c>
      <c r="C17" s="1" t="s">
        <v>70</v>
      </c>
      <c r="D17" s="1"/>
      <c r="E17" s="1">
        <v>3700</v>
      </c>
      <c r="F17" s="1">
        <v>3.75</v>
      </c>
      <c r="G17" s="1">
        <f t="shared" si="0"/>
        <v>0</v>
      </c>
      <c r="H17" s="1"/>
      <c r="I17" s="1" t="e">
        <f t="shared" si="1"/>
        <v>#DIV/0!</v>
      </c>
      <c r="J17" s="1">
        <f t="shared" si="2"/>
        <v>0</v>
      </c>
      <c r="K17" s="1">
        <f t="shared" si="3"/>
        <v>0</v>
      </c>
      <c r="L17" s="1">
        <f t="shared" si="4"/>
        <v>0</v>
      </c>
    </row>
    <row r="18" spans="2:12" x14ac:dyDescent="0.3">
      <c r="B18" s="1">
        <v>14</v>
      </c>
      <c r="C18" s="1" t="s">
        <v>71</v>
      </c>
      <c r="D18" s="52"/>
      <c r="E18" s="1">
        <v>3600</v>
      </c>
      <c r="F18" s="1">
        <v>3.65</v>
      </c>
      <c r="G18" s="1">
        <f t="shared" si="0"/>
        <v>0</v>
      </c>
      <c r="H18" s="1"/>
      <c r="I18" s="1" t="e">
        <f t="shared" si="1"/>
        <v>#DIV/0!</v>
      </c>
      <c r="J18" s="1">
        <f t="shared" si="2"/>
        <v>0</v>
      </c>
      <c r="K18" s="1">
        <f t="shared" si="3"/>
        <v>0</v>
      </c>
      <c r="L18" s="1">
        <f t="shared" si="4"/>
        <v>0</v>
      </c>
    </row>
    <row r="19" spans="2:12" x14ac:dyDescent="0.3">
      <c r="B19" s="1">
        <v>10</v>
      </c>
      <c r="C19" s="1" t="s">
        <v>72</v>
      </c>
      <c r="D19" s="1">
        <v>11</v>
      </c>
      <c r="E19" s="1">
        <v>3800</v>
      </c>
      <c r="F19" s="1">
        <v>4.0999999999999996</v>
      </c>
      <c r="G19" s="1">
        <f t="shared" si="0"/>
        <v>5138.3077561157543</v>
      </c>
      <c r="H19" s="1"/>
      <c r="I19" s="1">
        <f t="shared" si="1"/>
        <v>0</v>
      </c>
      <c r="J19" s="1">
        <f t="shared" si="2"/>
        <v>4110.6462048926032</v>
      </c>
      <c r="K19" s="1">
        <f t="shared" si="3"/>
        <v>3853.7308170868155</v>
      </c>
      <c r="L19" s="1">
        <f t="shared" si="4"/>
        <v>3596.8154292810277</v>
      </c>
    </row>
    <row r="20" spans="2:12" x14ac:dyDescent="0.3">
      <c r="B20" s="1">
        <v>10.5</v>
      </c>
      <c r="C20" s="1" t="s">
        <v>73</v>
      </c>
      <c r="D20" s="1"/>
      <c r="E20" s="1">
        <v>3800</v>
      </c>
      <c r="F20" s="1">
        <v>3.95</v>
      </c>
      <c r="G20" s="1">
        <f t="shared" si="0"/>
        <v>0</v>
      </c>
      <c r="H20" s="1"/>
      <c r="I20" s="1" t="e">
        <f t="shared" si="1"/>
        <v>#DIV/0!</v>
      </c>
      <c r="J20" s="1">
        <f t="shared" si="2"/>
        <v>0</v>
      </c>
      <c r="K20" s="1">
        <f t="shared" si="3"/>
        <v>0</v>
      </c>
      <c r="L20" s="1">
        <f t="shared" si="4"/>
        <v>0</v>
      </c>
    </row>
    <row r="21" spans="2:12" x14ac:dyDescent="0.3">
      <c r="B21" s="1">
        <v>14</v>
      </c>
      <c r="C21" s="1" t="s">
        <v>74</v>
      </c>
      <c r="D21" s="1"/>
      <c r="E21" s="1">
        <v>3700</v>
      </c>
      <c r="F21" s="1">
        <v>3.65</v>
      </c>
      <c r="G21" s="1">
        <f t="shared" si="0"/>
        <v>0</v>
      </c>
      <c r="H21" s="1"/>
      <c r="I21" s="1" t="e">
        <f t="shared" si="1"/>
        <v>#DIV/0!</v>
      </c>
      <c r="J21" s="1">
        <f t="shared" si="2"/>
        <v>0</v>
      </c>
      <c r="K21" s="1">
        <f t="shared" si="3"/>
        <v>0</v>
      </c>
      <c r="L21" s="1">
        <f t="shared" si="4"/>
        <v>0</v>
      </c>
    </row>
    <row r="22" spans="2:12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3">
      <c r="B25" s="1"/>
      <c r="C25" s="1"/>
      <c r="D25" s="1"/>
      <c r="E25" s="1"/>
      <c r="F25" s="1"/>
      <c r="G25" s="1"/>
      <c r="H25" s="1"/>
      <c r="I25" s="1" t="e">
        <f t="shared" si="1"/>
        <v>#DIV/0!</v>
      </c>
      <c r="J25" s="1"/>
      <c r="K25" s="1"/>
      <c r="L25" s="1"/>
    </row>
    <row r="26" spans="2:12" x14ac:dyDescent="0.3">
      <c r="B26" s="1">
        <f>SUMPRODUCT(B5:B21,D5:D21)/SUM(D5:D21)</f>
        <v>8.8780487804878057</v>
      </c>
      <c r="C26" s="1"/>
      <c r="D26" s="1">
        <f>SUM(D5:D25)</f>
        <v>41</v>
      </c>
      <c r="E26" s="1">
        <f>AVERAGE(E5:E25)</f>
        <v>3700</v>
      </c>
      <c r="F26" s="1">
        <f>AVERAGE(F5:F25)</f>
        <v>4.4688235294117655</v>
      </c>
      <c r="G26" s="1">
        <f>SUM(G5:G25)</f>
        <v>15701.193232247828</v>
      </c>
      <c r="H26" s="1">
        <f>SUM(H5:H25)</f>
        <v>0</v>
      </c>
      <c r="I26" s="1">
        <f>AVERAGEIF(I5:I25,"&lt;&gt;#DIV/0!")</f>
        <v>0</v>
      </c>
      <c r="J26" s="2">
        <f>SUM(J5:J25)</f>
        <v>12560.954585798263</v>
      </c>
      <c r="K26" s="1">
        <f>SUM(K5:K25)</f>
        <v>11775.894924185872</v>
      </c>
      <c r="L26" s="1">
        <f>SUM(L5:L25)</f>
        <v>10990.835262573481</v>
      </c>
    </row>
    <row r="29" spans="2:12" x14ac:dyDescent="0.3">
      <c r="C29" s="2" t="s">
        <v>75</v>
      </c>
      <c r="D29" s="2" t="s">
        <v>57</v>
      </c>
    </row>
    <row r="30" spans="2:12" x14ac:dyDescent="0.3">
      <c r="C30" s="1">
        <v>11820</v>
      </c>
      <c r="D30" s="53">
        <f>C30/G26</f>
        <v>0.75280902700589303</v>
      </c>
    </row>
    <row r="33" spans="1:12" ht="18" x14ac:dyDescent="0.35">
      <c r="C33" s="136" t="s">
        <v>47</v>
      </c>
      <c r="D33" s="136"/>
      <c r="E33" s="136"/>
      <c r="F33" s="136"/>
      <c r="G33" s="136"/>
      <c r="H33" s="136"/>
      <c r="I33" s="136"/>
      <c r="J33" s="136"/>
    </row>
    <row r="34" spans="1:12" x14ac:dyDescent="0.3">
      <c r="C34" s="135" t="s">
        <v>48</v>
      </c>
      <c r="D34" s="135"/>
      <c r="E34" s="135"/>
      <c r="F34" s="135"/>
      <c r="G34" s="135"/>
      <c r="H34" s="135"/>
      <c r="I34" s="135"/>
      <c r="J34" s="135"/>
    </row>
    <row r="35" spans="1:12" x14ac:dyDescent="0.3">
      <c r="B35" t="s">
        <v>30</v>
      </c>
      <c r="C35" t="s">
        <v>31</v>
      </c>
    </row>
    <row r="36" spans="1:12" x14ac:dyDescent="0.3">
      <c r="B36" s="2" t="s">
        <v>50</v>
      </c>
      <c r="C36" s="2" t="s">
        <v>51</v>
      </c>
      <c r="D36" s="2" t="s">
        <v>52</v>
      </c>
      <c r="E36" s="2" t="s">
        <v>53</v>
      </c>
      <c r="F36" s="2" t="s">
        <v>54</v>
      </c>
      <c r="G36" s="2" t="s">
        <v>55</v>
      </c>
      <c r="H36" s="2" t="s">
        <v>56</v>
      </c>
      <c r="I36" s="2" t="s">
        <v>57</v>
      </c>
      <c r="J36" s="50">
        <v>0.8</v>
      </c>
      <c r="K36" s="50">
        <v>0.75</v>
      </c>
      <c r="L36" s="50">
        <v>0.7</v>
      </c>
    </row>
    <row r="37" spans="1:12" x14ac:dyDescent="0.3">
      <c r="B37" s="1">
        <v>6</v>
      </c>
      <c r="C37" s="51" t="s">
        <v>58</v>
      </c>
      <c r="D37" s="52"/>
      <c r="E37" s="1">
        <v>3600</v>
      </c>
      <c r="F37" s="1">
        <v>5.2</v>
      </c>
      <c r="G37" s="1">
        <f t="shared" ref="G37:G54" si="5">(E37*VALUE(LEFT(B37,3)*120*60*8)/(F37*14400*2.2046*36))*D37</f>
        <v>0</v>
      </c>
      <c r="H37" s="1"/>
      <c r="I37" s="1" t="e">
        <f>(H37*100)/G37</f>
        <v>#DIV/0!</v>
      </c>
      <c r="J37" s="1">
        <f>G37*0.8</f>
        <v>0</v>
      </c>
      <c r="K37" s="1">
        <f>G37*0.75</f>
        <v>0</v>
      </c>
      <c r="L37" s="1">
        <f>G37*0.7</f>
        <v>0</v>
      </c>
    </row>
    <row r="38" spans="1:12" x14ac:dyDescent="0.3">
      <c r="B38" s="1">
        <v>6</v>
      </c>
      <c r="C38" s="51" t="s">
        <v>59</v>
      </c>
      <c r="D38" s="1"/>
      <c r="E38" s="1">
        <v>3800</v>
      </c>
      <c r="F38" s="1">
        <v>5.2</v>
      </c>
      <c r="G38" s="1">
        <f t="shared" si="5"/>
        <v>0</v>
      </c>
      <c r="H38" s="1"/>
      <c r="I38" s="1" t="e">
        <f t="shared" ref="I38:I58" si="6">(H38*100)/G38</f>
        <v>#DIV/0!</v>
      </c>
      <c r="J38" s="1">
        <f>G38*0.8</f>
        <v>0</v>
      </c>
      <c r="K38" s="1">
        <f>G38*0.75</f>
        <v>0</v>
      </c>
      <c r="L38" s="1">
        <f>G38*0.7</f>
        <v>0</v>
      </c>
    </row>
    <row r="39" spans="1:12" x14ac:dyDescent="0.3">
      <c r="A39">
        <v>1</v>
      </c>
      <c r="B39" s="1">
        <v>7</v>
      </c>
      <c r="C39" s="1" t="s">
        <v>60</v>
      </c>
      <c r="D39" s="52">
        <v>2</v>
      </c>
      <c r="E39" s="1">
        <v>3100</v>
      </c>
      <c r="F39" s="1">
        <v>5.0999999999999996</v>
      </c>
      <c r="G39" s="1">
        <f t="shared" si="5"/>
        <v>428.89130412010371</v>
      </c>
      <c r="H39" s="1"/>
      <c r="I39" s="1">
        <f t="shared" si="6"/>
        <v>0</v>
      </c>
      <c r="J39" s="1">
        <f>G39*0.8</f>
        <v>343.11304329608299</v>
      </c>
      <c r="K39" s="1">
        <f>G39*0.75</f>
        <v>321.66847809007777</v>
      </c>
      <c r="L39" s="1">
        <f>G39*0.7</f>
        <v>300.2239128840726</v>
      </c>
    </row>
    <row r="40" spans="1:12" x14ac:dyDescent="0.3">
      <c r="B40" s="1">
        <v>7.25</v>
      </c>
      <c r="C40" s="1" t="s">
        <v>61</v>
      </c>
      <c r="D40" s="52">
        <v>3</v>
      </c>
      <c r="E40" s="1">
        <v>3800</v>
      </c>
      <c r="F40" s="1">
        <v>5.05</v>
      </c>
      <c r="G40" s="1">
        <f t="shared" si="5"/>
        <v>819.16927971487144</v>
      </c>
      <c r="H40" s="1"/>
      <c r="I40" s="1">
        <f t="shared" si="6"/>
        <v>0</v>
      </c>
      <c r="J40" s="1">
        <f>G40*0.8</f>
        <v>655.33542377189724</v>
      </c>
      <c r="K40" s="1">
        <f>G40*0.75</f>
        <v>614.37695978615352</v>
      </c>
      <c r="L40" s="1">
        <f>G40*0.7</f>
        <v>573.41849580040991</v>
      </c>
    </row>
    <row r="41" spans="1:12" x14ac:dyDescent="0.3">
      <c r="A41">
        <v>1</v>
      </c>
      <c r="B41" s="1">
        <v>7.7</v>
      </c>
      <c r="C41" s="1" t="s">
        <v>62</v>
      </c>
      <c r="D41" s="52">
        <v>5</v>
      </c>
      <c r="E41" s="1">
        <v>4000</v>
      </c>
      <c r="F41" s="1">
        <v>5</v>
      </c>
      <c r="G41" s="1">
        <f t="shared" si="5"/>
        <v>1552.3098168476013</v>
      </c>
      <c r="H41" s="1"/>
      <c r="I41" s="1">
        <f t="shared" si="6"/>
        <v>0</v>
      </c>
      <c r="J41" s="1">
        <f t="shared" ref="J41:J54" si="7">G41*0.8</f>
        <v>1241.8478534780811</v>
      </c>
      <c r="K41" s="1">
        <f t="shared" ref="K41:K54" si="8">G41*0.75</f>
        <v>1164.2323626357011</v>
      </c>
      <c r="L41" s="1">
        <f t="shared" ref="L41:L54" si="9">G41*0.7</f>
        <v>1086.6168717933208</v>
      </c>
    </row>
    <row r="42" spans="1:12" x14ac:dyDescent="0.3">
      <c r="A42">
        <v>1</v>
      </c>
      <c r="B42" s="1">
        <v>8</v>
      </c>
      <c r="C42" s="1" t="s">
        <v>63</v>
      </c>
      <c r="D42" s="52">
        <v>10</v>
      </c>
      <c r="E42" s="1">
        <v>4000</v>
      </c>
      <c r="F42" s="1">
        <v>4.7699999999999996</v>
      </c>
      <c r="G42" s="1">
        <f t="shared" si="5"/>
        <v>3381.109895390784</v>
      </c>
      <c r="H42" s="1"/>
      <c r="I42" s="1">
        <f t="shared" si="6"/>
        <v>0</v>
      </c>
      <c r="J42" s="1">
        <f t="shared" si="7"/>
        <v>2704.8879163126276</v>
      </c>
      <c r="K42" s="1">
        <f t="shared" si="8"/>
        <v>2535.832421543088</v>
      </c>
      <c r="L42" s="1">
        <f t="shared" si="9"/>
        <v>2366.7769267735484</v>
      </c>
    </row>
    <row r="43" spans="1:12" x14ac:dyDescent="0.3">
      <c r="B43" s="1">
        <v>8</v>
      </c>
      <c r="C43" s="1" t="s">
        <v>76</v>
      </c>
      <c r="D43" s="1">
        <v>1</v>
      </c>
      <c r="E43" s="1">
        <v>4000</v>
      </c>
      <c r="F43" s="1">
        <v>4.7699999999999996</v>
      </c>
      <c r="G43" s="1">
        <f t="shared" si="5"/>
        <v>338.11098953907839</v>
      </c>
      <c r="H43" s="1"/>
      <c r="I43" s="1">
        <f t="shared" si="6"/>
        <v>0</v>
      </c>
      <c r="J43" s="1">
        <f t="shared" si="7"/>
        <v>270.4887916312627</v>
      </c>
      <c r="K43" s="1">
        <f t="shared" si="8"/>
        <v>253.58324215430878</v>
      </c>
      <c r="L43" s="1">
        <f t="shared" si="9"/>
        <v>236.67769267735486</v>
      </c>
    </row>
    <row r="44" spans="1:12" x14ac:dyDescent="0.3">
      <c r="A44">
        <v>1</v>
      </c>
      <c r="B44" s="1">
        <v>8.25</v>
      </c>
      <c r="C44" s="1" t="s">
        <v>65</v>
      </c>
      <c r="D44" s="52">
        <v>3</v>
      </c>
      <c r="E44" s="1">
        <v>3200</v>
      </c>
      <c r="F44" s="1">
        <v>4.7</v>
      </c>
      <c r="G44" s="1">
        <f t="shared" si="5"/>
        <v>844.14084541477746</v>
      </c>
      <c r="H44" s="1"/>
      <c r="I44" s="1">
        <f t="shared" si="6"/>
        <v>0</v>
      </c>
      <c r="J44" s="1">
        <f t="shared" si="7"/>
        <v>675.31267633182199</v>
      </c>
      <c r="K44" s="1">
        <f t="shared" si="8"/>
        <v>633.10563406108304</v>
      </c>
      <c r="L44" s="1">
        <f t="shared" si="9"/>
        <v>590.8985917903442</v>
      </c>
    </row>
    <row r="45" spans="1:12" x14ac:dyDescent="0.3">
      <c r="B45" s="1">
        <v>8.5</v>
      </c>
      <c r="C45" s="1" t="s">
        <v>66</v>
      </c>
      <c r="D45" s="52"/>
      <c r="E45" s="1">
        <v>3600</v>
      </c>
      <c r="F45" s="1">
        <v>4.7300000000000004</v>
      </c>
      <c r="G45" s="1">
        <f t="shared" si="5"/>
        <v>0</v>
      </c>
      <c r="H45" s="1"/>
      <c r="I45" s="1" t="e">
        <f t="shared" si="6"/>
        <v>#DIV/0!</v>
      </c>
      <c r="J45" s="1">
        <f t="shared" si="7"/>
        <v>0</v>
      </c>
      <c r="K45" s="1">
        <f t="shared" si="8"/>
        <v>0</v>
      </c>
      <c r="L45" s="1">
        <f t="shared" si="9"/>
        <v>0</v>
      </c>
    </row>
    <row r="46" spans="1:12" x14ac:dyDescent="0.3">
      <c r="B46" s="1">
        <v>9</v>
      </c>
      <c r="C46" s="1" t="s">
        <v>67</v>
      </c>
      <c r="D46" s="1"/>
      <c r="E46" s="1">
        <v>3600</v>
      </c>
      <c r="F46" s="1">
        <v>4.5999999999999996</v>
      </c>
      <c r="G46" s="1">
        <f t="shared" si="5"/>
        <v>0</v>
      </c>
      <c r="H46" s="1"/>
      <c r="I46" s="1" t="e">
        <f t="shared" si="6"/>
        <v>#DIV/0!</v>
      </c>
      <c r="J46" s="1">
        <f t="shared" si="7"/>
        <v>0</v>
      </c>
      <c r="K46" s="1">
        <f t="shared" si="8"/>
        <v>0</v>
      </c>
      <c r="L46" s="1">
        <f t="shared" si="9"/>
        <v>0</v>
      </c>
    </row>
    <row r="47" spans="1:12" x14ac:dyDescent="0.3">
      <c r="B47" s="1">
        <v>11</v>
      </c>
      <c r="C47" s="1" t="s">
        <v>68</v>
      </c>
      <c r="D47" s="1"/>
      <c r="E47" s="1">
        <v>3800</v>
      </c>
      <c r="F47" s="1">
        <v>3.9</v>
      </c>
      <c r="G47" s="1">
        <f t="shared" si="5"/>
        <v>0</v>
      </c>
      <c r="H47" s="1"/>
      <c r="I47" s="1" t="e">
        <f t="shared" si="6"/>
        <v>#DIV/0!</v>
      </c>
      <c r="J47" s="1">
        <f t="shared" si="7"/>
        <v>0</v>
      </c>
      <c r="K47" s="1">
        <f t="shared" si="8"/>
        <v>0</v>
      </c>
      <c r="L47" s="1">
        <f t="shared" si="9"/>
        <v>0</v>
      </c>
    </row>
    <row r="48" spans="1:12" x14ac:dyDescent="0.3">
      <c r="B48" s="1">
        <v>12</v>
      </c>
      <c r="C48" s="1" t="s">
        <v>69</v>
      </c>
      <c r="D48" s="1">
        <v>6</v>
      </c>
      <c r="E48" s="1">
        <v>3800</v>
      </c>
      <c r="F48" s="1">
        <v>3.85</v>
      </c>
      <c r="G48" s="1">
        <f t="shared" si="5"/>
        <v>3581.6492316537679</v>
      </c>
      <c r="H48" s="1"/>
      <c r="I48" s="1">
        <f t="shared" si="6"/>
        <v>0</v>
      </c>
      <c r="J48" s="1">
        <f t="shared" si="7"/>
        <v>2865.3193853230146</v>
      </c>
      <c r="K48" s="1">
        <f t="shared" si="8"/>
        <v>2686.2369237403259</v>
      </c>
      <c r="L48" s="1">
        <f t="shared" si="9"/>
        <v>2507.1544621576372</v>
      </c>
    </row>
    <row r="49" spans="2:12" x14ac:dyDescent="0.3">
      <c r="B49" s="1">
        <v>13</v>
      </c>
      <c r="C49" s="1" t="s">
        <v>70</v>
      </c>
      <c r="D49" s="1"/>
      <c r="E49" s="1">
        <v>3700</v>
      </c>
      <c r="F49" s="1">
        <v>3.75</v>
      </c>
      <c r="G49" s="1">
        <f t="shared" si="5"/>
        <v>0</v>
      </c>
      <c r="H49" s="1"/>
      <c r="I49" s="1" t="e">
        <f t="shared" si="6"/>
        <v>#DIV/0!</v>
      </c>
      <c r="J49" s="1">
        <f t="shared" si="7"/>
        <v>0</v>
      </c>
      <c r="K49" s="1">
        <f t="shared" si="8"/>
        <v>0</v>
      </c>
      <c r="L49" s="1">
        <f t="shared" si="9"/>
        <v>0</v>
      </c>
    </row>
    <row r="50" spans="2:12" x14ac:dyDescent="0.3">
      <c r="B50" s="1">
        <v>14</v>
      </c>
      <c r="C50" s="1" t="s">
        <v>71</v>
      </c>
      <c r="D50" s="52"/>
      <c r="E50" s="1">
        <v>3600</v>
      </c>
      <c r="F50" s="1">
        <v>3.65</v>
      </c>
      <c r="G50" s="1">
        <f t="shared" si="5"/>
        <v>0</v>
      </c>
      <c r="H50" s="1"/>
      <c r="I50" s="1" t="e">
        <f t="shared" si="6"/>
        <v>#DIV/0!</v>
      </c>
      <c r="J50" s="1">
        <f t="shared" si="7"/>
        <v>0</v>
      </c>
      <c r="K50" s="1">
        <f t="shared" si="8"/>
        <v>0</v>
      </c>
      <c r="L50" s="1">
        <f t="shared" si="9"/>
        <v>0</v>
      </c>
    </row>
    <row r="51" spans="2:12" x14ac:dyDescent="0.3">
      <c r="B51" s="1">
        <v>10</v>
      </c>
      <c r="C51" s="1" t="s">
        <v>72</v>
      </c>
      <c r="D51" s="52">
        <v>10</v>
      </c>
      <c r="E51" s="1">
        <v>3800</v>
      </c>
      <c r="F51" s="1">
        <v>4.0999999999999996</v>
      </c>
      <c r="G51" s="1">
        <f t="shared" si="5"/>
        <v>4671.1888691961403</v>
      </c>
      <c r="H51" s="1"/>
      <c r="I51" s="1">
        <f t="shared" si="6"/>
        <v>0</v>
      </c>
      <c r="J51" s="1">
        <f t="shared" si="7"/>
        <v>3736.9510953569124</v>
      </c>
      <c r="K51" s="1">
        <f t="shared" si="8"/>
        <v>3503.3916518971055</v>
      </c>
      <c r="L51" s="1">
        <f t="shared" si="9"/>
        <v>3269.832208437298</v>
      </c>
    </row>
    <row r="52" spans="2:12" x14ac:dyDescent="0.3">
      <c r="B52" s="1">
        <v>10.5</v>
      </c>
      <c r="C52" s="1" t="s">
        <v>73</v>
      </c>
      <c r="D52" s="1"/>
      <c r="E52" s="1">
        <v>3800</v>
      </c>
      <c r="F52" s="1">
        <v>3.95</v>
      </c>
      <c r="G52" s="1">
        <f t="shared" si="5"/>
        <v>0</v>
      </c>
      <c r="H52" s="1"/>
      <c r="I52" s="1" t="e">
        <f t="shared" si="6"/>
        <v>#DIV/0!</v>
      </c>
      <c r="J52" s="1">
        <f t="shared" si="7"/>
        <v>0</v>
      </c>
      <c r="K52" s="1">
        <f t="shared" si="8"/>
        <v>0</v>
      </c>
      <c r="L52" s="1">
        <f t="shared" si="9"/>
        <v>0</v>
      </c>
    </row>
    <row r="53" spans="2:12" x14ac:dyDescent="0.3">
      <c r="B53" s="1">
        <v>10.7</v>
      </c>
      <c r="C53" s="1" t="s">
        <v>77</v>
      </c>
      <c r="D53" s="1"/>
      <c r="E53" s="1">
        <v>3800</v>
      </c>
      <c r="F53" s="1">
        <v>3.82</v>
      </c>
      <c r="G53" s="1">
        <f t="shared" si="5"/>
        <v>0</v>
      </c>
      <c r="H53" s="1"/>
      <c r="I53" s="1" t="e">
        <f t="shared" si="6"/>
        <v>#DIV/0!</v>
      </c>
      <c r="J53" s="1">
        <f t="shared" si="7"/>
        <v>0</v>
      </c>
      <c r="K53" s="1">
        <f t="shared" si="8"/>
        <v>0</v>
      </c>
      <c r="L53" s="1">
        <f t="shared" si="9"/>
        <v>0</v>
      </c>
    </row>
    <row r="54" spans="2:12" x14ac:dyDescent="0.3">
      <c r="B54" s="1">
        <v>14</v>
      </c>
      <c r="C54" s="1" t="s">
        <v>74</v>
      </c>
      <c r="D54" s="1"/>
      <c r="E54" s="1">
        <v>3700</v>
      </c>
      <c r="F54" s="1">
        <v>3.65</v>
      </c>
      <c r="G54" s="1">
        <f t="shared" si="5"/>
        <v>0</v>
      </c>
      <c r="H54" s="1"/>
      <c r="I54" s="1" t="e">
        <f t="shared" si="6"/>
        <v>#DIV/0!</v>
      </c>
      <c r="J54" s="1">
        <f t="shared" si="7"/>
        <v>0</v>
      </c>
      <c r="K54" s="1">
        <f t="shared" si="8"/>
        <v>0</v>
      </c>
      <c r="L54" s="1">
        <f t="shared" si="9"/>
        <v>0</v>
      </c>
    </row>
    <row r="55" spans="2:12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3">
      <c r="B58" s="1"/>
      <c r="C58" s="1"/>
      <c r="D58" s="1"/>
      <c r="E58" s="1"/>
      <c r="F58" s="1"/>
      <c r="G58" s="1"/>
      <c r="H58" s="1"/>
      <c r="I58" s="1" t="e">
        <f t="shared" si="6"/>
        <v>#DIV/0!</v>
      </c>
      <c r="J58" s="1"/>
      <c r="K58" s="1"/>
      <c r="L58" s="1"/>
    </row>
    <row r="59" spans="2:12" x14ac:dyDescent="0.3">
      <c r="B59" s="1">
        <f>SUMPRODUCT(B37:B58,D37:D58)/SUM(D37:D58)</f>
        <v>8.9749999999999996</v>
      </c>
      <c r="C59" s="1"/>
      <c r="D59" s="1">
        <f>SUM(D37:D58)</f>
        <v>40</v>
      </c>
      <c r="E59" s="1">
        <f>AVERAGE(E37:E58)</f>
        <v>3705.5555555555557</v>
      </c>
      <c r="F59" s="1">
        <f>AVERAGE(F37:F58)</f>
        <v>4.4327777777777779</v>
      </c>
      <c r="G59" s="1">
        <f>SUM(G37:G54)</f>
        <v>15616.570231877125</v>
      </c>
      <c r="H59" s="1">
        <f>SUM(H37:H58)</f>
        <v>0</v>
      </c>
      <c r="I59" s="1">
        <f>AVERAGEIF(I37:I58,"&lt;&gt;#DIV/0!")</f>
        <v>0</v>
      </c>
      <c r="J59" s="2">
        <f>SUM(J37:J58)</f>
        <v>12493.256185501701</v>
      </c>
      <c r="K59" s="1">
        <f>SUM(K37:K58)</f>
        <v>11712.427673907843</v>
      </c>
      <c r="L59" s="1">
        <f>SUM(L37:L58)</f>
        <v>10931.599162313985</v>
      </c>
    </row>
    <row r="62" spans="2:12" x14ac:dyDescent="0.3">
      <c r="C62" s="2" t="s">
        <v>75</v>
      </c>
      <c r="D62" s="2" t="s">
        <v>57</v>
      </c>
    </row>
    <row r="63" spans="2:12" x14ac:dyDescent="0.3">
      <c r="C63" s="1">
        <v>11705</v>
      </c>
      <c r="D63" s="53">
        <f>C63/G59</f>
        <v>0.74952437226628144</v>
      </c>
    </row>
    <row r="66" spans="1:12" ht="18" x14ac:dyDescent="0.35">
      <c r="C66" s="136" t="s">
        <v>47</v>
      </c>
      <c r="D66" s="136"/>
      <c r="E66" s="136"/>
      <c r="F66" s="136"/>
      <c r="G66" s="136"/>
      <c r="H66" s="136"/>
      <c r="I66" s="136"/>
      <c r="J66" s="136"/>
    </row>
    <row r="67" spans="1:12" x14ac:dyDescent="0.3">
      <c r="C67" s="135" t="s">
        <v>48</v>
      </c>
      <c r="D67" s="135"/>
      <c r="E67" s="135"/>
      <c r="F67" s="135"/>
      <c r="G67" s="135"/>
      <c r="H67" s="135"/>
      <c r="I67" s="135"/>
      <c r="J67" s="135"/>
    </row>
    <row r="68" spans="1:12" x14ac:dyDescent="0.3">
      <c r="B68" t="s">
        <v>30</v>
      </c>
      <c r="C68" t="s">
        <v>34</v>
      </c>
    </row>
    <row r="69" spans="1:12" x14ac:dyDescent="0.3">
      <c r="B69" s="2" t="s">
        <v>50</v>
      </c>
      <c r="C69" s="2" t="s">
        <v>51</v>
      </c>
      <c r="D69" s="2" t="s">
        <v>52</v>
      </c>
      <c r="E69" s="2" t="s">
        <v>53</v>
      </c>
      <c r="F69" s="2" t="s">
        <v>54</v>
      </c>
      <c r="G69" s="2" t="s">
        <v>55</v>
      </c>
      <c r="H69" s="2" t="s">
        <v>56</v>
      </c>
      <c r="I69" s="2" t="s">
        <v>57</v>
      </c>
      <c r="J69" s="50">
        <v>0.8</v>
      </c>
      <c r="K69" s="50">
        <v>0.75</v>
      </c>
      <c r="L69" s="50">
        <v>0.7</v>
      </c>
    </row>
    <row r="70" spans="1:12" x14ac:dyDescent="0.3">
      <c r="B70" s="1">
        <v>6</v>
      </c>
      <c r="C70" s="51" t="s">
        <v>58</v>
      </c>
      <c r="D70" s="52"/>
      <c r="E70" s="1">
        <v>3600</v>
      </c>
      <c r="F70" s="1">
        <v>5.2</v>
      </c>
      <c r="G70" s="1">
        <f t="shared" ref="G70:G87" si="10">(E70*VALUE(LEFT(B70,3)*120*60*8)/(F70*14400*2.2046*36))*D70</f>
        <v>0</v>
      </c>
      <c r="H70" s="1"/>
      <c r="I70" s="1" t="e">
        <f>(H70*100)/G70</f>
        <v>#DIV/0!</v>
      </c>
      <c r="J70" s="1">
        <f>G70*0.8</f>
        <v>0</v>
      </c>
      <c r="K70" s="1">
        <f>G70*0.75</f>
        <v>0</v>
      </c>
      <c r="L70" s="1">
        <f>G70*0.7</f>
        <v>0</v>
      </c>
    </row>
    <row r="71" spans="1:12" x14ac:dyDescent="0.3">
      <c r="B71" s="1">
        <v>6</v>
      </c>
      <c r="C71" s="51" t="s">
        <v>59</v>
      </c>
      <c r="D71" s="1"/>
      <c r="E71" s="1">
        <v>3800</v>
      </c>
      <c r="F71" s="1">
        <v>5.2</v>
      </c>
      <c r="G71" s="1">
        <f t="shared" si="10"/>
        <v>0</v>
      </c>
      <c r="H71" s="1"/>
      <c r="I71" s="1" t="e">
        <f t="shared" ref="I71:I91" si="11">(H71*100)/G71</f>
        <v>#DIV/0!</v>
      </c>
      <c r="J71" s="1">
        <f>G71*0.8</f>
        <v>0</v>
      </c>
      <c r="K71" s="1">
        <f>G71*0.75</f>
        <v>0</v>
      </c>
      <c r="L71" s="1">
        <f>G71*0.7</f>
        <v>0</v>
      </c>
    </row>
    <row r="72" spans="1:12" x14ac:dyDescent="0.3">
      <c r="A72">
        <v>2</v>
      </c>
      <c r="B72" s="1">
        <v>7</v>
      </c>
      <c r="C72" s="1" t="s">
        <v>60</v>
      </c>
      <c r="D72" s="52">
        <v>3</v>
      </c>
      <c r="E72" s="1">
        <v>3100</v>
      </c>
      <c r="F72" s="1">
        <v>5.0999999999999996</v>
      </c>
      <c r="G72" s="1">
        <f t="shared" si="10"/>
        <v>643.33695618015554</v>
      </c>
      <c r="H72" s="1"/>
      <c r="I72" s="1">
        <f t="shared" si="11"/>
        <v>0</v>
      </c>
      <c r="J72" s="1">
        <f>G72*0.8</f>
        <v>514.66956494412443</v>
      </c>
      <c r="K72" s="1">
        <f>G72*0.75</f>
        <v>482.50271713511665</v>
      </c>
      <c r="L72" s="1">
        <f>G72*0.7</f>
        <v>450.33586932610882</v>
      </c>
    </row>
    <row r="73" spans="1:12" x14ac:dyDescent="0.3">
      <c r="B73" s="1">
        <v>7.25</v>
      </c>
      <c r="C73" s="1" t="s">
        <v>61</v>
      </c>
      <c r="D73" s="52">
        <v>3</v>
      </c>
      <c r="E73" s="1">
        <v>3800</v>
      </c>
      <c r="F73" s="1">
        <v>5.05</v>
      </c>
      <c r="G73" s="1">
        <f t="shared" si="10"/>
        <v>819.16927971487144</v>
      </c>
      <c r="H73" s="1"/>
      <c r="I73" s="1">
        <f t="shared" si="11"/>
        <v>0</v>
      </c>
      <c r="J73" s="1">
        <f>G73*0.8</f>
        <v>655.33542377189724</v>
      </c>
      <c r="K73" s="1">
        <f>G73*0.75</f>
        <v>614.37695978615352</v>
      </c>
      <c r="L73" s="1">
        <f>G73*0.7</f>
        <v>573.41849580040991</v>
      </c>
    </row>
    <row r="74" spans="1:12" x14ac:dyDescent="0.3">
      <c r="B74" s="1">
        <v>7.7</v>
      </c>
      <c r="C74" s="1" t="s">
        <v>62</v>
      </c>
      <c r="D74" s="52">
        <v>5</v>
      </c>
      <c r="E74" s="1">
        <v>4000</v>
      </c>
      <c r="F74" s="1">
        <v>5</v>
      </c>
      <c r="G74" s="1">
        <f t="shared" si="10"/>
        <v>1552.3098168476013</v>
      </c>
      <c r="H74" s="1"/>
      <c r="I74" s="1">
        <f t="shared" si="11"/>
        <v>0</v>
      </c>
      <c r="J74" s="1">
        <f t="shared" ref="J74:J87" si="12">G74*0.8</f>
        <v>1241.8478534780811</v>
      </c>
      <c r="K74" s="1">
        <f t="shared" ref="K74:K87" si="13">G74*0.75</f>
        <v>1164.2323626357011</v>
      </c>
      <c r="L74" s="1">
        <f t="shared" ref="L74:L87" si="14">G74*0.7</f>
        <v>1086.6168717933208</v>
      </c>
    </row>
    <row r="75" spans="1:12" x14ac:dyDescent="0.3">
      <c r="B75" s="1">
        <v>8</v>
      </c>
      <c r="C75" s="1" t="s">
        <v>63</v>
      </c>
      <c r="D75" s="52">
        <v>10</v>
      </c>
      <c r="E75" s="1">
        <v>4000</v>
      </c>
      <c r="F75" s="1">
        <v>4.7699999999999996</v>
      </c>
      <c r="G75" s="1">
        <f t="shared" si="10"/>
        <v>3381.109895390784</v>
      </c>
      <c r="H75" s="1"/>
      <c r="I75" s="1">
        <f t="shared" si="11"/>
        <v>0</v>
      </c>
      <c r="J75" s="1">
        <f t="shared" si="12"/>
        <v>2704.8879163126276</v>
      </c>
      <c r="K75" s="1">
        <f t="shared" si="13"/>
        <v>2535.832421543088</v>
      </c>
      <c r="L75" s="1">
        <f t="shared" si="14"/>
        <v>2366.7769267735484</v>
      </c>
    </row>
    <row r="76" spans="1:12" x14ac:dyDescent="0.3">
      <c r="B76" s="1">
        <v>8</v>
      </c>
      <c r="C76" s="1" t="s">
        <v>76</v>
      </c>
      <c r="D76" s="1">
        <v>1</v>
      </c>
      <c r="E76" s="1">
        <v>4000</v>
      </c>
      <c r="F76" s="1">
        <v>4.7699999999999996</v>
      </c>
      <c r="G76" s="1">
        <f t="shared" si="10"/>
        <v>338.11098953907839</v>
      </c>
      <c r="H76" s="1"/>
      <c r="I76" s="1">
        <f t="shared" si="11"/>
        <v>0</v>
      </c>
      <c r="J76" s="1">
        <f t="shared" si="12"/>
        <v>270.4887916312627</v>
      </c>
      <c r="K76" s="1">
        <f t="shared" si="13"/>
        <v>253.58324215430878</v>
      </c>
      <c r="L76" s="1">
        <f t="shared" si="14"/>
        <v>236.67769267735486</v>
      </c>
    </row>
    <row r="77" spans="1:12" x14ac:dyDescent="0.3">
      <c r="B77" s="1">
        <v>8.25</v>
      </c>
      <c r="C77" s="1" t="s">
        <v>65</v>
      </c>
      <c r="D77" s="52">
        <v>3</v>
      </c>
      <c r="E77" s="1">
        <v>3200</v>
      </c>
      <c r="F77" s="1">
        <v>4.7</v>
      </c>
      <c r="G77" s="1">
        <f t="shared" si="10"/>
        <v>844.14084541477746</v>
      </c>
      <c r="H77" s="1"/>
      <c r="I77" s="1">
        <f t="shared" si="11"/>
        <v>0</v>
      </c>
      <c r="J77" s="1">
        <f t="shared" si="12"/>
        <v>675.31267633182199</v>
      </c>
      <c r="K77" s="1">
        <f t="shared" si="13"/>
        <v>633.10563406108304</v>
      </c>
      <c r="L77" s="1">
        <f t="shared" si="14"/>
        <v>590.8985917903442</v>
      </c>
    </row>
    <row r="78" spans="1:12" x14ac:dyDescent="0.3">
      <c r="B78" s="1">
        <v>8.5</v>
      </c>
      <c r="C78" s="1" t="s">
        <v>66</v>
      </c>
      <c r="D78" s="52"/>
      <c r="E78" s="1">
        <v>3600</v>
      </c>
      <c r="F78" s="1">
        <v>4.7300000000000004</v>
      </c>
      <c r="G78" s="1">
        <f t="shared" si="10"/>
        <v>0</v>
      </c>
      <c r="H78" s="1"/>
      <c r="I78" s="1" t="e">
        <f t="shared" si="11"/>
        <v>#DIV/0!</v>
      </c>
      <c r="J78" s="1">
        <f t="shared" si="12"/>
        <v>0</v>
      </c>
      <c r="K78" s="1">
        <f t="shared" si="13"/>
        <v>0</v>
      </c>
      <c r="L78" s="1">
        <f t="shared" si="14"/>
        <v>0</v>
      </c>
    </row>
    <row r="79" spans="1:12" x14ac:dyDescent="0.3">
      <c r="B79" s="1">
        <v>9</v>
      </c>
      <c r="C79" s="1" t="s">
        <v>67</v>
      </c>
      <c r="D79" s="1"/>
      <c r="E79" s="1">
        <v>3600</v>
      </c>
      <c r="F79" s="1">
        <v>4.5999999999999996</v>
      </c>
      <c r="G79" s="1">
        <f t="shared" si="10"/>
        <v>0</v>
      </c>
      <c r="H79" s="1"/>
      <c r="I79" s="1" t="e">
        <f t="shared" si="11"/>
        <v>#DIV/0!</v>
      </c>
      <c r="J79" s="1">
        <f t="shared" si="12"/>
        <v>0</v>
      </c>
      <c r="K79" s="1">
        <f t="shared" si="13"/>
        <v>0</v>
      </c>
      <c r="L79" s="1">
        <f t="shared" si="14"/>
        <v>0</v>
      </c>
    </row>
    <row r="80" spans="1:12" x14ac:dyDescent="0.3">
      <c r="B80" s="1">
        <v>11</v>
      </c>
      <c r="C80" s="1" t="s">
        <v>68</v>
      </c>
      <c r="D80" s="1"/>
      <c r="E80" s="1">
        <v>3800</v>
      </c>
      <c r="F80" s="1">
        <v>3.9</v>
      </c>
      <c r="G80" s="1">
        <f t="shared" si="10"/>
        <v>0</v>
      </c>
      <c r="H80" s="1"/>
      <c r="I80" s="1" t="e">
        <f t="shared" si="11"/>
        <v>#DIV/0!</v>
      </c>
      <c r="J80" s="1">
        <f t="shared" si="12"/>
        <v>0</v>
      </c>
      <c r="K80" s="1">
        <f t="shared" si="13"/>
        <v>0</v>
      </c>
      <c r="L80" s="1">
        <f t="shared" si="14"/>
        <v>0</v>
      </c>
    </row>
    <row r="81" spans="2:12" x14ac:dyDescent="0.3">
      <c r="B81" s="1">
        <v>12</v>
      </c>
      <c r="C81" s="1" t="s">
        <v>69</v>
      </c>
      <c r="D81" s="1">
        <v>5</v>
      </c>
      <c r="E81" s="1">
        <v>3800</v>
      </c>
      <c r="F81" s="1">
        <v>3.85</v>
      </c>
      <c r="G81" s="1">
        <f t="shared" si="10"/>
        <v>2984.7076930448065</v>
      </c>
      <c r="H81" s="1"/>
      <c r="I81" s="1">
        <f t="shared" si="11"/>
        <v>0</v>
      </c>
      <c r="J81" s="1">
        <f t="shared" si="12"/>
        <v>2387.7661544358452</v>
      </c>
      <c r="K81" s="1">
        <f t="shared" si="13"/>
        <v>2238.5307697836051</v>
      </c>
      <c r="L81" s="1">
        <f t="shared" si="14"/>
        <v>2089.2953851313646</v>
      </c>
    </row>
    <row r="82" spans="2:12" x14ac:dyDescent="0.3">
      <c r="B82" s="1">
        <v>13</v>
      </c>
      <c r="C82" s="1" t="s">
        <v>70</v>
      </c>
      <c r="D82" s="1"/>
      <c r="E82" s="1">
        <v>3700</v>
      </c>
      <c r="F82" s="1">
        <v>3.75</v>
      </c>
      <c r="G82" s="1">
        <f t="shared" si="10"/>
        <v>0</v>
      </c>
      <c r="H82" s="1"/>
      <c r="I82" s="1" t="e">
        <f t="shared" si="11"/>
        <v>#DIV/0!</v>
      </c>
      <c r="J82" s="1">
        <f t="shared" si="12"/>
        <v>0</v>
      </c>
      <c r="K82" s="1">
        <f t="shared" si="13"/>
        <v>0</v>
      </c>
      <c r="L82" s="1">
        <f t="shared" si="14"/>
        <v>0</v>
      </c>
    </row>
    <row r="83" spans="2:12" x14ac:dyDescent="0.3">
      <c r="B83" s="1">
        <v>14</v>
      </c>
      <c r="C83" s="1" t="s">
        <v>71</v>
      </c>
      <c r="D83" s="52"/>
      <c r="E83" s="1">
        <v>3600</v>
      </c>
      <c r="F83" s="1">
        <v>3.65</v>
      </c>
      <c r="G83" s="1">
        <f t="shared" si="10"/>
        <v>0</v>
      </c>
      <c r="H83" s="1"/>
      <c r="I83" s="1" t="e">
        <f t="shared" si="11"/>
        <v>#DIV/0!</v>
      </c>
      <c r="J83" s="1">
        <f t="shared" si="12"/>
        <v>0</v>
      </c>
      <c r="K83" s="1">
        <f t="shared" si="13"/>
        <v>0</v>
      </c>
      <c r="L83" s="1">
        <f t="shared" si="14"/>
        <v>0</v>
      </c>
    </row>
    <row r="84" spans="2:12" x14ac:dyDescent="0.3">
      <c r="B84" s="1">
        <v>10</v>
      </c>
      <c r="C84" s="1" t="s">
        <v>72</v>
      </c>
      <c r="D84" s="52">
        <v>10</v>
      </c>
      <c r="E84" s="1">
        <v>3800</v>
      </c>
      <c r="F84" s="1">
        <v>4.0999999999999996</v>
      </c>
      <c r="G84" s="1">
        <f t="shared" si="10"/>
        <v>4671.1888691961403</v>
      </c>
      <c r="H84" s="1"/>
      <c r="I84" s="1">
        <f t="shared" si="11"/>
        <v>0</v>
      </c>
      <c r="J84" s="1">
        <f t="shared" si="12"/>
        <v>3736.9510953569124</v>
      </c>
      <c r="K84" s="1">
        <f t="shared" si="13"/>
        <v>3503.3916518971055</v>
      </c>
      <c r="L84" s="1">
        <f t="shared" si="14"/>
        <v>3269.832208437298</v>
      </c>
    </row>
    <row r="85" spans="2:12" x14ac:dyDescent="0.3">
      <c r="B85" s="1">
        <v>10.5</v>
      </c>
      <c r="C85" s="1" t="s">
        <v>73</v>
      </c>
      <c r="D85" s="1"/>
      <c r="E85" s="1">
        <v>3800</v>
      </c>
      <c r="F85" s="1">
        <v>3.95</v>
      </c>
      <c r="G85" s="1">
        <f t="shared" si="10"/>
        <v>0</v>
      </c>
      <c r="H85" s="1"/>
      <c r="I85" s="1" t="e">
        <f t="shared" si="11"/>
        <v>#DIV/0!</v>
      </c>
      <c r="J85" s="1">
        <f t="shared" si="12"/>
        <v>0</v>
      </c>
      <c r="K85" s="1">
        <f t="shared" si="13"/>
        <v>0</v>
      </c>
      <c r="L85" s="1">
        <f t="shared" si="14"/>
        <v>0</v>
      </c>
    </row>
    <row r="86" spans="2:12" x14ac:dyDescent="0.3">
      <c r="B86" s="1">
        <v>10.7</v>
      </c>
      <c r="C86" s="1" t="s">
        <v>77</v>
      </c>
      <c r="D86" s="1"/>
      <c r="E86" s="1">
        <v>3800</v>
      </c>
      <c r="F86" s="1">
        <v>3.82</v>
      </c>
      <c r="G86" s="1">
        <f t="shared" si="10"/>
        <v>0</v>
      </c>
      <c r="H86" s="1"/>
      <c r="I86" s="1" t="e">
        <f t="shared" si="11"/>
        <v>#DIV/0!</v>
      </c>
      <c r="J86" s="1">
        <f t="shared" si="12"/>
        <v>0</v>
      </c>
      <c r="K86" s="1">
        <f t="shared" si="13"/>
        <v>0</v>
      </c>
      <c r="L86" s="1">
        <f t="shared" si="14"/>
        <v>0</v>
      </c>
    </row>
    <row r="87" spans="2:12" x14ac:dyDescent="0.3">
      <c r="B87" s="1">
        <v>14</v>
      </c>
      <c r="C87" s="1" t="s">
        <v>74</v>
      </c>
      <c r="D87" s="1"/>
      <c r="E87" s="1">
        <v>3700</v>
      </c>
      <c r="F87" s="1">
        <v>3.65</v>
      </c>
      <c r="G87" s="1">
        <f t="shared" si="10"/>
        <v>0</v>
      </c>
      <c r="H87" s="1"/>
      <c r="I87" s="1" t="e">
        <f t="shared" si="11"/>
        <v>#DIV/0!</v>
      </c>
      <c r="J87" s="1">
        <f t="shared" si="12"/>
        <v>0</v>
      </c>
      <c r="K87" s="1">
        <f t="shared" si="13"/>
        <v>0</v>
      </c>
      <c r="L87" s="1">
        <f t="shared" si="14"/>
        <v>0</v>
      </c>
    </row>
    <row r="88" spans="2:12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x14ac:dyDescent="0.3">
      <c r="B91" s="1"/>
      <c r="C91" s="1"/>
      <c r="D91" s="1"/>
      <c r="E91" s="1"/>
      <c r="F91" s="1"/>
      <c r="G91" s="1"/>
      <c r="H91" s="1"/>
      <c r="I91" s="1" t="e">
        <f t="shared" si="11"/>
        <v>#DIV/0!</v>
      </c>
      <c r="J91" s="1"/>
      <c r="K91" s="1"/>
      <c r="L91" s="1"/>
    </row>
    <row r="92" spans="2:12" x14ac:dyDescent="0.3">
      <c r="B92" s="1">
        <f>SUMPRODUCT(B70:B91,D70:D91)/SUM(D70:D91)</f>
        <v>8.85</v>
      </c>
      <c r="C92" s="1"/>
      <c r="D92" s="1">
        <f>SUM(D70:D91)</f>
        <v>40</v>
      </c>
      <c r="E92" s="1">
        <f>AVERAGE(E70:E91)</f>
        <v>3705.5555555555557</v>
      </c>
      <c r="F92" s="1">
        <f>AVERAGE(F70:F91)</f>
        <v>4.4327777777777779</v>
      </c>
      <c r="G92" s="1">
        <f>SUM(G70:G91)</f>
        <v>15234.074345328216</v>
      </c>
      <c r="H92" s="1">
        <f>SUM(H70:H91)</f>
        <v>0</v>
      </c>
      <c r="I92" s="1">
        <f>AVERAGEIF(I70:I91,"&lt;&gt;#DIV/0!")</f>
        <v>0</v>
      </c>
      <c r="J92" s="2">
        <f>SUM(J70:J91)</f>
        <v>12187.259476262574</v>
      </c>
      <c r="K92" s="1">
        <f>SUM(K70:K91)</f>
        <v>11425.555758996163</v>
      </c>
      <c r="L92" s="1">
        <f>SUM(L70:L91)</f>
        <v>10663.85204172975</v>
      </c>
    </row>
    <row r="95" spans="2:12" x14ac:dyDescent="0.3">
      <c r="C95" s="2" t="s">
        <v>75</v>
      </c>
      <c r="D95" s="2" t="s">
        <v>57</v>
      </c>
    </row>
    <row r="96" spans="2:12" x14ac:dyDescent="0.3">
      <c r="C96" s="1">
        <v>11010</v>
      </c>
      <c r="D96" s="53">
        <f>C96/G92</f>
        <v>0.72272195542858175</v>
      </c>
    </row>
  </sheetData>
  <mergeCells count="6">
    <mergeCell ref="C67:J67"/>
    <mergeCell ref="C1:J1"/>
    <mergeCell ref="C2:J2"/>
    <mergeCell ref="C33:J33"/>
    <mergeCell ref="C34:J34"/>
    <mergeCell ref="C66:J6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B3A2-4FBA-424D-A4C4-00C9BA304C57}">
  <sheetPr codeName="Sheet7"/>
  <dimension ref="A1:N27"/>
  <sheetViews>
    <sheetView topLeftCell="A4" workbookViewId="0">
      <selection activeCell="M20" sqref="M20"/>
    </sheetView>
  </sheetViews>
  <sheetFormatPr defaultColWidth="9.109375" defaultRowHeight="15.6" x14ac:dyDescent="0.3"/>
  <cols>
    <col min="1" max="1" width="9.109375" style="54"/>
    <col min="2" max="2" width="14.109375" style="55" hidden="1" customWidth="1"/>
    <col min="3" max="3" width="7.44140625" style="54" hidden="1" customWidth="1"/>
    <col min="4" max="4" width="19.5546875" style="54" hidden="1" customWidth="1"/>
    <col min="5" max="5" width="20.44140625" style="54" hidden="1" customWidth="1"/>
    <col min="6" max="6" width="9.109375" style="54"/>
    <col min="7" max="7" width="14.44140625" style="54" customWidth="1"/>
    <col min="8" max="8" width="13.33203125" style="54" customWidth="1"/>
    <col min="9" max="9" width="13.6640625" style="54" customWidth="1"/>
    <col min="10" max="10" width="9.5546875" style="54" customWidth="1"/>
    <col min="11" max="11" width="21.109375" style="54" customWidth="1"/>
    <col min="12" max="12" width="15.6640625" style="54" customWidth="1"/>
    <col min="13" max="13" width="14.44140625" style="54" customWidth="1"/>
    <col min="14" max="14" width="14.33203125" style="54" customWidth="1"/>
    <col min="15" max="15" width="9.109375" style="54"/>
    <col min="16" max="16" width="29.77734375" style="54" customWidth="1"/>
    <col min="17" max="16384" width="9.109375" style="54"/>
  </cols>
  <sheetData>
    <row r="1" spans="1:14" ht="16.2" thickBot="1" x14ac:dyDescent="0.35"/>
    <row r="2" spans="1:14" ht="16.2" thickBot="1" x14ac:dyDescent="0.35">
      <c r="F2" s="56" t="s">
        <v>42</v>
      </c>
      <c r="G2" s="57">
        <v>45559</v>
      </c>
      <c r="K2" s="58" t="s">
        <v>78</v>
      </c>
      <c r="L2" s="59" t="s">
        <v>17</v>
      </c>
      <c r="M2" s="60" t="s">
        <v>32</v>
      </c>
      <c r="N2" s="61" t="s">
        <v>35</v>
      </c>
    </row>
    <row r="3" spans="1:14" x14ac:dyDescent="0.3">
      <c r="F3" s="62" t="s">
        <v>30</v>
      </c>
      <c r="G3" s="63" t="s">
        <v>17</v>
      </c>
      <c r="H3" s="60" t="s">
        <v>32</v>
      </c>
      <c r="I3" s="61" t="s">
        <v>35</v>
      </c>
      <c r="K3" s="64" t="s">
        <v>79</v>
      </c>
      <c r="L3" s="65">
        <f>prod!G26</f>
        <v>15701.193232247828</v>
      </c>
      <c r="M3" s="66">
        <f>prod!G59</f>
        <v>15616.570231877125</v>
      </c>
      <c r="N3" s="67">
        <f>prod!G92</f>
        <v>15234.074345328216</v>
      </c>
    </row>
    <row r="4" spans="1:14" ht="16.2" thickBot="1" x14ac:dyDescent="0.35">
      <c r="F4" s="68" t="s">
        <v>80</v>
      </c>
      <c r="G4" s="69" t="s">
        <v>81</v>
      </c>
      <c r="H4" s="70" t="s">
        <v>82</v>
      </c>
      <c r="I4" s="71" t="s">
        <v>83</v>
      </c>
      <c r="K4" s="64" t="s">
        <v>84</v>
      </c>
      <c r="L4" s="65">
        <f>prod!J26</f>
        <v>12560.954585798263</v>
      </c>
      <c r="M4" s="66">
        <f>prod!J59</f>
        <v>12493.256185501701</v>
      </c>
      <c r="N4" s="67">
        <f>prod!J92</f>
        <v>12187.259476262574</v>
      </c>
    </row>
    <row r="5" spans="1:14" ht="16.2" thickBot="1" x14ac:dyDescent="0.35">
      <c r="F5" s="54" t="s">
        <v>85</v>
      </c>
      <c r="K5" s="64" t="s">
        <v>86</v>
      </c>
      <c r="L5" s="65">
        <f>prod!C30</f>
        <v>11820</v>
      </c>
      <c r="M5" s="66">
        <f>prod!C63</f>
        <v>11705</v>
      </c>
      <c r="N5" s="67">
        <f>prod!C96</f>
        <v>11010</v>
      </c>
    </row>
    <row r="6" spans="1:14" x14ac:dyDescent="0.3">
      <c r="F6" s="72" t="s">
        <v>87</v>
      </c>
      <c r="G6" s="59" t="s">
        <v>128</v>
      </c>
      <c r="H6" s="60" t="s">
        <v>88</v>
      </c>
      <c r="I6" s="61" t="s">
        <v>89</v>
      </c>
      <c r="K6" s="64" t="s">
        <v>90</v>
      </c>
      <c r="L6" s="73">
        <f>prod!D30</f>
        <v>0.75280902700589303</v>
      </c>
      <c r="M6" s="74">
        <f>prod!D63</f>
        <v>0.74952437226628144</v>
      </c>
      <c r="N6" s="75">
        <f>prod!D96</f>
        <v>0.72272195542858175</v>
      </c>
    </row>
    <row r="7" spans="1:14" x14ac:dyDescent="0.3">
      <c r="F7" s="76" t="s">
        <v>91</v>
      </c>
      <c r="G7" s="77" t="s">
        <v>81</v>
      </c>
      <c r="H7" s="78" t="s">
        <v>92</v>
      </c>
      <c r="I7" s="79" t="s">
        <v>93</v>
      </c>
      <c r="K7" s="64" t="s">
        <v>94</v>
      </c>
      <c r="L7" s="80">
        <f>AVERAGE(H13:H17)</f>
        <v>10.683807142857143</v>
      </c>
      <c r="M7" s="81">
        <f>AVERAGE(H18:H22)</f>
        <v>7.7343095238095234</v>
      </c>
      <c r="N7" s="82">
        <f>AVERAGE(H23:H27)</f>
        <v>13.501271428571428</v>
      </c>
    </row>
    <row r="8" spans="1:14" x14ac:dyDescent="0.3">
      <c r="F8" s="76" t="s">
        <v>95</v>
      </c>
      <c r="G8" s="77" t="s">
        <v>96</v>
      </c>
      <c r="H8" s="78" t="s">
        <v>97</v>
      </c>
      <c r="I8" s="79" t="s">
        <v>98</v>
      </c>
      <c r="K8" s="64" t="s">
        <v>99</v>
      </c>
      <c r="L8" s="80">
        <f>AVERAGE(I13:I17)</f>
        <v>5.6802142857142872</v>
      </c>
      <c r="M8" s="81">
        <f>AVERAGE(I18:I22)</f>
        <v>3.9070952380952377</v>
      </c>
      <c r="N8" s="82">
        <f>AVERAGE(I23:I27)</f>
        <v>4.5327619047619043</v>
      </c>
    </row>
    <row r="9" spans="1:14" ht="16.2" thickBot="1" x14ac:dyDescent="0.35">
      <c r="F9" s="76" t="s">
        <v>100</v>
      </c>
      <c r="G9" s="77" t="s">
        <v>129</v>
      </c>
      <c r="H9" s="78" t="s">
        <v>101</v>
      </c>
      <c r="I9" s="79" t="s">
        <v>102</v>
      </c>
      <c r="K9" s="68" t="s">
        <v>103</v>
      </c>
      <c r="L9" s="83">
        <f>SUM(J13:J17)</f>
        <v>283</v>
      </c>
      <c r="M9" s="84">
        <f>SUM(J18:J22)</f>
        <v>292</v>
      </c>
      <c r="N9" s="85">
        <f>SUM(J23:J27)</f>
        <v>284</v>
      </c>
    </row>
    <row r="10" spans="1:14" ht="16.2" thickBot="1" x14ac:dyDescent="0.35">
      <c r="F10" s="86" t="s">
        <v>104</v>
      </c>
      <c r="G10" s="69" t="s">
        <v>83</v>
      </c>
      <c r="H10" s="70" t="s">
        <v>105</v>
      </c>
      <c r="I10" s="71" t="s">
        <v>106</v>
      </c>
    </row>
    <row r="12" spans="1:14" ht="16.2" thickBot="1" x14ac:dyDescent="0.35">
      <c r="B12" s="55" t="s">
        <v>107</v>
      </c>
      <c r="C12" s="54" t="s">
        <v>108</v>
      </c>
      <c r="D12" s="54" t="s">
        <v>80</v>
      </c>
      <c r="E12" s="54" t="s">
        <v>109</v>
      </c>
      <c r="F12" s="87"/>
      <c r="G12" s="87" t="s">
        <v>110</v>
      </c>
      <c r="H12" s="87" t="s">
        <v>94</v>
      </c>
      <c r="I12" s="87" t="s">
        <v>111</v>
      </c>
      <c r="J12" s="87" t="s">
        <v>112</v>
      </c>
    </row>
    <row r="13" spans="1:14" x14ac:dyDescent="0.3">
      <c r="A13" s="88" t="str">
        <f>F13</f>
        <v>(01-08)</v>
      </c>
      <c r="B13" s="89">
        <f t="shared" ref="B13:B27" si="0">$G$2</f>
        <v>45559</v>
      </c>
      <c r="C13" s="90" t="str">
        <f>$G$3</f>
        <v>R/A</v>
      </c>
      <c r="D13" s="90" t="str">
        <f>$G$4</f>
        <v>Alamin</v>
      </c>
      <c r="E13" s="90" t="str">
        <f>G6</f>
        <v>Alauddin</v>
      </c>
      <c r="F13" s="72" t="s">
        <v>87</v>
      </c>
      <c r="G13" s="80">
        <v>75.144285714285715</v>
      </c>
      <c r="H13" s="80">
        <v>14.575714285714286</v>
      </c>
      <c r="I13" s="80">
        <v>2.8571428571428572</v>
      </c>
      <c r="J13" s="80">
        <v>56</v>
      </c>
    </row>
    <row r="14" spans="1:14" x14ac:dyDescent="0.3">
      <c r="A14" s="88" t="str">
        <f t="shared" ref="A14:A27" si="1">F14</f>
        <v>(09-16)</v>
      </c>
      <c r="B14" s="89">
        <f t="shared" si="0"/>
        <v>45559</v>
      </c>
      <c r="C14" s="90" t="str">
        <f t="shared" ref="C14:C17" si="2">$G$3</f>
        <v>R/A</v>
      </c>
      <c r="D14" s="90" t="str">
        <f t="shared" ref="D14:D17" si="3">$G$4</f>
        <v>Alamin</v>
      </c>
      <c r="E14" s="90" t="str">
        <f t="shared" ref="E14:E17" si="4">G7</f>
        <v>Alamin</v>
      </c>
      <c r="F14" s="76" t="s">
        <v>91</v>
      </c>
      <c r="G14" s="80">
        <v>73.33</v>
      </c>
      <c r="H14" s="80">
        <v>8.2585714285714289</v>
      </c>
      <c r="I14" s="80">
        <v>11.171428571428573</v>
      </c>
      <c r="J14" s="80">
        <v>55</v>
      </c>
    </row>
    <row r="15" spans="1:14" x14ac:dyDescent="0.3">
      <c r="A15" s="88" t="str">
        <f t="shared" si="1"/>
        <v>(17-24)</v>
      </c>
      <c r="B15" s="89">
        <f t="shared" si="0"/>
        <v>45559</v>
      </c>
      <c r="C15" s="90" t="str">
        <f t="shared" si="2"/>
        <v>R/A</v>
      </c>
      <c r="D15" s="90" t="str">
        <f t="shared" si="3"/>
        <v>Alamin</v>
      </c>
      <c r="E15" s="90" t="str">
        <f t="shared" si="4"/>
        <v>Tamim</v>
      </c>
      <c r="F15" s="76" t="s">
        <v>95</v>
      </c>
      <c r="G15" s="80">
        <v>76.915000000000006</v>
      </c>
      <c r="H15" s="80">
        <v>8.5287500000000005</v>
      </c>
      <c r="I15" s="80">
        <v>3.5625</v>
      </c>
      <c r="J15" s="80">
        <v>62</v>
      </c>
    </row>
    <row r="16" spans="1:14" x14ac:dyDescent="0.3">
      <c r="A16" s="88" t="str">
        <f t="shared" si="1"/>
        <v>(25-32)</v>
      </c>
      <c r="B16" s="89">
        <f t="shared" si="0"/>
        <v>45559</v>
      </c>
      <c r="C16" s="90" t="str">
        <f t="shared" si="2"/>
        <v>R/A</v>
      </c>
      <c r="D16" s="90" t="str">
        <f t="shared" si="3"/>
        <v>Alamin</v>
      </c>
      <c r="E16" s="90" t="str">
        <f t="shared" si="4"/>
        <v>Sajib</v>
      </c>
      <c r="F16" s="76" t="s">
        <v>100</v>
      </c>
      <c r="G16" s="80">
        <v>69.326000000000008</v>
      </c>
      <c r="H16" s="80">
        <v>8.8060000000000009</v>
      </c>
      <c r="I16" s="80">
        <v>3.6</v>
      </c>
      <c r="J16" s="80">
        <v>46</v>
      </c>
    </row>
    <row r="17" spans="1:10" ht="16.2" thickBot="1" x14ac:dyDescent="0.35">
      <c r="A17" s="88" t="str">
        <f t="shared" si="1"/>
        <v>(33-44)</v>
      </c>
      <c r="B17" s="89">
        <f t="shared" si="0"/>
        <v>45559</v>
      </c>
      <c r="C17" s="90" t="str">
        <f t="shared" si="2"/>
        <v>R/A</v>
      </c>
      <c r="D17" s="90" t="str">
        <f t="shared" si="3"/>
        <v>Alamin</v>
      </c>
      <c r="E17" s="90" t="str">
        <f t="shared" si="4"/>
        <v>Sujon</v>
      </c>
      <c r="F17" s="86" t="s">
        <v>104</v>
      </c>
      <c r="G17" s="80">
        <v>70.998000000000005</v>
      </c>
      <c r="H17" s="80">
        <v>13.25</v>
      </c>
      <c r="I17" s="80">
        <v>7.2099999999999991</v>
      </c>
      <c r="J17" s="80">
        <v>64</v>
      </c>
    </row>
    <row r="18" spans="1:10" x14ac:dyDescent="0.3">
      <c r="A18" s="91" t="str">
        <f t="shared" si="1"/>
        <v>(01-08)</v>
      </c>
      <c r="B18" s="92">
        <f t="shared" si="0"/>
        <v>45559</v>
      </c>
      <c r="C18" s="93" t="str">
        <f>$H$3</f>
        <v>R/B</v>
      </c>
      <c r="D18" s="93" t="str">
        <f>$H$4</f>
        <v>Shohidul</v>
      </c>
      <c r="E18" s="93" t="str">
        <f>H6</f>
        <v>Akash</v>
      </c>
      <c r="F18" s="72" t="s">
        <v>87</v>
      </c>
      <c r="G18" s="81">
        <v>77.12</v>
      </c>
      <c r="H18" s="81">
        <v>6.3257142857142856</v>
      </c>
      <c r="I18" s="81">
        <v>3.9571428571428577</v>
      </c>
      <c r="J18" s="81">
        <v>66</v>
      </c>
    </row>
    <row r="19" spans="1:10" x14ac:dyDescent="0.3">
      <c r="A19" s="91" t="str">
        <f t="shared" si="1"/>
        <v>(09-16)</v>
      </c>
      <c r="B19" s="92">
        <f t="shared" si="0"/>
        <v>45559</v>
      </c>
      <c r="C19" s="93" t="str">
        <f t="shared" ref="C19:C22" si="5">$H$3</f>
        <v>R/B</v>
      </c>
      <c r="D19" s="93" t="str">
        <f t="shared" ref="D19:D22" si="6">$H$4</f>
        <v>Shohidul</v>
      </c>
      <c r="E19" s="93" t="str">
        <f t="shared" ref="E19:E22" si="7">H7</f>
        <v>Torikul</v>
      </c>
      <c r="F19" s="76" t="s">
        <v>91</v>
      </c>
      <c r="G19" s="81">
        <v>78.831666666666663</v>
      </c>
      <c r="H19" s="81">
        <v>7.5633333333333335</v>
      </c>
      <c r="I19" s="81">
        <v>4.5333333333333332</v>
      </c>
      <c r="J19" s="81">
        <v>57</v>
      </c>
    </row>
    <row r="20" spans="1:10" x14ac:dyDescent="0.3">
      <c r="A20" s="91" t="str">
        <f t="shared" si="1"/>
        <v>(17-24)</v>
      </c>
      <c r="B20" s="92">
        <f t="shared" si="0"/>
        <v>45559</v>
      </c>
      <c r="C20" s="93" t="str">
        <f t="shared" si="5"/>
        <v>R/B</v>
      </c>
      <c r="D20" s="93" t="str">
        <f t="shared" si="6"/>
        <v>Shohidul</v>
      </c>
      <c r="E20" s="93" t="str">
        <f t="shared" si="7"/>
        <v>Farhad</v>
      </c>
      <c r="F20" s="76" t="s">
        <v>95</v>
      </c>
      <c r="G20" s="81">
        <v>78.796250000000001</v>
      </c>
      <c r="H20" s="81">
        <v>6.4175000000000004</v>
      </c>
      <c r="I20" s="81">
        <v>3.2749999999999999</v>
      </c>
      <c r="J20" s="81">
        <v>64</v>
      </c>
    </row>
    <row r="21" spans="1:10" x14ac:dyDescent="0.3">
      <c r="A21" s="91" t="str">
        <f t="shared" si="1"/>
        <v>(25-32)</v>
      </c>
      <c r="B21" s="92">
        <f t="shared" si="0"/>
        <v>45559</v>
      </c>
      <c r="C21" s="93" t="str">
        <f t="shared" si="5"/>
        <v>R/B</v>
      </c>
      <c r="D21" s="93" t="str">
        <f t="shared" si="6"/>
        <v>Shohidul</v>
      </c>
      <c r="E21" s="93" t="str">
        <f t="shared" si="7"/>
        <v>Rabbani</v>
      </c>
      <c r="F21" s="76" t="s">
        <v>100</v>
      </c>
      <c r="G21" s="81">
        <v>75.447999999999993</v>
      </c>
      <c r="H21" s="81">
        <v>5.5520000000000005</v>
      </c>
      <c r="I21" s="81">
        <v>3.7399999999999998</v>
      </c>
      <c r="J21" s="81">
        <v>49</v>
      </c>
    </row>
    <row r="22" spans="1:10" ht="16.2" thickBot="1" x14ac:dyDescent="0.35">
      <c r="A22" s="91" t="str">
        <f t="shared" si="1"/>
        <v>(33-44)</v>
      </c>
      <c r="B22" s="92">
        <f t="shared" si="0"/>
        <v>45559</v>
      </c>
      <c r="C22" s="93" t="str">
        <f t="shared" si="5"/>
        <v>R/B</v>
      </c>
      <c r="D22" s="93" t="str">
        <f t="shared" si="6"/>
        <v>Shohidul</v>
      </c>
      <c r="E22" s="93" t="str">
        <f t="shared" si="7"/>
        <v>Riazul</v>
      </c>
      <c r="F22" s="86" t="s">
        <v>104</v>
      </c>
      <c r="G22" s="81">
        <v>76.25</v>
      </c>
      <c r="H22" s="81">
        <v>12.812999999999999</v>
      </c>
      <c r="I22" s="81">
        <v>4.0299999999999994</v>
      </c>
      <c r="J22" s="81">
        <v>56</v>
      </c>
    </row>
    <row r="23" spans="1:10" x14ac:dyDescent="0.3">
      <c r="A23" s="94" t="str">
        <f t="shared" si="1"/>
        <v>(01-08)</v>
      </c>
      <c r="B23" s="95">
        <f t="shared" si="0"/>
        <v>45559</v>
      </c>
      <c r="C23" s="96" t="str">
        <f>$I$3</f>
        <v>R/C</v>
      </c>
      <c r="D23" s="96" t="str">
        <f>$I$4</f>
        <v>Sujon</v>
      </c>
      <c r="E23" s="96" t="str">
        <f>I6</f>
        <v>Emdadul</v>
      </c>
      <c r="F23" s="72" t="s">
        <v>87</v>
      </c>
      <c r="G23" s="97">
        <v>66.324285714285708</v>
      </c>
      <c r="H23" s="97">
        <v>14.332857142857145</v>
      </c>
      <c r="I23" s="97">
        <v>5.8571428571428559</v>
      </c>
      <c r="J23" s="97">
        <v>62</v>
      </c>
    </row>
    <row r="24" spans="1:10" x14ac:dyDescent="0.3">
      <c r="A24" s="94" t="str">
        <f t="shared" si="1"/>
        <v>(09-16)</v>
      </c>
      <c r="B24" s="95">
        <f t="shared" si="0"/>
        <v>45559</v>
      </c>
      <c r="C24" s="96" t="str">
        <f t="shared" ref="C24:C27" si="8">$I$3</f>
        <v>R/C</v>
      </c>
      <c r="D24" s="96" t="str">
        <f t="shared" ref="D24:D27" si="9">$I$4</f>
        <v>Sujon</v>
      </c>
      <c r="E24" s="96" t="str">
        <f t="shared" ref="E24:E27" si="10">I7</f>
        <v>mamun</v>
      </c>
      <c r="F24" s="76" t="s">
        <v>91</v>
      </c>
      <c r="G24" s="97">
        <v>69.226666666666674</v>
      </c>
      <c r="H24" s="97">
        <v>14.024999999999999</v>
      </c>
      <c r="I24" s="97">
        <v>2.7666666666666671</v>
      </c>
      <c r="J24" s="97">
        <v>63</v>
      </c>
    </row>
    <row r="25" spans="1:10" x14ac:dyDescent="0.3">
      <c r="A25" s="94" t="str">
        <f t="shared" si="1"/>
        <v>(17-24)</v>
      </c>
      <c r="B25" s="95">
        <f t="shared" si="0"/>
        <v>45559</v>
      </c>
      <c r="C25" s="96" t="str">
        <f t="shared" si="8"/>
        <v>R/C</v>
      </c>
      <c r="D25" s="96" t="str">
        <f t="shared" si="9"/>
        <v>Sujon</v>
      </c>
      <c r="E25" s="96" t="str">
        <f t="shared" si="10"/>
        <v>Sabbir</v>
      </c>
      <c r="F25" s="76" t="s">
        <v>95</v>
      </c>
      <c r="G25" s="97">
        <v>69.926249999999996</v>
      </c>
      <c r="H25" s="97">
        <v>19.637499999999999</v>
      </c>
      <c r="I25" s="97">
        <v>3.8000000000000003</v>
      </c>
      <c r="J25" s="97">
        <v>53</v>
      </c>
    </row>
    <row r="26" spans="1:10" x14ac:dyDescent="0.3">
      <c r="A26" s="94" t="str">
        <f t="shared" si="1"/>
        <v>(25-32)</v>
      </c>
      <c r="B26" s="95">
        <f t="shared" si="0"/>
        <v>45559</v>
      </c>
      <c r="C26" s="96" t="str">
        <f t="shared" si="8"/>
        <v>R/C</v>
      </c>
      <c r="D26" s="96" t="str">
        <f t="shared" si="9"/>
        <v>Sujon</v>
      </c>
      <c r="E26" s="96" t="str">
        <f t="shared" si="10"/>
        <v>nayon</v>
      </c>
      <c r="F26" s="76" t="s">
        <v>100</v>
      </c>
      <c r="G26" s="97">
        <v>62.748000000000005</v>
      </c>
      <c r="H26" s="97">
        <v>12.658000000000001</v>
      </c>
      <c r="I26" s="97">
        <v>5.26</v>
      </c>
      <c r="J26" s="97">
        <v>43</v>
      </c>
    </row>
    <row r="27" spans="1:10" ht="16.2" thickBot="1" x14ac:dyDescent="0.35">
      <c r="A27" s="94" t="str">
        <f t="shared" si="1"/>
        <v>(33-44)</v>
      </c>
      <c r="B27" s="95">
        <f t="shared" si="0"/>
        <v>45559</v>
      </c>
      <c r="C27" s="96" t="str">
        <f t="shared" si="8"/>
        <v>R/C</v>
      </c>
      <c r="D27" s="96" t="str">
        <f t="shared" si="9"/>
        <v>Sujon</v>
      </c>
      <c r="E27" s="96" t="str">
        <f t="shared" si="10"/>
        <v>shihab</v>
      </c>
      <c r="F27" s="86" t="s">
        <v>104</v>
      </c>
      <c r="G27" s="97">
        <v>74.619</v>
      </c>
      <c r="H27" s="97">
        <v>6.8529999999999998</v>
      </c>
      <c r="I27" s="97">
        <v>4.9799999999999995</v>
      </c>
      <c r="J27" s="97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4557-F07D-40B7-B32F-741A6E5BE3C2}">
  <sheetPr codeName="Sheet8"/>
  <dimension ref="A3:H126"/>
  <sheetViews>
    <sheetView showGridLines="0" showRowColHeaders="0" showWhiteSpace="0" view="pageLayout" topLeftCell="A106" zoomScaleNormal="100" workbookViewId="0">
      <selection activeCell="D119" sqref="D119"/>
    </sheetView>
  </sheetViews>
  <sheetFormatPr defaultRowHeight="13.8" x14ac:dyDescent="0.25"/>
  <cols>
    <col min="1" max="1" width="8.44140625" style="103" customWidth="1"/>
    <col min="2" max="2" width="11.5546875" style="103" customWidth="1"/>
    <col min="3" max="3" width="14.109375" style="103" customWidth="1"/>
    <col min="4" max="4" width="11.88671875" style="103" customWidth="1"/>
    <col min="5" max="5" width="10.33203125" style="103" customWidth="1"/>
    <col min="6" max="6" width="11.5546875" style="103" customWidth="1"/>
    <col min="7" max="7" width="12.109375" style="103" customWidth="1"/>
    <col min="8" max="8" width="10.44140625" style="103" customWidth="1"/>
    <col min="9" max="9" width="14.88671875" style="103" customWidth="1"/>
    <col min="10" max="16384" width="8.88671875" style="103"/>
  </cols>
  <sheetData>
    <row r="3" spans="1:7" s="98" customFormat="1" ht="18" x14ac:dyDescent="0.35">
      <c r="A3" s="98" t="s">
        <v>113</v>
      </c>
      <c r="B3" s="98" t="s">
        <v>114</v>
      </c>
      <c r="D3" s="99" t="s">
        <v>115</v>
      </c>
      <c r="E3" s="98" t="str">
        <f>input!G3</f>
        <v>R/A</v>
      </c>
      <c r="F3" s="99" t="s">
        <v>116</v>
      </c>
      <c r="G3" s="100">
        <f>input!G2</f>
        <v>45559</v>
      </c>
    </row>
    <row r="6" spans="1:7" ht="18" x14ac:dyDescent="0.3">
      <c r="A6" s="101" t="s">
        <v>117</v>
      </c>
      <c r="B6" s="102" t="str">
        <f>input!G4</f>
        <v>Alamin</v>
      </c>
    </row>
    <row r="8" spans="1:7" s="104" customFormat="1" ht="15.6" x14ac:dyDescent="0.3">
      <c r="A8" s="104">
        <v>1</v>
      </c>
      <c r="B8" s="104" t="s">
        <v>118</v>
      </c>
      <c r="C8" s="104" t="str">
        <f>input!G6</f>
        <v>Alauddin</v>
      </c>
      <c r="E8" s="105" t="s">
        <v>119</v>
      </c>
      <c r="F8" s="106" t="str">
        <f>input!F6</f>
        <v>(01-08)</v>
      </c>
    </row>
    <row r="10" spans="1:7" s="107" customFormat="1" ht="20.85" customHeight="1" x14ac:dyDescent="0.3">
      <c r="C10" s="108" t="s">
        <v>110</v>
      </c>
      <c r="D10" s="108" t="s">
        <v>94</v>
      </c>
      <c r="E10" s="108" t="s">
        <v>111</v>
      </c>
      <c r="F10" s="108" t="s">
        <v>103</v>
      </c>
    </row>
    <row r="11" spans="1:7" ht="20.85" customHeight="1" x14ac:dyDescent="0.3">
      <c r="C11" s="109">
        <f>input!G13</f>
        <v>75.144285714285715</v>
      </c>
      <c r="D11" s="110">
        <f>input!H13</f>
        <v>14.575714285714286</v>
      </c>
      <c r="E11" s="111">
        <f>input!I13</f>
        <v>2.8571428571428572</v>
      </c>
      <c r="F11" s="108">
        <f>input!J13</f>
        <v>56</v>
      </c>
      <c r="G11" s="112"/>
    </row>
    <row r="14" spans="1:7" ht="15.6" x14ac:dyDescent="0.3">
      <c r="A14" s="104">
        <v>2</v>
      </c>
      <c r="B14" s="104" t="s">
        <v>118</v>
      </c>
      <c r="C14" s="104" t="str">
        <f>input!G7</f>
        <v>Alamin</v>
      </c>
      <c r="E14" s="105" t="s">
        <v>119</v>
      </c>
      <c r="F14" s="106" t="str">
        <f>input!F7</f>
        <v>(09-16)</v>
      </c>
      <c r="G14" s="104"/>
    </row>
    <row r="16" spans="1:7" ht="15.6" x14ac:dyDescent="0.25">
      <c r="A16" s="107"/>
      <c r="B16" s="107"/>
      <c r="C16" s="108" t="s">
        <v>110</v>
      </c>
      <c r="D16" s="108" t="s">
        <v>94</v>
      </c>
      <c r="E16" s="108" t="s">
        <v>111</v>
      </c>
      <c r="F16" s="108" t="s">
        <v>103</v>
      </c>
      <c r="G16" s="107"/>
    </row>
    <row r="17" spans="1:7" ht="15.6" x14ac:dyDescent="0.3">
      <c r="C17" s="109">
        <f>input!G14</f>
        <v>73.33</v>
      </c>
      <c r="D17" s="109">
        <f>input!H14</f>
        <v>8.2585714285714289</v>
      </c>
      <c r="E17" s="113">
        <f>input!I14</f>
        <v>11.171428571428573</v>
      </c>
      <c r="F17" s="109">
        <f>input!J14</f>
        <v>55</v>
      </c>
      <c r="G17" s="112"/>
    </row>
    <row r="19" spans="1:7" ht="15.6" x14ac:dyDescent="0.3">
      <c r="A19" s="104">
        <v>3</v>
      </c>
      <c r="B19" s="104" t="s">
        <v>118</v>
      </c>
      <c r="C19" s="104" t="str">
        <f>input!G8</f>
        <v>Tamim</v>
      </c>
      <c r="E19" s="105" t="s">
        <v>119</v>
      </c>
      <c r="F19" s="106" t="str">
        <f>input!F8</f>
        <v>(17-24)</v>
      </c>
      <c r="G19" s="104"/>
    </row>
    <row r="21" spans="1:7" ht="15.6" x14ac:dyDescent="0.25">
      <c r="A21" s="107"/>
      <c r="B21" s="107"/>
      <c r="C21" s="108" t="s">
        <v>110</v>
      </c>
      <c r="D21" s="108" t="s">
        <v>94</v>
      </c>
      <c r="E21" s="108" t="s">
        <v>111</v>
      </c>
      <c r="F21" s="108" t="s">
        <v>103</v>
      </c>
      <c r="G21" s="107"/>
    </row>
    <row r="22" spans="1:7" ht="15.6" x14ac:dyDescent="0.3">
      <c r="C22" s="109">
        <f>input!G15</f>
        <v>76.915000000000006</v>
      </c>
      <c r="D22" s="109">
        <f>input!H15</f>
        <v>8.5287500000000005</v>
      </c>
      <c r="E22" s="113">
        <f>input!I15</f>
        <v>3.5625</v>
      </c>
      <c r="F22" s="109">
        <f>input!J15</f>
        <v>62</v>
      </c>
      <c r="G22" s="112"/>
    </row>
    <row r="25" spans="1:7" ht="15.6" x14ac:dyDescent="0.3">
      <c r="A25" s="104">
        <v>4</v>
      </c>
      <c r="B25" s="104" t="s">
        <v>118</v>
      </c>
      <c r="C25" s="104" t="str">
        <f>input!G9</f>
        <v>Sajib</v>
      </c>
      <c r="E25" s="105" t="s">
        <v>119</v>
      </c>
      <c r="F25" s="106" t="str">
        <f>input!F9</f>
        <v>(25-32)</v>
      </c>
      <c r="G25" s="104"/>
    </row>
    <row r="27" spans="1:7" ht="15.6" x14ac:dyDescent="0.25">
      <c r="A27" s="107"/>
      <c r="B27" s="107"/>
      <c r="C27" s="108" t="s">
        <v>110</v>
      </c>
      <c r="D27" s="108" t="s">
        <v>94</v>
      </c>
      <c r="E27" s="108" t="s">
        <v>111</v>
      </c>
      <c r="F27" s="108" t="s">
        <v>103</v>
      </c>
      <c r="G27" s="107"/>
    </row>
    <row r="28" spans="1:7" ht="15.6" x14ac:dyDescent="0.3">
      <c r="C28" s="109">
        <f>input!G16</f>
        <v>69.326000000000008</v>
      </c>
      <c r="D28" s="109">
        <f>input!H16</f>
        <v>8.8060000000000009</v>
      </c>
      <c r="E28" s="113">
        <f>input!I16</f>
        <v>3.6</v>
      </c>
      <c r="F28" s="109">
        <f>input!J16</f>
        <v>46</v>
      </c>
      <c r="G28" s="112"/>
    </row>
    <row r="30" spans="1:7" x14ac:dyDescent="0.25">
      <c r="E30" s="114"/>
    </row>
    <row r="31" spans="1:7" ht="15.6" x14ac:dyDescent="0.3">
      <c r="A31" s="104">
        <v>5</v>
      </c>
      <c r="B31" s="104" t="s">
        <v>118</v>
      </c>
      <c r="C31" s="104" t="str">
        <f>input!G10</f>
        <v>Sujon</v>
      </c>
      <c r="E31" s="105" t="s">
        <v>119</v>
      </c>
      <c r="F31" s="106" t="str">
        <f>input!F10</f>
        <v>(33-44)</v>
      </c>
      <c r="G31" s="104"/>
    </row>
    <row r="32" spans="1:7" x14ac:dyDescent="0.25">
      <c r="E32" s="114"/>
    </row>
    <row r="33" spans="1:8" ht="15.6" x14ac:dyDescent="0.25">
      <c r="A33" s="107"/>
      <c r="B33" s="107"/>
      <c r="C33" s="108" t="s">
        <v>110</v>
      </c>
      <c r="D33" s="108" t="s">
        <v>94</v>
      </c>
      <c r="E33" s="108" t="s">
        <v>111</v>
      </c>
      <c r="F33" s="108" t="s">
        <v>103</v>
      </c>
      <c r="G33" s="107"/>
    </row>
    <row r="34" spans="1:8" ht="15.6" x14ac:dyDescent="0.3">
      <c r="C34" s="109">
        <f>input!G17</f>
        <v>70.998000000000005</v>
      </c>
      <c r="D34" s="109">
        <f>input!H17</f>
        <v>13.25</v>
      </c>
      <c r="E34" s="109">
        <f>input!I17</f>
        <v>7.2099999999999991</v>
      </c>
      <c r="F34" s="109">
        <f>input!J17</f>
        <v>64</v>
      </c>
      <c r="G34" s="112"/>
    </row>
    <row r="36" spans="1:8" x14ac:dyDescent="0.25">
      <c r="E36" s="114"/>
    </row>
    <row r="37" spans="1:8" ht="15.6" x14ac:dyDescent="0.3">
      <c r="B37" s="104" t="s">
        <v>120</v>
      </c>
    </row>
    <row r="39" spans="1:8" ht="46.8" x14ac:dyDescent="0.25">
      <c r="A39" s="115"/>
      <c r="B39" s="116" t="s">
        <v>121</v>
      </c>
      <c r="C39" s="116" t="s">
        <v>122</v>
      </c>
      <c r="D39" s="116" t="s">
        <v>123</v>
      </c>
      <c r="E39" s="116" t="s">
        <v>90</v>
      </c>
      <c r="F39" s="116" t="s">
        <v>28</v>
      </c>
      <c r="G39" s="116" t="s">
        <v>111</v>
      </c>
      <c r="H39" s="116" t="s">
        <v>124</v>
      </c>
    </row>
    <row r="40" spans="1:8" ht="21.6" customHeight="1" x14ac:dyDescent="0.25">
      <c r="B40" s="113">
        <f>input!L3</f>
        <v>15701.193232247828</v>
      </c>
      <c r="C40" s="113">
        <f>input!L4</f>
        <v>12560.954585798263</v>
      </c>
      <c r="D40" s="113">
        <f>input!L5</f>
        <v>11820</v>
      </c>
      <c r="E40" s="117">
        <f>input!L6</f>
        <v>0.75280902700589303</v>
      </c>
      <c r="F40" s="109">
        <f>input!L7</f>
        <v>10.683807142857143</v>
      </c>
      <c r="G40" s="109">
        <f>input!L8</f>
        <v>5.6802142857142872</v>
      </c>
      <c r="H40" s="109">
        <f>input!L9</f>
        <v>283</v>
      </c>
    </row>
    <row r="46" spans="1:8" ht="18" x14ac:dyDescent="0.35">
      <c r="A46" s="98" t="s">
        <v>113</v>
      </c>
      <c r="B46" s="98" t="s">
        <v>114</v>
      </c>
      <c r="C46" s="98"/>
      <c r="D46" s="99" t="s">
        <v>115</v>
      </c>
      <c r="E46" s="98" t="str">
        <f>input!H3</f>
        <v>R/B</v>
      </c>
      <c r="F46" s="99" t="s">
        <v>116</v>
      </c>
      <c r="G46" s="100">
        <f>input!G2</f>
        <v>45559</v>
      </c>
      <c r="H46" s="98"/>
    </row>
    <row r="49" spans="1:8" ht="18" x14ac:dyDescent="0.3">
      <c r="A49" s="101" t="s">
        <v>117</v>
      </c>
      <c r="B49" s="102" t="str">
        <f>input!H4</f>
        <v>Shohidul</v>
      </c>
    </row>
    <row r="51" spans="1:8" ht="15.6" x14ac:dyDescent="0.3">
      <c r="A51" s="104">
        <v>1</v>
      </c>
      <c r="B51" s="104" t="s">
        <v>118</v>
      </c>
      <c r="C51" s="104" t="str">
        <f>input!H6</f>
        <v>Akash</v>
      </c>
      <c r="D51" s="104"/>
      <c r="E51" s="105" t="s">
        <v>119</v>
      </c>
      <c r="F51" s="106" t="s">
        <v>87</v>
      </c>
      <c r="G51" s="104"/>
      <c r="H51" s="104"/>
    </row>
    <row r="53" spans="1:8" ht="15.6" x14ac:dyDescent="0.25">
      <c r="A53" s="107"/>
      <c r="B53" s="107"/>
      <c r="C53" s="108" t="s">
        <v>110</v>
      </c>
      <c r="D53" s="108" t="s">
        <v>94</v>
      </c>
      <c r="E53" s="108" t="s">
        <v>111</v>
      </c>
      <c r="F53" s="108" t="s">
        <v>103</v>
      </c>
      <c r="G53" s="107"/>
      <c r="H53" s="107"/>
    </row>
    <row r="54" spans="1:8" ht="15.6" x14ac:dyDescent="0.3">
      <c r="C54" s="109">
        <f>input!G18</f>
        <v>77.12</v>
      </c>
      <c r="D54" s="109">
        <f>input!H18</f>
        <v>6.3257142857142856</v>
      </c>
      <c r="E54" s="118">
        <f>input!I18</f>
        <v>3.9571428571428577</v>
      </c>
      <c r="F54" s="109">
        <f>input!J18</f>
        <v>66</v>
      </c>
      <c r="G54" s="112"/>
    </row>
    <row r="57" spans="1:8" ht="15.6" x14ac:dyDescent="0.3">
      <c r="A57" s="104">
        <v>2</v>
      </c>
      <c r="B57" s="104" t="s">
        <v>118</v>
      </c>
      <c r="C57" s="104" t="str">
        <f>input!H7</f>
        <v>Torikul</v>
      </c>
      <c r="E57" s="105" t="s">
        <v>119</v>
      </c>
      <c r="F57" s="106" t="s">
        <v>91</v>
      </c>
      <c r="G57" s="104"/>
    </row>
    <row r="59" spans="1:8" ht="15.6" x14ac:dyDescent="0.25">
      <c r="A59" s="107"/>
      <c r="B59" s="107"/>
      <c r="C59" s="108" t="s">
        <v>110</v>
      </c>
      <c r="D59" s="108" t="s">
        <v>94</v>
      </c>
      <c r="E59" s="108" t="s">
        <v>111</v>
      </c>
      <c r="F59" s="108" t="s">
        <v>103</v>
      </c>
      <c r="G59" s="107"/>
    </row>
    <row r="60" spans="1:8" ht="15.6" x14ac:dyDescent="0.3">
      <c r="C60" s="109">
        <f>input!G19</f>
        <v>78.831666666666663</v>
      </c>
      <c r="D60" s="109">
        <f>input!H19</f>
        <v>7.5633333333333335</v>
      </c>
      <c r="E60" s="118">
        <f>input!I19</f>
        <v>4.5333333333333332</v>
      </c>
      <c r="F60" s="109">
        <f>input!J19</f>
        <v>57</v>
      </c>
      <c r="G60" s="112"/>
    </row>
    <row r="62" spans="1:8" ht="15.6" x14ac:dyDescent="0.3">
      <c r="A62" s="104">
        <v>3</v>
      </c>
      <c r="B62" s="104" t="s">
        <v>118</v>
      </c>
      <c r="C62" s="104" t="str">
        <f>input!H8</f>
        <v>Farhad</v>
      </c>
      <c r="E62" s="105" t="s">
        <v>119</v>
      </c>
      <c r="F62" s="106" t="s">
        <v>95</v>
      </c>
      <c r="G62" s="104"/>
    </row>
    <row r="64" spans="1:8" ht="15.6" x14ac:dyDescent="0.25">
      <c r="A64" s="107"/>
      <c r="B64" s="107"/>
      <c r="C64" s="108" t="s">
        <v>110</v>
      </c>
      <c r="D64" s="108" t="s">
        <v>94</v>
      </c>
      <c r="E64" s="108" t="s">
        <v>111</v>
      </c>
      <c r="F64" s="108" t="s">
        <v>103</v>
      </c>
      <c r="G64" s="107"/>
    </row>
    <row r="65" spans="1:7" ht="15.6" x14ac:dyDescent="0.3">
      <c r="C65" s="109">
        <f>input!G20</f>
        <v>78.796250000000001</v>
      </c>
      <c r="D65" s="109">
        <f>input!H20</f>
        <v>6.4175000000000004</v>
      </c>
      <c r="E65" s="118">
        <f>input!I20</f>
        <v>3.2749999999999999</v>
      </c>
      <c r="F65" s="109">
        <f>input!J20</f>
        <v>64</v>
      </c>
      <c r="G65" s="112"/>
    </row>
    <row r="68" spans="1:7" ht="15.6" x14ac:dyDescent="0.3">
      <c r="A68" s="104">
        <v>4</v>
      </c>
      <c r="B68" s="104" t="s">
        <v>118</v>
      </c>
      <c r="C68" s="104" t="str">
        <f>input!H9</f>
        <v>Rabbani</v>
      </c>
      <c r="E68" s="105" t="s">
        <v>119</v>
      </c>
      <c r="F68" s="106" t="s">
        <v>100</v>
      </c>
      <c r="G68" s="104"/>
    </row>
    <row r="70" spans="1:7" ht="15.6" x14ac:dyDescent="0.25">
      <c r="A70" s="107"/>
      <c r="B70" s="107"/>
      <c r="C70" s="108" t="s">
        <v>110</v>
      </c>
      <c r="D70" s="108" t="s">
        <v>94</v>
      </c>
      <c r="E70" s="108" t="s">
        <v>111</v>
      </c>
      <c r="F70" s="108" t="s">
        <v>103</v>
      </c>
      <c r="G70" s="107"/>
    </row>
    <row r="71" spans="1:7" ht="15.6" x14ac:dyDescent="0.3">
      <c r="C71" s="109">
        <f>input!G21</f>
        <v>75.447999999999993</v>
      </c>
      <c r="D71" s="109">
        <f>input!H21</f>
        <v>5.5520000000000005</v>
      </c>
      <c r="E71" s="118">
        <f>input!I21</f>
        <v>3.7399999999999998</v>
      </c>
      <c r="F71" s="109">
        <f>input!J21</f>
        <v>49</v>
      </c>
      <c r="G71" s="112"/>
    </row>
    <row r="73" spans="1:7" x14ac:dyDescent="0.25">
      <c r="E73" s="114"/>
    </row>
    <row r="74" spans="1:7" ht="15.6" x14ac:dyDescent="0.3">
      <c r="A74" s="104">
        <v>5</v>
      </c>
      <c r="B74" s="104" t="s">
        <v>118</v>
      </c>
      <c r="C74" s="104" t="str">
        <f>input!H10</f>
        <v>Riazul</v>
      </c>
      <c r="E74" s="105" t="s">
        <v>119</v>
      </c>
      <c r="F74" s="106" t="s">
        <v>104</v>
      </c>
      <c r="G74" s="104"/>
    </row>
    <row r="75" spans="1:7" x14ac:dyDescent="0.25">
      <c r="E75" s="114"/>
    </row>
    <row r="76" spans="1:7" ht="15.6" x14ac:dyDescent="0.25">
      <c r="A76" s="107"/>
      <c r="B76" s="107"/>
      <c r="C76" s="108" t="s">
        <v>110</v>
      </c>
      <c r="D76" s="108" t="s">
        <v>94</v>
      </c>
      <c r="E76" s="108" t="s">
        <v>111</v>
      </c>
      <c r="F76" s="108" t="s">
        <v>103</v>
      </c>
      <c r="G76" s="107"/>
    </row>
    <row r="77" spans="1:7" ht="15.6" x14ac:dyDescent="0.3">
      <c r="C77" s="109">
        <f>input!G22</f>
        <v>76.25</v>
      </c>
      <c r="D77" s="109">
        <f>input!H22</f>
        <v>12.812999999999999</v>
      </c>
      <c r="E77" s="118">
        <f>input!I22</f>
        <v>4.0299999999999994</v>
      </c>
      <c r="F77" s="109">
        <f>input!J22</f>
        <v>56</v>
      </c>
      <c r="G77" s="112"/>
    </row>
    <row r="79" spans="1:7" x14ac:dyDescent="0.25">
      <c r="E79" s="114"/>
    </row>
    <row r="80" spans="1:7" ht="15.6" x14ac:dyDescent="0.3">
      <c r="B80" s="104" t="s">
        <v>120</v>
      </c>
    </row>
    <row r="82" spans="1:8" ht="46.8" x14ac:dyDescent="0.25">
      <c r="A82" s="115"/>
      <c r="B82" s="116" t="s">
        <v>121</v>
      </c>
      <c r="C82" s="116" t="s">
        <v>122</v>
      </c>
      <c r="D82" s="116" t="s">
        <v>123</v>
      </c>
      <c r="E82" s="116" t="s">
        <v>90</v>
      </c>
      <c r="F82" s="116" t="s">
        <v>28</v>
      </c>
      <c r="G82" s="108" t="s">
        <v>111</v>
      </c>
      <c r="H82" s="108" t="s">
        <v>103</v>
      </c>
    </row>
    <row r="83" spans="1:8" x14ac:dyDescent="0.25">
      <c r="B83" s="113">
        <f>input!M3</f>
        <v>15616.570231877125</v>
      </c>
      <c r="C83" s="113">
        <f>input!M4</f>
        <v>12493.256185501701</v>
      </c>
      <c r="D83" s="113">
        <f>input!M5</f>
        <v>11705</v>
      </c>
      <c r="E83" s="117">
        <f>input!M6</f>
        <v>0.74952437226628144</v>
      </c>
      <c r="F83" s="113">
        <f>input!M7</f>
        <v>7.7343095238095234</v>
      </c>
      <c r="G83" s="113">
        <f>input!M8</f>
        <v>3.9070952380952377</v>
      </c>
      <c r="H83" s="113">
        <f>input!M9</f>
        <v>292</v>
      </c>
    </row>
    <row r="89" spans="1:8" ht="18" x14ac:dyDescent="0.35">
      <c r="A89" s="98" t="s">
        <v>113</v>
      </c>
      <c r="B89" s="98" t="s">
        <v>114</v>
      </c>
      <c r="C89" s="98"/>
      <c r="D89" s="99" t="s">
        <v>115</v>
      </c>
      <c r="E89" s="98" t="str">
        <f>input!I3</f>
        <v>R/C</v>
      </c>
      <c r="F89" s="99" t="s">
        <v>116</v>
      </c>
      <c r="G89" s="100">
        <f>input!G2</f>
        <v>45559</v>
      </c>
      <c r="H89" s="98"/>
    </row>
    <row r="92" spans="1:8" ht="18" x14ac:dyDescent="0.3">
      <c r="A92" s="101" t="s">
        <v>117</v>
      </c>
      <c r="B92" s="102" t="str">
        <f>input!I4</f>
        <v>Sujon</v>
      </c>
    </row>
    <row r="94" spans="1:8" ht="15.6" x14ac:dyDescent="0.3">
      <c r="A94" s="104">
        <v>1</v>
      </c>
      <c r="B94" s="104" t="s">
        <v>118</v>
      </c>
      <c r="C94" s="104" t="str">
        <f>input!I6</f>
        <v>Emdadul</v>
      </c>
      <c r="D94" s="104"/>
      <c r="E94" s="105" t="s">
        <v>119</v>
      </c>
      <c r="F94" s="106" t="s">
        <v>87</v>
      </c>
      <c r="G94" s="104"/>
      <c r="H94" s="104"/>
    </row>
    <row r="96" spans="1:8" ht="15.6" x14ac:dyDescent="0.25">
      <c r="A96" s="107"/>
      <c r="B96" s="107"/>
      <c r="C96" s="108" t="s">
        <v>110</v>
      </c>
      <c r="D96" s="108" t="s">
        <v>94</v>
      </c>
      <c r="E96" s="108" t="s">
        <v>111</v>
      </c>
      <c r="F96" s="108" t="s">
        <v>103</v>
      </c>
      <c r="G96" s="107"/>
      <c r="H96" s="107"/>
    </row>
    <row r="97" spans="1:7" ht="15.6" x14ac:dyDescent="0.3">
      <c r="C97" s="109">
        <f>input!G23</f>
        <v>66.324285714285708</v>
      </c>
      <c r="D97" s="109">
        <f>input!H23</f>
        <v>14.332857142857145</v>
      </c>
      <c r="E97" s="118">
        <f>input!I23</f>
        <v>5.8571428571428559</v>
      </c>
      <c r="F97" s="109">
        <f>input!J23</f>
        <v>62</v>
      </c>
      <c r="G97" s="112"/>
    </row>
    <row r="100" spans="1:7" ht="15.6" x14ac:dyDescent="0.3">
      <c r="A100" s="104">
        <v>2</v>
      </c>
      <c r="B100" s="104" t="s">
        <v>118</v>
      </c>
      <c r="C100" s="104" t="str">
        <f>input!I7</f>
        <v>mamun</v>
      </c>
      <c r="E100" s="105" t="s">
        <v>119</v>
      </c>
      <c r="F100" s="106" t="s">
        <v>91</v>
      </c>
      <c r="G100" s="104"/>
    </row>
    <row r="102" spans="1:7" ht="15.6" x14ac:dyDescent="0.25">
      <c r="A102" s="107"/>
      <c r="B102" s="107"/>
      <c r="C102" s="108" t="s">
        <v>110</v>
      </c>
      <c r="D102" s="108" t="s">
        <v>94</v>
      </c>
      <c r="E102" s="108" t="s">
        <v>111</v>
      </c>
      <c r="F102" s="108" t="s">
        <v>103</v>
      </c>
      <c r="G102" s="107"/>
    </row>
    <row r="103" spans="1:7" ht="15.6" x14ac:dyDescent="0.3">
      <c r="C103" s="109">
        <f>input!G24</f>
        <v>69.226666666666674</v>
      </c>
      <c r="D103" s="109">
        <f>input!H24</f>
        <v>14.024999999999999</v>
      </c>
      <c r="E103" s="118">
        <f>input!I24</f>
        <v>2.7666666666666671</v>
      </c>
      <c r="F103" s="109">
        <f>input!J24</f>
        <v>63</v>
      </c>
      <c r="G103" s="112"/>
    </row>
    <row r="105" spans="1:7" ht="15.6" x14ac:dyDescent="0.3">
      <c r="A105" s="104">
        <v>3</v>
      </c>
      <c r="B105" s="104" t="s">
        <v>118</v>
      </c>
      <c r="C105" s="104" t="str">
        <f>input!I8</f>
        <v>Sabbir</v>
      </c>
      <c r="E105" s="105" t="s">
        <v>119</v>
      </c>
      <c r="F105" s="106" t="s">
        <v>95</v>
      </c>
      <c r="G105" s="104"/>
    </row>
    <row r="107" spans="1:7" ht="15.6" x14ac:dyDescent="0.25">
      <c r="A107" s="107"/>
      <c r="B107" s="107"/>
      <c r="C107" s="108" t="s">
        <v>110</v>
      </c>
      <c r="D107" s="108" t="s">
        <v>94</v>
      </c>
      <c r="E107" s="108" t="s">
        <v>111</v>
      </c>
      <c r="F107" s="108" t="s">
        <v>103</v>
      </c>
      <c r="G107" s="107"/>
    </row>
    <row r="108" spans="1:7" ht="15.6" x14ac:dyDescent="0.3">
      <c r="C108" s="109">
        <f>input!G25</f>
        <v>69.926249999999996</v>
      </c>
      <c r="D108" s="109">
        <f>input!H25</f>
        <v>19.637499999999999</v>
      </c>
      <c r="E108" s="118">
        <f>input!I25</f>
        <v>3.8000000000000003</v>
      </c>
      <c r="F108" s="109">
        <f>input!J25</f>
        <v>53</v>
      </c>
      <c r="G108" s="112"/>
    </row>
    <row r="111" spans="1:7" ht="15.6" x14ac:dyDescent="0.3">
      <c r="A111" s="104">
        <v>4</v>
      </c>
      <c r="B111" s="104" t="s">
        <v>118</v>
      </c>
      <c r="C111" s="104" t="str">
        <f>input!I9</f>
        <v>nayon</v>
      </c>
      <c r="E111" s="105" t="s">
        <v>119</v>
      </c>
      <c r="F111" s="106" t="s">
        <v>100</v>
      </c>
      <c r="G111" s="104"/>
    </row>
    <row r="113" spans="1:8" ht="15.6" x14ac:dyDescent="0.25">
      <c r="A113" s="107"/>
      <c r="B113" s="107"/>
      <c r="C113" s="108" t="s">
        <v>110</v>
      </c>
      <c r="D113" s="108" t="s">
        <v>94</v>
      </c>
      <c r="E113" s="108" t="s">
        <v>111</v>
      </c>
      <c r="F113" s="108" t="s">
        <v>103</v>
      </c>
      <c r="G113" s="107"/>
    </row>
    <row r="114" spans="1:8" ht="15.6" x14ac:dyDescent="0.3">
      <c r="C114" s="109">
        <f>input!G26</f>
        <v>62.748000000000005</v>
      </c>
      <c r="D114" s="109">
        <f>input!H26</f>
        <v>12.658000000000001</v>
      </c>
      <c r="E114" s="118">
        <f>input!I26</f>
        <v>5.26</v>
      </c>
      <c r="F114" s="109">
        <f>input!J26</f>
        <v>43</v>
      </c>
      <c r="G114" s="112"/>
    </row>
    <row r="116" spans="1:8" x14ac:dyDescent="0.25">
      <c r="E116" s="114"/>
    </row>
    <row r="117" spans="1:8" ht="15.6" x14ac:dyDescent="0.3">
      <c r="A117" s="104">
        <v>5</v>
      </c>
      <c r="B117" s="104" t="s">
        <v>118</v>
      </c>
      <c r="C117" s="104" t="str">
        <f>input!I10</f>
        <v>shihab</v>
      </c>
      <c r="E117" s="105" t="s">
        <v>119</v>
      </c>
      <c r="F117" s="106" t="s">
        <v>104</v>
      </c>
      <c r="G117" s="104"/>
    </row>
    <row r="118" spans="1:8" x14ac:dyDescent="0.25">
      <c r="E118" s="114"/>
    </row>
    <row r="119" spans="1:8" ht="15.6" x14ac:dyDescent="0.25">
      <c r="A119" s="107"/>
      <c r="B119" s="107"/>
      <c r="C119" s="108" t="s">
        <v>110</v>
      </c>
      <c r="D119" s="108" t="s">
        <v>94</v>
      </c>
      <c r="E119" s="108" t="s">
        <v>111</v>
      </c>
      <c r="F119" s="108" t="s">
        <v>103</v>
      </c>
      <c r="G119" s="107"/>
    </row>
    <row r="120" spans="1:8" ht="15.6" x14ac:dyDescent="0.3">
      <c r="C120" s="109">
        <f>input!G27</f>
        <v>74.619</v>
      </c>
      <c r="D120" s="109">
        <f>input!H27</f>
        <v>6.8529999999999998</v>
      </c>
      <c r="E120" s="118">
        <f>input!I27</f>
        <v>4.9799999999999995</v>
      </c>
      <c r="F120" s="109">
        <f>input!J27</f>
        <v>63</v>
      </c>
      <c r="G120" s="112"/>
    </row>
    <row r="122" spans="1:8" x14ac:dyDescent="0.25">
      <c r="E122" s="114"/>
    </row>
    <row r="123" spans="1:8" ht="15.6" x14ac:dyDescent="0.3">
      <c r="B123" s="104" t="s">
        <v>120</v>
      </c>
    </row>
    <row r="125" spans="1:8" ht="46.8" x14ac:dyDescent="0.25">
      <c r="A125" s="115"/>
      <c r="B125" s="116" t="s">
        <v>121</v>
      </c>
      <c r="C125" s="116" t="s">
        <v>122</v>
      </c>
      <c r="D125" s="116" t="s">
        <v>123</v>
      </c>
      <c r="E125" s="116" t="s">
        <v>90</v>
      </c>
      <c r="F125" s="116" t="s">
        <v>28</v>
      </c>
      <c r="G125" s="108" t="s">
        <v>111</v>
      </c>
      <c r="H125" s="108" t="s">
        <v>103</v>
      </c>
    </row>
    <row r="126" spans="1:8" x14ac:dyDescent="0.25">
      <c r="B126" s="113">
        <f>input!N3</f>
        <v>15234.074345328216</v>
      </c>
      <c r="C126" s="113">
        <f>input!N4</f>
        <v>12187.259476262574</v>
      </c>
      <c r="D126" s="113">
        <f>input!N5</f>
        <v>11010</v>
      </c>
      <c r="E126" s="117">
        <f>input!N6</f>
        <v>0.72272195542858175</v>
      </c>
      <c r="F126" s="109">
        <f>input!N7</f>
        <v>13.501271428571428</v>
      </c>
      <c r="G126" s="118">
        <f>input!N8</f>
        <v>4.5327619047619043</v>
      </c>
      <c r="H126" s="109">
        <f>input!N9</f>
        <v>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E667-E5FD-4337-B872-1032E5F3193A}">
  <dimension ref="A3:B13"/>
  <sheetViews>
    <sheetView workbookViewId="0">
      <selection activeCell="B8" sqref="B8"/>
    </sheetView>
  </sheetViews>
  <sheetFormatPr defaultRowHeight="14.4" x14ac:dyDescent="0.3"/>
  <cols>
    <col min="1" max="1" width="19.6640625" bestFit="1" customWidth="1"/>
    <col min="2" max="2" width="19.88671875" bestFit="1" customWidth="1"/>
  </cols>
  <sheetData>
    <row r="3" spans="1:2" x14ac:dyDescent="0.3">
      <c r="A3" s="120" t="s">
        <v>125</v>
      </c>
      <c r="B3" t="s">
        <v>131</v>
      </c>
    </row>
    <row r="4" spans="1:2" x14ac:dyDescent="0.3">
      <c r="A4" s="121" t="s">
        <v>10</v>
      </c>
      <c r="B4" s="137">
        <v>11</v>
      </c>
    </row>
    <row r="5" spans="1:2" x14ac:dyDescent="0.3">
      <c r="A5" s="121" t="s">
        <v>14</v>
      </c>
      <c r="B5" s="137">
        <v>2</v>
      </c>
    </row>
    <row r="6" spans="1:2" x14ac:dyDescent="0.3">
      <c r="A6" s="121" t="s">
        <v>13</v>
      </c>
      <c r="B6" s="137">
        <v>4</v>
      </c>
    </row>
    <row r="7" spans="1:2" x14ac:dyDescent="0.3">
      <c r="A7" s="121" t="s">
        <v>9</v>
      </c>
      <c r="B7" s="137">
        <v>10</v>
      </c>
    </row>
    <row r="8" spans="1:2" x14ac:dyDescent="0.3">
      <c r="A8" s="121" t="s">
        <v>15</v>
      </c>
      <c r="B8" s="137">
        <v>2</v>
      </c>
    </row>
    <row r="9" spans="1:2" x14ac:dyDescent="0.3">
      <c r="A9" s="121" t="s">
        <v>46</v>
      </c>
      <c r="B9" s="137">
        <v>4</v>
      </c>
    </row>
    <row r="10" spans="1:2" x14ac:dyDescent="0.3">
      <c r="A10" s="121" t="s">
        <v>137</v>
      </c>
      <c r="B10" s="137">
        <v>1</v>
      </c>
    </row>
    <row r="11" spans="1:2" x14ac:dyDescent="0.3">
      <c r="A11" s="121" t="s">
        <v>134</v>
      </c>
      <c r="B11" s="137">
        <v>1</v>
      </c>
    </row>
    <row r="12" spans="1:2" x14ac:dyDescent="0.3">
      <c r="A12" s="121" t="s">
        <v>136</v>
      </c>
      <c r="B12" s="137">
        <v>1</v>
      </c>
    </row>
    <row r="13" spans="1:2" x14ac:dyDescent="0.3">
      <c r="A13" s="121" t="s">
        <v>127</v>
      </c>
      <c r="B13" s="137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7C87-0AC7-4CD7-A1FD-07199C15FFC0}">
  <sheetPr codeName="Sheet2"/>
  <dimension ref="A1:Q48"/>
  <sheetViews>
    <sheetView topLeftCell="A31" workbookViewId="0">
      <selection activeCell="K52" sqref="K52"/>
    </sheetView>
  </sheetViews>
  <sheetFormatPr defaultRowHeight="14.4" x14ac:dyDescent="0.3"/>
  <cols>
    <col min="1" max="1" width="3.6640625" bestFit="1" customWidth="1"/>
    <col min="3" max="3" width="20.33203125" bestFit="1" customWidth="1"/>
    <col min="7" max="7" width="19.6640625" bestFit="1" customWidth="1"/>
    <col min="8" max="8" width="11.33203125" bestFit="1" customWidth="1"/>
    <col min="9" max="9" width="10.88671875" bestFit="1" customWidth="1"/>
    <col min="10" max="10" width="11.109375" bestFit="1" customWidth="1"/>
    <col min="11" max="11" width="12" bestFit="1" customWidth="1"/>
    <col min="12" max="13" width="9.6640625" bestFit="1" customWidth="1"/>
    <col min="14" max="14" width="7.5546875" bestFit="1" customWidth="1"/>
    <col min="15" max="15" width="8" bestFit="1" customWidth="1"/>
    <col min="16" max="16" width="9" bestFit="1" customWidth="1"/>
    <col min="17" max="17" width="14.109375" bestFit="1" customWidth="1"/>
  </cols>
  <sheetData>
    <row r="1" spans="1:17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24</v>
      </c>
      <c r="F1" s="2" t="s">
        <v>3</v>
      </c>
      <c r="G1" s="2" t="s">
        <v>29</v>
      </c>
      <c r="H1" s="2" t="s">
        <v>25</v>
      </c>
      <c r="I1" s="2" t="s">
        <v>26</v>
      </c>
      <c r="J1" s="2" t="s">
        <v>4</v>
      </c>
      <c r="K1" s="2" t="s">
        <v>5</v>
      </c>
      <c r="L1" s="2" t="s">
        <v>7</v>
      </c>
      <c r="M1" s="2" t="s">
        <v>27</v>
      </c>
      <c r="N1" s="2" t="s">
        <v>6</v>
      </c>
      <c r="O1" s="2" t="s">
        <v>39</v>
      </c>
      <c r="P1" s="2" t="s">
        <v>8</v>
      </c>
      <c r="Q1" s="2" t="s">
        <v>23</v>
      </c>
    </row>
    <row r="2" spans="1:17" x14ac:dyDescent="0.3">
      <c r="A2" s="1">
        <v>1</v>
      </c>
      <c r="B2" s="1">
        <v>1</v>
      </c>
      <c r="C2" s="1" t="s">
        <v>9</v>
      </c>
      <c r="D2" s="1">
        <v>59.04</v>
      </c>
      <c r="E2" s="1">
        <v>72.930000000000007</v>
      </c>
      <c r="F2" s="1">
        <v>27.07</v>
      </c>
      <c r="G2" s="1">
        <v>9.4</v>
      </c>
      <c r="H2" s="1">
        <v>9.06</v>
      </c>
      <c r="I2" s="1">
        <v>4.49</v>
      </c>
      <c r="J2" s="1">
        <v>3.4</v>
      </c>
      <c r="K2" s="1">
        <v>3.68</v>
      </c>
      <c r="L2" s="1">
        <v>100</v>
      </c>
      <c r="M2" s="1">
        <v>64</v>
      </c>
      <c r="N2" s="1">
        <v>6</v>
      </c>
      <c r="O2" s="1">
        <v>180.98</v>
      </c>
      <c r="P2" s="1">
        <v>20.52</v>
      </c>
      <c r="Q2" s="1">
        <f>VALUE(LEFT(C2, FIND(" lbs", C2)-1))</f>
        <v>8</v>
      </c>
    </row>
    <row r="3" spans="1:17" x14ac:dyDescent="0.3">
      <c r="A3" s="1">
        <v>2</v>
      </c>
      <c r="B3" s="1">
        <v>3</v>
      </c>
      <c r="C3" s="1" t="s">
        <v>10</v>
      </c>
      <c r="D3" s="1">
        <v>77.86</v>
      </c>
      <c r="E3" s="1">
        <v>87.5</v>
      </c>
      <c r="F3" s="1">
        <v>12.5</v>
      </c>
      <c r="G3" s="1">
        <v>3.7</v>
      </c>
      <c r="H3" s="1">
        <v>3.5</v>
      </c>
      <c r="I3" s="1">
        <v>5.94</v>
      </c>
      <c r="J3" s="1">
        <v>3.5</v>
      </c>
      <c r="K3" s="1">
        <v>3</v>
      </c>
      <c r="L3" s="1">
        <v>90</v>
      </c>
      <c r="M3" s="1">
        <v>58</v>
      </c>
      <c r="N3" s="1">
        <v>8</v>
      </c>
      <c r="O3" s="1">
        <v>336.29</v>
      </c>
      <c r="P3" s="1">
        <v>22.42</v>
      </c>
      <c r="Q3" s="1">
        <f t="shared" ref="Q3:Q40" si="0">VALUE(LEFT(C3, FIND(" lbs", C3)-1))</f>
        <v>10</v>
      </c>
    </row>
    <row r="4" spans="1:17" x14ac:dyDescent="0.3">
      <c r="A4" s="1">
        <v>3</v>
      </c>
      <c r="B4" s="1">
        <v>4</v>
      </c>
      <c r="C4" s="1" t="s">
        <v>10</v>
      </c>
      <c r="D4" s="1">
        <v>70.56</v>
      </c>
      <c r="E4" s="1">
        <v>79.459999999999994</v>
      </c>
      <c r="F4" s="1">
        <v>20.54</v>
      </c>
      <c r="G4" s="1">
        <v>5.92</v>
      </c>
      <c r="H4" s="1">
        <v>5.46</v>
      </c>
      <c r="I4" s="1">
        <v>2.98</v>
      </c>
      <c r="J4" s="1">
        <v>2.1</v>
      </c>
      <c r="K4" s="1">
        <v>7.1</v>
      </c>
      <c r="L4" s="1">
        <v>127</v>
      </c>
      <c r="M4" s="1">
        <v>76</v>
      </c>
      <c r="N4" s="1">
        <v>6</v>
      </c>
      <c r="O4" s="1">
        <v>269.42</v>
      </c>
      <c r="P4" s="1">
        <v>22.51</v>
      </c>
      <c r="Q4" s="1">
        <f t="shared" si="0"/>
        <v>10</v>
      </c>
    </row>
    <row r="5" spans="1:17" x14ac:dyDescent="0.3">
      <c r="A5" s="1">
        <v>4</v>
      </c>
      <c r="B5" s="1">
        <v>5</v>
      </c>
      <c r="C5" s="1" t="s">
        <v>10</v>
      </c>
      <c r="D5" s="1">
        <v>64.78</v>
      </c>
      <c r="E5" s="1">
        <v>76.63</v>
      </c>
      <c r="F5" s="1">
        <v>23.37</v>
      </c>
      <c r="G5" s="1">
        <v>5.87</v>
      </c>
      <c r="H5" s="1">
        <v>5.52</v>
      </c>
      <c r="I5" s="1">
        <v>5.98</v>
      </c>
      <c r="J5" s="1">
        <v>3.1</v>
      </c>
      <c r="K5" s="1">
        <v>4.51</v>
      </c>
      <c r="L5" s="1">
        <v>112</v>
      </c>
      <c r="M5" s="1">
        <v>65</v>
      </c>
      <c r="N5" s="1">
        <v>9</v>
      </c>
      <c r="O5" s="1">
        <v>286.14</v>
      </c>
      <c r="P5" s="1">
        <v>22.92</v>
      </c>
      <c r="Q5" s="1">
        <f t="shared" si="0"/>
        <v>10</v>
      </c>
    </row>
    <row r="6" spans="1:17" x14ac:dyDescent="0.3">
      <c r="A6" s="1">
        <v>5</v>
      </c>
      <c r="B6" s="1">
        <v>6</v>
      </c>
      <c r="C6" s="1" t="s">
        <v>10</v>
      </c>
      <c r="D6" s="1">
        <v>79.98</v>
      </c>
      <c r="E6" s="1">
        <v>87.53</v>
      </c>
      <c r="F6" s="1">
        <v>12.47</v>
      </c>
      <c r="G6" s="1">
        <v>3.19</v>
      </c>
      <c r="H6" s="1">
        <v>2.67</v>
      </c>
      <c r="I6" s="1">
        <v>4.3499999999999996</v>
      </c>
      <c r="J6" s="1">
        <v>2.6</v>
      </c>
      <c r="K6" s="1">
        <v>5.22</v>
      </c>
      <c r="L6" s="1">
        <v>90</v>
      </c>
      <c r="M6" s="1">
        <v>20</v>
      </c>
      <c r="N6" s="1">
        <v>8</v>
      </c>
      <c r="O6" s="1">
        <v>344.42</v>
      </c>
      <c r="P6" s="1">
        <v>22.85</v>
      </c>
      <c r="Q6" s="1">
        <f t="shared" si="0"/>
        <v>10</v>
      </c>
    </row>
    <row r="7" spans="1:17" x14ac:dyDescent="0.3">
      <c r="A7" s="1">
        <v>6</v>
      </c>
      <c r="B7" s="1">
        <v>7</v>
      </c>
      <c r="C7" s="1" t="s">
        <v>10</v>
      </c>
      <c r="D7" s="1">
        <v>85.91</v>
      </c>
      <c r="E7" s="1">
        <v>95.07</v>
      </c>
      <c r="F7" s="1">
        <v>4.93</v>
      </c>
      <c r="G7" s="1">
        <v>3.99</v>
      </c>
      <c r="H7" s="1">
        <v>3.5</v>
      </c>
      <c r="I7" s="1">
        <v>5.16</v>
      </c>
      <c r="J7" s="1">
        <v>2.7</v>
      </c>
      <c r="K7" s="1">
        <v>3.47</v>
      </c>
      <c r="L7" s="1">
        <v>124</v>
      </c>
      <c r="M7" s="1">
        <v>56</v>
      </c>
      <c r="N7" s="1">
        <v>9</v>
      </c>
      <c r="O7" s="1">
        <v>367.46</v>
      </c>
      <c r="P7" s="1">
        <v>22.48</v>
      </c>
      <c r="Q7" s="1">
        <f t="shared" si="0"/>
        <v>10</v>
      </c>
    </row>
    <row r="8" spans="1:17" x14ac:dyDescent="0.3">
      <c r="A8" s="1">
        <v>7</v>
      </c>
      <c r="B8" s="1">
        <v>8</v>
      </c>
      <c r="C8" s="1" t="s">
        <v>10</v>
      </c>
      <c r="D8" s="1">
        <v>87.88</v>
      </c>
      <c r="E8" s="1">
        <v>98.85</v>
      </c>
      <c r="F8" s="1">
        <v>1.1499999999999999</v>
      </c>
      <c r="G8" s="1">
        <v>5.37</v>
      </c>
      <c r="H8" s="1">
        <v>4.42</v>
      </c>
      <c r="I8" s="1">
        <v>5.59</v>
      </c>
      <c r="J8" s="1">
        <v>2.6</v>
      </c>
      <c r="K8" s="1">
        <v>6.25</v>
      </c>
      <c r="L8" s="1">
        <v>185</v>
      </c>
      <c r="M8" s="1">
        <v>85</v>
      </c>
      <c r="N8" s="1">
        <v>10</v>
      </c>
      <c r="O8" s="1">
        <v>192.38</v>
      </c>
      <c r="P8" s="1">
        <v>11.34</v>
      </c>
      <c r="Q8" s="1">
        <f t="shared" si="0"/>
        <v>10</v>
      </c>
    </row>
    <row r="9" spans="1:17" x14ac:dyDescent="0.3">
      <c r="A9" s="1">
        <v>8</v>
      </c>
      <c r="B9" s="1">
        <v>9</v>
      </c>
      <c r="C9" s="1" t="s">
        <v>10</v>
      </c>
      <c r="D9" s="1">
        <v>99.66</v>
      </c>
      <c r="E9" s="1">
        <v>100</v>
      </c>
      <c r="F9" s="1">
        <v>0</v>
      </c>
      <c r="G9" s="1">
        <v>0.34</v>
      </c>
      <c r="H9" s="1">
        <v>0</v>
      </c>
      <c r="I9" s="1">
        <v>0</v>
      </c>
      <c r="J9" s="1">
        <v>0</v>
      </c>
      <c r="K9" s="1">
        <v>4.47</v>
      </c>
      <c r="L9" s="1">
        <v>11</v>
      </c>
      <c r="M9" s="1">
        <v>0</v>
      </c>
      <c r="N9" s="1">
        <v>1</v>
      </c>
      <c r="O9" s="1">
        <v>21.52</v>
      </c>
      <c r="P9" s="1">
        <v>13.99</v>
      </c>
      <c r="Q9" s="1">
        <f t="shared" si="0"/>
        <v>10</v>
      </c>
    </row>
    <row r="10" spans="1:17" x14ac:dyDescent="0.3">
      <c r="A10" s="1">
        <v>9</v>
      </c>
      <c r="B10" s="1">
        <v>9</v>
      </c>
      <c r="C10" s="1" t="s">
        <v>136</v>
      </c>
      <c r="D10" s="1">
        <v>46.79</v>
      </c>
      <c r="E10" s="1">
        <v>95.79</v>
      </c>
      <c r="F10" s="1">
        <v>4.21</v>
      </c>
      <c r="G10" s="1">
        <v>43.68</v>
      </c>
      <c r="H10" s="1">
        <v>42.73</v>
      </c>
      <c r="I10" s="1">
        <v>5.32</v>
      </c>
      <c r="J10" s="1">
        <v>4.7</v>
      </c>
      <c r="K10" s="1">
        <v>13.12</v>
      </c>
      <c r="L10" s="1">
        <v>213</v>
      </c>
      <c r="M10" s="1">
        <v>106</v>
      </c>
      <c r="N10" s="1">
        <v>4</v>
      </c>
      <c r="O10" s="1">
        <v>56.12</v>
      </c>
      <c r="P10" s="1">
        <v>14.78</v>
      </c>
      <c r="Q10" s="1">
        <f t="shared" si="0"/>
        <v>6</v>
      </c>
    </row>
    <row r="11" spans="1:17" x14ac:dyDescent="0.3">
      <c r="A11" s="1">
        <v>10</v>
      </c>
      <c r="B11" s="1">
        <v>10</v>
      </c>
      <c r="C11" s="1" t="s">
        <v>46</v>
      </c>
      <c r="D11" s="1">
        <v>80.8</v>
      </c>
      <c r="E11" s="1">
        <v>97.57</v>
      </c>
      <c r="F11" s="1">
        <v>2.4300000000000002</v>
      </c>
      <c r="G11" s="1">
        <v>9.86</v>
      </c>
      <c r="H11" s="1">
        <v>9.17</v>
      </c>
      <c r="I11" s="1">
        <v>6.91</v>
      </c>
      <c r="J11" s="1">
        <v>3</v>
      </c>
      <c r="K11" s="1">
        <v>5.23</v>
      </c>
      <c r="L11" s="1">
        <v>238</v>
      </c>
      <c r="M11" s="1">
        <v>146</v>
      </c>
      <c r="N11" s="1">
        <v>11</v>
      </c>
      <c r="O11" s="1">
        <v>457.91</v>
      </c>
      <c r="P11" s="1">
        <v>20.83</v>
      </c>
      <c r="Q11" s="1">
        <f t="shared" si="0"/>
        <v>14</v>
      </c>
    </row>
    <row r="12" spans="1:17" x14ac:dyDescent="0.3">
      <c r="A12" s="1">
        <v>11</v>
      </c>
      <c r="B12" s="1">
        <v>11</v>
      </c>
      <c r="C12" s="1" t="s">
        <v>46</v>
      </c>
      <c r="D12" s="1">
        <v>79.84</v>
      </c>
      <c r="E12" s="1">
        <v>96.25</v>
      </c>
      <c r="F12" s="1">
        <v>3.75</v>
      </c>
      <c r="G12" s="1">
        <v>8.58</v>
      </c>
      <c r="H12" s="1">
        <v>8.14</v>
      </c>
      <c r="I12" s="1">
        <v>7.84</v>
      </c>
      <c r="J12" s="1">
        <v>3.3</v>
      </c>
      <c r="K12" s="1">
        <v>3.27</v>
      </c>
      <c r="L12" s="1">
        <v>173</v>
      </c>
      <c r="M12" s="1">
        <v>121</v>
      </c>
      <c r="N12" s="1">
        <v>11</v>
      </c>
      <c r="O12" s="1">
        <v>459.5</v>
      </c>
      <c r="P12" s="1">
        <v>21.51</v>
      </c>
      <c r="Q12" s="1">
        <f t="shared" si="0"/>
        <v>14</v>
      </c>
    </row>
    <row r="13" spans="1:17" x14ac:dyDescent="0.3">
      <c r="A13" s="1">
        <v>12</v>
      </c>
      <c r="B13" s="1">
        <v>13</v>
      </c>
      <c r="C13" s="1" t="s">
        <v>46</v>
      </c>
      <c r="D13" s="1">
        <v>65.44</v>
      </c>
      <c r="E13" s="1">
        <v>83.68</v>
      </c>
      <c r="F13" s="1">
        <v>16.32</v>
      </c>
      <c r="G13" s="1">
        <v>6.76</v>
      </c>
      <c r="H13" s="1">
        <v>6.12</v>
      </c>
      <c r="I13" s="1">
        <v>11.47</v>
      </c>
      <c r="J13" s="1">
        <v>54.3</v>
      </c>
      <c r="K13" s="1">
        <v>11.7</v>
      </c>
      <c r="L13" s="1">
        <v>206</v>
      </c>
      <c r="M13" s="1">
        <v>114</v>
      </c>
      <c r="N13" s="1">
        <v>10</v>
      </c>
      <c r="O13" s="1">
        <v>414.19</v>
      </c>
      <c r="P13" s="1">
        <v>23.32</v>
      </c>
      <c r="Q13" s="1">
        <f t="shared" si="0"/>
        <v>14</v>
      </c>
    </row>
    <row r="14" spans="1:17" x14ac:dyDescent="0.3">
      <c r="A14" s="1">
        <v>13</v>
      </c>
      <c r="B14" s="1">
        <v>15</v>
      </c>
      <c r="C14" s="1" t="s">
        <v>10</v>
      </c>
      <c r="D14" s="1">
        <v>65.84</v>
      </c>
      <c r="E14" s="1">
        <v>80.14</v>
      </c>
      <c r="F14" s="1">
        <v>19.86</v>
      </c>
      <c r="G14" s="1">
        <v>12.25</v>
      </c>
      <c r="H14" s="1">
        <v>11.44</v>
      </c>
      <c r="I14" s="1">
        <v>2.0499999999999998</v>
      </c>
      <c r="J14" s="1">
        <v>9.6999999999999993</v>
      </c>
      <c r="K14" s="1">
        <v>13.75</v>
      </c>
      <c r="L14" s="1">
        <v>232</v>
      </c>
      <c r="M14" s="1">
        <v>127</v>
      </c>
      <c r="N14" s="1">
        <v>10</v>
      </c>
      <c r="O14" s="1">
        <v>270.68</v>
      </c>
      <c r="P14" s="1">
        <v>21.15</v>
      </c>
      <c r="Q14" s="1">
        <f t="shared" si="0"/>
        <v>10</v>
      </c>
    </row>
    <row r="15" spans="1:17" x14ac:dyDescent="0.3">
      <c r="A15" s="1">
        <v>14</v>
      </c>
      <c r="B15" s="1">
        <v>16</v>
      </c>
      <c r="C15" s="1" t="s">
        <v>10</v>
      </c>
      <c r="D15" s="1">
        <v>74.94</v>
      </c>
      <c r="E15" s="1">
        <v>88.76</v>
      </c>
      <c r="F15" s="1">
        <v>11.24</v>
      </c>
      <c r="G15" s="1">
        <v>7.68</v>
      </c>
      <c r="H15" s="1">
        <v>7.24</v>
      </c>
      <c r="I15" s="1">
        <v>6.14</v>
      </c>
      <c r="J15" s="1">
        <v>3.2</v>
      </c>
      <c r="K15" s="1">
        <v>3.95</v>
      </c>
      <c r="L15" s="1">
        <v>139</v>
      </c>
      <c r="M15" s="1">
        <v>93</v>
      </c>
      <c r="N15" s="1">
        <v>9</v>
      </c>
      <c r="O15" s="1">
        <v>304.10000000000002</v>
      </c>
      <c r="P15" s="1">
        <v>20.89</v>
      </c>
      <c r="Q15" s="1">
        <f t="shared" si="0"/>
        <v>10</v>
      </c>
    </row>
    <row r="16" spans="1:17" x14ac:dyDescent="0.3">
      <c r="A16" s="1">
        <v>15</v>
      </c>
      <c r="B16" s="1">
        <v>17</v>
      </c>
      <c r="C16" s="1" t="s">
        <v>9</v>
      </c>
      <c r="D16" s="1">
        <v>58.52</v>
      </c>
      <c r="E16" s="1">
        <v>76.66</v>
      </c>
      <c r="F16" s="1">
        <v>23.34</v>
      </c>
      <c r="G16" s="1">
        <v>9.4700000000000006</v>
      </c>
      <c r="H16" s="1">
        <v>8.85</v>
      </c>
      <c r="I16" s="1">
        <v>8.68</v>
      </c>
      <c r="J16" s="1">
        <v>5.9</v>
      </c>
      <c r="K16" s="1">
        <v>7.76</v>
      </c>
      <c r="L16" s="1">
        <v>163</v>
      </c>
      <c r="M16" s="1">
        <v>90</v>
      </c>
      <c r="N16" s="1">
        <v>7</v>
      </c>
      <c r="O16" s="1">
        <v>193.21</v>
      </c>
      <c r="P16" s="1">
        <v>21.27</v>
      </c>
      <c r="Q16" s="1">
        <f t="shared" si="0"/>
        <v>8</v>
      </c>
    </row>
    <row r="17" spans="1:17" x14ac:dyDescent="0.3">
      <c r="A17" s="1">
        <v>16</v>
      </c>
      <c r="B17" s="1">
        <v>18</v>
      </c>
      <c r="C17" s="1" t="s">
        <v>9</v>
      </c>
      <c r="D17" s="1">
        <v>69.47</v>
      </c>
      <c r="E17" s="1">
        <v>83.98</v>
      </c>
      <c r="F17" s="1">
        <v>16.02</v>
      </c>
      <c r="G17" s="1">
        <v>11.05</v>
      </c>
      <c r="H17" s="1">
        <v>10.38</v>
      </c>
      <c r="I17" s="1">
        <v>3.46</v>
      </c>
      <c r="J17" s="1">
        <v>2</v>
      </c>
      <c r="K17" s="1">
        <v>9.24</v>
      </c>
      <c r="L17" s="1">
        <v>205</v>
      </c>
      <c r="M17" s="1">
        <v>114</v>
      </c>
      <c r="N17" s="1">
        <v>8</v>
      </c>
      <c r="O17" s="1">
        <v>218.89</v>
      </c>
      <c r="P17" s="1">
        <v>20.440000000000001</v>
      </c>
      <c r="Q17" s="1">
        <f t="shared" si="0"/>
        <v>8</v>
      </c>
    </row>
    <row r="18" spans="1:17" x14ac:dyDescent="0.3">
      <c r="A18" s="1">
        <v>17</v>
      </c>
      <c r="B18" s="1">
        <v>19</v>
      </c>
      <c r="C18" s="1" t="s">
        <v>9</v>
      </c>
      <c r="D18" s="1">
        <v>78.88</v>
      </c>
      <c r="E18" s="1">
        <v>92.77</v>
      </c>
      <c r="F18" s="1">
        <v>7.23</v>
      </c>
      <c r="G18" s="1">
        <v>9.66</v>
      </c>
      <c r="H18" s="1">
        <v>9.44</v>
      </c>
      <c r="I18" s="1">
        <v>4.22</v>
      </c>
      <c r="J18" s="1">
        <v>2.2000000000000002</v>
      </c>
      <c r="K18" s="1">
        <v>3.57</v>
      </c>
      <c r="L18" s="1">
        <v>93</v>
      </c>
      <c r="M18" s="1">
        <v>53</v>
      </c>
      <c r="N18" s="1">
        <v>9</v>
      </c>
      <c r="O18" s="1">
        <v>250.9</v>
      </c>
      <c r="P18" s="1">
        <v>20.49</v>
      </c>
      <c r="Q18" s="1">
        <f t="shared" si="0"/>
        <v>8</v>
      </c>
    </row>
    <row r="19" spans="1:17" x14ac:dyDescent="0.3">
      <c r="A19" s="1">
        <v>18</v>
      </c>
      <c r="B19" s="1">
        <v>20</v>
      </c>
      <c r="C19" s="1" t="s">
        <v>9</v>
      </c>
      <c r="D19" s="1">
        <v>74.349999999999994</v>
      </c>
      <c r="E19" s="1">
        <v>88.48</v>
      </c>
      <c r="F19" s="1">
        <v>11.52</v>
      </c>
      <c r="G19" s="1">
        <v>6.17</v>
      </c>
      <c r="H19" s="1">
        <v>5.38</v>
      </c>
      <c r="I19" s="1">
        <v>7.97</v>
      </c>
      <c r="J19" s="1">
        <v>5.4</v>
      </c>
      <c r="K19" s="1">
        <v>9.9600000000000009</v>
      </c>
      <c r="L19" s="1">
        <v>168</v>
      </c>
      <c r="M19" s="1">
        <v>68</v>
      </c>
      <c r="N19" s="1">
        <v>7</v>
      </c>
      <c r="O19" s="1">
        <v>232.15</v>
      </c>
      <c r="P19" s="1">
        <v>20.11</v>
      </c>
      <c r="Q19" s="1">
        <f t="shared" si="0"/>
        <v>8</v>
      </c>
    </row>
    <row r="20" spans="1:17" x14ac:dyDescent="0.3">
      <c r="A20" s="1">
        <v>19</v>
      </c>
      <c r="B20" s="1">
        <v>21</v>
      </c>
      <c r="C20" s="1" t="s">
        <v>9</v>
      </c>
      <c r="D20" s="1">
        <v>83.65</v>
      </c>
      <c r="E20" s="1">
        <v>97.43</v>
      </c>
      <c r="F20" s="1">
        <v>2.57</v>
      </c>
      <c r="G20" s="1">
        <v>8.3000000000000007</v>
      </c>
      <c r="H20" s="1">
        <v>7.8</v>
      </c>
      <c r="I20" s="1">
        <v>5.48</v>
      </c>
      <c r="J20" s="1">
        <v>3.3</v>
      </c>
      <c r="K20" s="1">
        <v>4.3499999999999996</v>
      </c>
      <c r="L20" s="1">
        <v>126</v>
      </c>
      <c r="M20" s="1">
        <v>79</v>
      </c>
      <c r="N20" s="1">
        <v>8</v>
      </c>
      <c r="O20" s="1">
        <v>264.94</v>
      </c>
      <c r="P20" s="1">
        <v>20.38</v>
      </c>
      <c r="Q20" s="1">
        <f t="shared" si="0"/>
        <v>8</v>
      </c>
    </row>
    <row r="21" spans="1:17" x14ac:dyDescent="0.3">
      <c r="A21" s="1">
        <v>20</v>
      </c>
      <c r="B21" s="1">
        <v>22</v>
      </c>
      <c r="C21" s="1" t="s">
        <v>9</v>
      </c>
      <c r="D21" s="1">
        <v>83.36</v>
      </c>
      <c r="E21" s="1">
        <v>98.36</v>
      </c>
      <c r="F21" s="1">
        <v>1.64</v>
      </c>
      <c r="G21" s="1">
        <v>9.86</v>
      </c>
      <c r="H21" s="1">
        <v>9.5399999999999991</v>
      </c>
      <c r="I21" s="1">
        <v>5.14</v>
      </c>
      <c r="J21" s="1">
        <v>3</v>
      </c>
      <c r="K21" s="1">
        <v>3.51</v>
      </c>
      <c r="L21" s="1">
        <v>150</v>
      </c>
      <c r="M21" s="1">
        <v>110</v>
      </c>
      <c r="N21" s="1">
        <v>8</v>
      </c>
      <c r="O21" s="1">
        <v>261.62</v>
      </c>
      <c r="P21" s="1">
        <v>20.260000000000002</v>
      </c>
      <c r="Q21" s="1">
        <f t="shared" si="0"/>
        <v>8</v>
      </c>
    </row>
    <row r="22" spans="1:17" x14ac:dyDescent="0.3">
      <c r="A22" s="1">
        <v>21</v>
      </c>
      <c r="B22" s="1">
        <v>23</v>
      </c>
      <c r="C22" s="1" t="s">
        <v>9</v>
      </c>
      <c r="D22" s="1">
        <v>81.22</v>
      </c>
      <c r="E22" s="1">
        <v>95.1</v>
      </c>
      <c r="F22" s="1">
        <v>4.9000000000000004</v>
      </c>
      <c r="G22" s="1">
        <v>9.2200000000000006</v>
      </c>
      <c r="H22" s="1">
        <v>9.01</v>
      </c>
      <c r="I22" s="1">
        <v>4.67</v>
      </c>
      <c r="J22" s="1">
        <v>3.2</v>
      </c>
      <c r="K22" s="1">
        <v>2.68</v>
      </c>
      <c r="L22" s="1">
        <v>77</v>
      </c>
      <c r="M22" s="1">
        <v>45</v>
      </c>
      <c r="N22" s="1">
        <v>7</v>
      </c>
      <c r="O22" s="1">
        <v>257.74</v>
      </c>
      <c r="P22" s="1">
        <v>20.399999999999999</v>
      </c>
      <c r="Q22" s="1">
        <f t="shared" si="0"/>
        <v>8</v>
      </c>
    </row>
    <row r="23" spans="1:17" x14ac:dyDescent="0.3">
      <c r="A23" s="1">
        <v>22</v>
      </c>
      <c r="B23" s="1">
        <v>24</v>
      </c>
      <c r="C23" s="1" t="s">
        <v>9</v>
      </c>
      <c r="D23" s="1">
        <v>85.87</v>
      </c>
      <c r="E23" s="1">
        <v>98.99</v>
      </c>
      <c r="F23" s="1">
        <v>1.01</v>
      </c>
      <c r="G23" s="1">
        <v>7.26</v>
      </c>
      <c r="H23" s="1">
        <v>6.85</v>
      </c>
      <c r="I23" s="1">
        <v>5.85</v>
      </c>
      <c r="J23" s="1">
        <v>3.5</v>
      </c>
      <c r="K23" s="1">
        <v>3.72</v>
      </c>
      <c r="L23" s="1">
        <v>127</v>
      </c>
      <c r="M23" s="1">
        <v>72</v>
      </c>
      <c r="N23" s="1">
        <v>8</v>
      </c>
      <c r="O23" s="1">
        <v>281.12</v>
      </c>
      <c r="P23" s="1">
        <v>21.01</v>
      </c>
      <c r="Q23" s="1">
        <f t="shared" si="0"/>
        <v>8</v>
      </c>
    </row>
    <row r="24" spans="1:17" x14ac:dyDescent="0.3">
      <c r="A24" s="1">
        <v>23</v>
      </c>
      <c r="B24" s="1">
        <v>25</v>
      </c>
      <c r="C24" s="1" t="s">
        <v>137</v>
      </c>
      <c r="D24" s="1">
        <v>81.84</v>
      </c>
      <c r="E24" s="1">
        <v>98.54</v>
      </c>
      <c r="F24" s="1">
        <v>1.46</v>
      </c>
      <c r="G24" s="1">
        <v>11.59</v>
      </c>
      <c r="H24" s="1">
        <v>10.32</v>
      </c>
      <c r="I24" s="1">
        <v>5.1100000000000003</v>
      </c>
      <c r="J24" s="1">
        <v>3.3</v>
      </c>
      <c r="K24" s="1">
        <v>11.94</v>
      </c>
      <c r="L24" s="1">
        <v>318</v>
      </c>
      <c r="M24" s="1">
        <v>161</v>
      </c>
      <c r="N24" s="1">
        <v>7</v>
      </c>
      <c r="O24" s="1">
        <v>234.04</v>
      </c>
      <c r="P24" s="1">
        <v>19.29</v>
      </c>
      <c r="Q24" s="1">
        <f t="shared" si="0"/>
        <v>8</v>
      </c>
    </row>
    <row r="25" spans="1:17" x14ac:dyDescent="0.3">
      <c r="A25" s="1">
        <v>24</v>
      </c>
      <c r="B25" s="1">
        <v>27</v>
      </c>
      <c r="C25" s="1" t="s">
        <v>134</v>
      </c>
      <c r="D25" s="1">
        <v>74.430000000000007</v>
      </c>
      <c r="E25" s="1">
        <v>97.98</v>
      </c>
      <c r="F25" s="1">
        <v>2.02</v>
      </c>
      <c r="G25" s="1">
        <v>19.22</v>
      </c>
      <c r="H25" s="1">
        <v>18.79</v>
      </c>
      <c r="I25" s="1">
        <v>4.33</v>
      </c>
      <c r="J25" s="1">
        <v>2.6</v>
      </c>
      <c r="K25" s="1">
        <v>4.96</v>
      </c>
      <c r="L25" s="1">
        <v>177</v>
      </c>
      <c r="M25" s="1">
        <v>108</v>
      </c>
      <c r="N25" s="1">
        <v>8</v>
      </c>
      <c r="O25" s="1">
        <v>205.15</v>
      </c>
      <c r="P25" s="1">
        <v>18.46</v>
      </c>
      <c r="Q25" s="1">
        <f t="shared" si="0"/>
        <v>7.7</v>
      </c>
    </row>
    <row r="26" spans="1:17" x14ac:dyDescent="0.3">
      <c r="A26" s="1">
        <v>25</v>
      </c>
      <c r="B26" s="1">
        <v>30</v>
      </c>
      <c r="C26" s="1" t="s">
        <v>10</v>
      </c>
      <c r="D26" s="1">
        <v>69.06</v>
      </c>
      <c r="E26" s="1">
        <v>84.55</v>
      </c>
      <c r="F26" s="1">
        <v>15.45</v>
      </c>
      <c r="G26" s="1">
        <v>9.2200000000000006</v>
      </c>
      <c r="H26" s="1">
        <v>8.66</v>
      </c>
      <c r="I26" s="1">
        <v>6.27</v>
      </c>
      <c r="J26" s="1">
        <v>3.3</v>
      </c>
      <c r="K26" s="1">
        <v>7.14</v>
      </c>
      <c r="L26" s="1">
        <v>190</v>
      </c>
      <c r="M26" s="1">
        <v>97</v>
      </c>
      <c r="N26" s="1">
        <v>9</v>
      </c>
      <c r="O26" s="1">
        <v>270.05</v>
      </c>
      <c r="P26" s="1">
        <v>20.14</v>
      </c>
      <c r="Q26" s="1">
        <f t="shared" si="0"/>
        <v>10</v>
      </c>
    </row>
    <row r="27" spans="1:17" x14ac:dyDescent="0.3">
      <c r="A27" s="1">
        <v>26</v>
      </c>
      <c r="B27" s="1">
        <v>31</v>
      </c>
      <c r="C27" s="1" t="s">
        <v>10</v>
      </c>
      <c r="D27" s="1">
        <v>60.45</v>
      </c>
      <c r="E27" s="1">
        <v>87.13</v>
      </c>
      <c r="F27" s="1">
        <v>12.87</v>
      </c>
      <c r="G27" s="1">
        <v>19.05</v>
      </c>
      <c r="H27" s="1">
        <v>6.85</v>
      </c>
      <c r="I27" s="1">
        <v>7.63</v>
      </c>
      <c r="J27" s="1">
        <v>4.5</v>
      </c>
      <c r="K27" s="1">
        <v>4.91</v>
      </c>
      <c r="L27" s="1">
        <v>216</v>
      </c>
      <c r="M27" s="1">
        <v>65</v>
      </c>
      <c r="N27" s="1">
        <v>8</v>
      </c>
      <c r="O27" s="1">
        <v>245.03</v>
      </c>
      <c r="P27" s="1">
        <v>20.88</v>
      </c>
      <c r="Q27" s="1">
        <f t="shared" si="0"/>
        <v>10</v>
      </c>
    </row>
    <row r="28" spans="1:17" x14ac:dyDescent="0.3">
      <c r="A28" s="1">
        <v>27</v>
      </c>
      <c r="B28" s="1">
        <v>32</v>
      </c>
      <c r="C28" s="1" t="s">
        <v>46</v>
      </c>
      <c r="D28" s="1">
        <v>60.85</v>
      </c>
      <c r="E28" s="1">
        <v>87.77</v>
      </c>
      <c r="F28" s="1">
        <v>12.23</v>
      </c>
      <c r="G28" s="1">
        <v>13.83</v>
      </c>
      <c r="H28" s="1">
        <v>12.84</v>
      </c>
      <c r="I28" s="1">
        <v>13.09</v>
      </c>
      <c r="J28" s="1">
        <v>4.3</v>
      </c>
      <c r="K28" s="1">
        <v>11.72</v>
      </c>
      <c r="L28" s="1">
        <v>281</v>
      </c>
      <c r="M28" s="1">
        <v>158</v>
      </c>
      <c r="N28" s="1">
        <v>14</v>
      </c>
      <c r="O28" s="1">
        <v>391.69</v>
      </c>
      <c r="P28" s="1">
        <v>24.26</v>
      </c>
      <c r="Q28" s="1">
        <f t="shared" si="0"/>
        <v>14</v>
      </c>
    </row>
    <row r="29" spans="1:17" x14ac:dyDescent="0.3">
      <c r="A29" s="1">
        <v>28</v>
      </c>
      <c r="B29" s="1">
        <v>33</v>
      </c>
      <c r="C29" s="1" t="s">
        <v>9</v>
      </c>
      <c r="D29" s="1">
        <v>67.45</v>
      </c>
      <c r="E29" s="1">
        <v>99.46</v>
      </c>
      <c r="F29" s="1">
        <v>0.54</v>
      </c>
      <c r="G29" s="1">
        <v>4.8099999999999996</v>
      </c>
      <c r="H29" s="1">
        <v>4.17</v>
      </c>
      <c r="I29" s="1">
        <v>27.21</v>
      </c>
      <c r="J29" s="1">
        <v>19.600000000000001</v>
      </c>
      <c r="K29" s="1">
        <v>7.48</v>
      </c>
      <c r="L29" s="1">
        <v>104</v>
      </c>
      <c r="M29" s="1">
        <v>42</v>
      </c>
      <c r="N29" s="1">
        <v>5</v>
      </c>
      <c r="O29" s="1">
        <v>154.51</v>
      </c>
      <c r="P29" s="1">
        <v>19.37</v>
      </c>
      <c r="Q29" s="1">
        <f t="shared" si="0"/>
        <v>8</v>
      </c>
    </row>
    <row r="30" spans="1:17" x14ac:dyDescent="0.3">
      <c r="A30" s="1">
        <v>29</v>
      </c>
      <c r="B30" s="1">
        <v>33</v>
      </c>
      <c r="C30" s="1" t="s">
        <v>13</v>
      </c>
      <c r="D30" s="1">
        <v>92.44</v>
      </c>
      <c r="E30" s="1">
        <v>100</v>
      </c>
      <c r="F30" s="1">
        <v>0</v>
      </c>
      <c r="G30" s="1">
        <v>2.34</v>
      </c>
      <c r="H30" s="1">
        <v>1.92</v>
      </c>
      <c r="I30" s="1">
        <v>5.22</v>
      </c>
      <c r="J30" s="1">
        <v>2.9</v>
      </c>
      <c r="K30" s="1">
        <v>10.95</v>
      </c>
      <c r="L30" s="1">
        <v>30</v>
      </c>
      <c r="M30" s="1">
        <v>6</v>
      </c>
      <c r="N30" s="1">
        <v>2</v>
      </c>
      <c r="O30" s="1">
        <v>62.75</v>
      </c>
      <c r="P30" s="1">
        <v>19.43</v>
      </c>
      <c r="Q30" s="1">
        <f t="shared" si="0"/>
        <v>7.7</v>
      </c>
    </row>
    <row r="31" spans="1:17" x14ac:dyDescent="0.3">
      <c r="A31" s="1">
        <v>30</v>
      </c>
      <c r="B31" s="1">
        <v>34</v>
      </c>
      <c r="C31" s="1" t="s">
        <v>14</v>
      </c>
      <c r="D31" s="1">
        <v>50.65</v>
      </c>
      <c r="E31" s="1">
        <v>71.709999999999994</v>
      </c>
      <c r="F31" s="1">
        <v>28.29</v>
      </c>
      <c r="G31" s="1">
        <v>7.35</v>
      </c>
      <c r="H31" s="1">
        <v>6.64</v>
      </c>
      <c r="I31" s="1">
        <v>13.71</v>
      </c>
      <c r="J31" s="1">
        <v>12.7</v>
      </c>
      <c r="K31" s="1">
        <v>11.21</v>
      </c>
      <c r="L31" s="1">
        <v>191</v>
      </c>
      <c r="M31" s="1">
        <v>104</v>
      </c>
      <c r="N31" s="1">
        <v>5</v>
      </c>
      <c r="O31" s="1">
        <v>135.5</v>
      </c>
      <c r="P31" s="1">
        <v>18.39</v>
      </c>
      <c r="Q31" s="1">
        <f t="shared" si="0"/>
        <v>7</v>
      </c>
    </row>
    <row r="32" spans="1:17" x14ac:dyDescent="0.3">
      <c r="A32" s="1">
        <v>31</v>
      </c>
      <c r="B32" s="1">
        <v>35</v>
      </c>
      <c r="C32" s="1" t="s">
        <v>13</v>
      </c>
      <c r="D32" s="1">
        <v>79.45</v>
      </c>
      <c r="E32" s="1">
        <v>97.59</v>
      </c>
      <c r="F32" s="1">
        <v>2.41</v>
      </c>
      <c r="G32" s="1">
        <v>6.95</v>
      </c>
      <c r="H32" s="1">
        <v>6.4</v>
      </c>
      <c r="I32" s="1">
        <v>11.19</v>
      </c>
      <c r="J32" s="1">
        <v>7.5</v>
      </c>
      <c r="K32" s="1">
        <v>7.29</v>
      </c>
      <c r="L32" s="1">
        <v>184</v>
      </c>
      <c r="M32" s="1">
        <v>95</v>
      </c>
      <c r="N32" s="1">
        <v>7</v>
      </c>
      <c r="O32" s="1">
        <v>229.07</v>
      </c>
      <c r="P32" s="1">
        <v>19.52</v>
      </c>
      <c r="Q32" s="1">
        <f t="shared" si="0"/>
        <v>7.7</v>
      </c>
    </row>
    <row r="33" spans="1:17" x14ac:dyDescent="0.3">
      <c r="A33" s="1">
        <v>32</v>
      </c>
      <c r="B33" s="1">
        <v>36</v>
      </c>
      <c r="C33" s="1" t="s">
        <v>14</v>
      </c>
      <c r="D33" s="1">
        <v>71.3</v>
      </c>
      <c r="E33" s="1">
        <v>97.35</v>
      </c>
      <c r="F33" s="1">
        <v>2.65</v>
      </c>
      <c r="G33" s="1">
        <v>7.96</v>
      </c>
      <c r="H33" s="1">
        <v>7.5</v>
      </c>
      <c r="I33" s="1">
        <v>18.079999999999998</v>
      </c>
      <c r="J33" s="1">
        <v>12.3</v>
      </c>
      <c r="K33" s="1">
        <v>4.3899999999999997</v>
      </c>
      <c r="L33" s="1">
        <v>162</v>
      </c>
      <c r="M33" s="1">
        <v>109</v>
      </c>
      <c r="N33" s="1">
        <v>7</v>
      </c>
      <c r="O33" s="1">
        <v>207.59</v>
      </c>
      <c r="P33" s="1">
        <v>19.48</v>
      </c>
      <c r="Q33" s="1">
        <f t="shared" si="0"/>
        <v>7</v>
      </c>
    </row>
    <row r="34" spans="1:17" x14ac:dyDescent="0.3">
      <c r="A34" s="1">
        <v>33</v>
      </c>
      <c r="B34" s="1">
        <v>37</v>
      </c>
      <c r="C34" s="1" t="s">
        <v>13</v>
      </c>
      <c r="D34" s="1">
        <v>82.77</v>
      </c>
      <c r="E34" s="1">
        <v>98.16</v>
      </c>
      <c r="F34" s="1">
        <v>1.84</v>
      </c>
      <c r="G34" s="1">
        <v>5.1100000000000003</v>
      </c>
      <c r="H34" s="1">
        <v>4.01</v>
      </c>
      <c r="I34" s="1">
        <v>10.28</v>
      </c>
      <c r="J34" s="1">
        <v>5</v>
      </c>
      <c r="K34" s="1">
        <v>13.11</v>
      </c>
      <c r="L34" s="1">
        <v>257</v>
      </c>
      <c r="M34" s="1">
        <v>58</v>
      </c>
      <c r="N34" s="1">
        <v>9</v>
      </c>
      <c r="O34" s="1">
        <v>163.16999999999999</v>
      </c>
      <c r="P34" s="1">
        <v>14.41</v>
      </c>
      <c r="Q34" s="1">
        <f t="shared" si="0"/>
        <v>7.7</v>
      </c>
    </row>
    <row r="35" spans="1:17" x14ac:dyDescent="0.3">
      <c r="A35" s="1">
        <v>34</v>
      </c>
      <c r="B35" s="1">
        <v>38</v>
      </c>
      <c r="C35" s="1" t="s">
        <v>13</v>
      </c>
      <c r="D35" s="1">
        <v>19.89</v>
      </c>
      <c r="E35" s="1">
        <v>20.399999999999999</v>
      </c>
      <c r="F35" s="1">
        <v>79.599999999999994</v>
      </c>
      <c r="G35" s="1">
        <v>0.51</v>
      </c>
      <c r="H35" s="1">
        <v>0.46</v>
      </c>
      <c r="I35" s="1">
        <v>0</v>
      </c>
      <c r="J35" s="1">
        <v>0</v>
      </c>
      <c r="K35" s="1">
        <v>5.34</v>
      </c>
      <c r="L35" s="1">
        <v>15</v>
      </c>
      <c r="M35" s="1">
        <v>9</v>
      </c>
      <c r="N35" s="1">
        <v>8</v>
      </c>
      <c r="O35" s="1">
        <v>24.79</v>
      </c>
      <c r="P35" s="1">
        <v>14.37</v>
      </c>
      <c r="Q35" s="1">
        <f t="shared" si="0"/>
        <v>7.7</v>
      </c>
    </row>
    <row r="36" spans="1:17" x14ac:dyDescent="0.3">
      <c r="A36" s="1">
        <v>35</v>
      </c>
      <c r="B36" s="1">
        <v>39</v>
      </c>
      <c r="C36" s="1" t="s">
        <v>15</v>
      </c>
      <c r="D36" s="1">
        <v>75.16</v>
      </c>
      <c r="E36" s="1">
        <v>86.46</v>
      </c>
      <c r="F36" s="1">
        <v>13.54</v>
      </c>
      <c r="G36" s="1">
        <v>7.47</v>
      </c>
      <c r="H36" s="1">
        <v>6.6</v>
      </c>
      <c r="I36" s="1">
        <v>3.83</v>
      </c>
      <c r="J36" s="1">
        <v>4.0999999999999996</v>
      </c>
      <c r="K36" s="1">
        <v>13.7</v>
      </c>
      <c r="L36" s="1">
        <v>184</v>
      </c>
      <c r="M36" s="1">
        <v>93</v>
      </c>
      <c r="N36" s="1">
        <v>3</v>
      </c>
      <c r="O36" s="1">
        <v>130.78</v>
      </c>
      <c r="P36" s="1">
        <v>15.97</v>
      </c>
      <c r="Q36" s="1">
        <f t="shared" si="0"/>
        <v>8.25</v>
      </c>
    </row>
    <row r="37" spans="1:17" x14ac:dyDescent="0.3">
      <c r="A37" s="1">
        <v>36</v>
      </c>
      <c r="B37" s="1">
        <v>40</v>
      </c>
      <c r="C37" s="1" t="s">
        <v>15</v>
      </c>
      <c r="D37" s="1">
        <v>87.46</v>
      </c>
      <c r="E37" s="1">
        <v>97.11</v>
      </c>
      <c r="F37" s="1">
        <v>2.89</v>
      </c>
      <c r="G37" s="1">
        <v>5.5</v>
      </c>
      <c r="H37" s="1">
        <v>4.28</v>
      </c>
      <c r="I37" s="1">
        <v>4.1500000000000004</v>
      </c>
      <c r="J37" s="1">
        <v>6.1</v>
      </c>
      <c r="K37" s="1">
        <v>15.37</v>
      </c>
      <c r="L37" s="1">
        <v>225</v>
      </c>
      <c r="M37" s="1">
        <v>75</v>
      </c>
      <c r="N37" s="1">
        <v>3</v>
      </c>
      <c r="O37" s="1">
        <v>184.93</v>
      </c>
      <c r="P37" s="1">
        <v>14.19</v>
      </c>
      <c r="Q37" s="1">
        <f t="shared" si="0"/>
        <v>8.25</v>
      </c>
    </row>
    <row r="38" spans="1:17" x14ac:dyDescent="0.3">
      <c r="A38" s="1"/>
      <c r="B38" s="1">
        <v>43</v>
      </c>
      <c r="C38" s="1" t="s">
        <v>135</v>
      </c>
      <c r="D38" s="1">
        <v>83.41</v>
      </c>
      <c r="E38" s="1">
        <v>99.26</v>
      </c>
      <c r="F38" s="1">
        <v>0.74</v>
      </c>
      <c r="G38" s="1">
        <v>9.0500000000000007</v>
      </c>
      <c r="H38" s="1">
        <v>8.65</v>
      </c>
      <c r="I38" s="1">
        <v>6.8</v>
      </c>
      <c r="J38" s="1">
        <v>1.9</v>
      </c>
      <c r="K38" s="1">
        <v>4.59</v>
      </c>
      <c r="L38" s="1">
        <v>136</v>
      </c>
      <c r="M38" s="1">
        <v>84</v>
      </c>
      <c r="N38" s="1">
        <v>17</v>
      </c>
      <c r="O38" s="1">
        <v>195.16</v>
      </c>
      <c r="P38" s="1">
        <v>16.71</v>
      </c>
      <c r="Q38" s="1">
        <f t="shared" si="0"/>
        <v>7.25</v>
      </c>
    </row>
    <row r="39" spans="1:1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3">
      <c r="Q45" s="49"/>
    </row>
    <row r="46" spans="1:17" x14ac:dyDescent="0.3">
      <c r="Q46" s="49"/>
    </row>
    <row r="47" spans="1:17" x14ac:dyDescent="0.3">
      <c r="Q47" s="49"/>
    </row>
    <row r="48" spans="1:17" x14ac:dyDescent="0.3">
      <c r="A48" s="3"/>
      <c r="B48" s="3">
        <f>SUMPRODUCT(1/COUNTIF(B2:B38,B2:B38))</f>
        <v>35</v>
      </c>
      <c r="C48" s="24"/>
      <c r="D48" s="3">
        <f>AVERAGE(D2:D44)</f>
        <v>73.277027027027017</v>
      </c>
      <c r="E48" s="3">
        <f t="shared" ref="E48:K48" si="1">AVERAGE(E2:E44)</f>
        <v>89.064864864864887</v>
      </c>
      <c r="F48" s="3">
        <f t="shared" si="1"/>
        <v>10.935135135135138</v>
      </c>
      <c r="G48" s="3">
        <f t="shared" si="1"/>
        <v>8.8524324324324333</v>
      </c>
      <c r="H48" s="3">
        <f t="shared" si="1"/>
        <v>7.95432432432432</v>
      </c>
      <c r="I48" s="3">
        <f t="shared" si="1"/>
        <v>6.9348648648648661</v>
      </c>
      <c r="J48" s="3">
        <f t="shared" si="1"/>
        <v>5.8594594594594609</v>
      </c>
      <c r="K48" s="3">
        <f t="shared" si="1"/>
        <v>7.2327027027027002</v>
      </c>
      <c r="L48" s="3">
        <f>SUM(L2:L44)</f>
        <v>5819</v>
      </c>
      <c r="M48" s="3">
        <f>SUM(M2:M44)</f>
        <v>3026</v>
      </c>
      <c r="N48" s="3">
        <f>SUM(N2:N44)</f>
        <v>286</v>
      </c>
      <c r="O48" s="3">
        <f>SUM(O2:O44)</f>
        <v>8755.89</v>
      </c>
      <c r="P48" s="3">
        <f>AVERAGE(P2:P44)</f>
        <v>19.479459459459456</v>
      </c>
      <c r="Q48" s="4">
        <f>AVERAGE(Q2:Q42)</f>
        <v>9.0878378378378368</v>
      </c>
    </row>
  </sheetData>
  <autoFilter ref="A1:Q48" xr:uid="{473E7C87-0AC7-4CD7-A1FD-07199C15FFC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82C1-1A34-4910-AB18-A6B1FF469879}">
  <dimension ref="A3:B16"/>
  <sheetViews>
    <sheetView workbookViewId="0">
      <selection activeCell="B9" sqref="B9"/>
    </sheetView>
  </sheetViews>
  <sheetFormatPr defaultRowHeight="14.4" x14ac:dyDescent="0.3"/>
  <cols>
    <col min="1" max="1" width="20.21875" bestFit="1" customWidth="1"/>
    <col min="2" max="2" width="19.88671875" bestFit="1" customWidth="1"/>
  </cols>
  <sheetData>
    <row r="3" spans="1:2" x14ac:dyDescent="0.3">
      <c r="A3" s="120" t="s">
        <v>125</v>
      </c>
      <c r="B3" t="s">
        <v>131</v>
      </c>
    </row>
    <row r="4" spans="1:2" x14ac:dyDescent="0.3">
      <c r="A4" s="121" t="s">
        <v>10</v>
      </c>
      <c r="B4" s="137">
        <v>10</v>
      </c>
    </row>
    <row r="5" spans="1:2" x14ac:dyDescent="0.3">
      <c r="A5" s="121" t="s">
        <v>46</v>
      </c>
      <c r="B5" s="137">
        <v>4</v>
      </c>
    </row>
    <row r="6" spans="1:2" x14ac:dyDescent="0.3">
      <c r="A6" s="121" t="s">
        <v>14</v>
      </c>
      <c r="B6" s="137">
        <v>2</v>
      </c>
    </row>
    <row r="7" spans="1:2" x14ac:dyDescent="0.3">
      <c r="A7" s="121" t="s">
        <v>13</v>
      </c>
      <c r="B7" s="137">
        <v>2</v>
      </c>
    </row>
    <row r="8" spans="1:2" x14ac:dyDescent="0.3">
      <c r="A8" s="121" t="s">
        <v>9</v>
      </c>
      <c r="B8" s="137">
        <v>10</v>
      </c>
    </row>
    <row r="9" spans="1:2" x14ac:dyDescent="0.3">
      <c r="A9" s="121" t="s">
        <v>15</v>
      </c>
      <c r="B9" s="137">
        <v>2</v>
      </c>
    </row>
    <row r="10" spans="1:2" x14ac:dyDescent="0.3">
      <c r="A10" s="121" t="s">
        <v>137</v>
      </c>
      <c r="B10" s="137">
        <v>1</v>
      </c>
    </row>
    <row r="11" spans="1:2" x14ac:dyDescent="0.3">
      <c r="A11" s="121" t="s">
        <v>134</v>
      </c>
      <c r="B11" s="137">
        <v>1</v>
      </c>
    </row>
    <row r="12" spans="1:2" x14ac:dyDescent="0.3">
      <c r="A12" s="121" t="s">
        <v>135</v>
      </c>
      <c r="B12" s="137">
        <v>1</v>
      </c>
    </row>
    <row r="13" spans="1:2" x14ac:dyDescent="0.3">
      <c r="A13" s="121" t="s">
        <v>130</v>
      </c>
      <c r="B13" s="137"/>
    </row>
    <row r="14" spans="1:2" x14ac:dyDescent="0.3">
      <c r="A14" s="121" t="s">
        <v>136</v>
      </c>
      <c r="B14" s="137">
        <v>1</v>
      </c>
    </row>
    <row r="15" spans="1:2" x14ac:dyDescent="0.3">
      <c r="A15" s="121" t="s">
        <v>138</v>
      </c>
      <c r="B15" s="137">
        <v>2</v>
      </c>
    </row>
    <row r="16" spans="1:2" x14ac:dyDescent="0.3">
      <c r="A16" s="121" t="s">
        <v>127</v>
      </c>
      <c r="B16" s="137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A783-B562-45E9-B371-6FB14C5548FA}">
  <sheetPr codeName="Sheet3"/>
  <dimension ref="A1:Q42"/>
  <sheetViews>
    <sheetView topLeftCell="A13" workbookViewId="0">
      <selection activeCell="A14" sqref="A14:XFD14"/>
    </sheetView>
  </sheetViews>
  <sheetFormatPr defaultRowHeight="14.4" x14ac:dyDescent="0.3"/>
  <cols>
    <col min="3" max="3" width="19.6640625" bestFit="1" customWidth="1"/>
    <col min="7" max="7" width="19.6640625" bestFit="1" customWidth="1"/>
    <col min="8" max="8" width="11.6640625" bestFit="1" customWidth="1"/>
    <col min="9" max="9" width="11.33203125" bestFit="1" customWidth="1"/>
    <col min="10" max="10" width="10.88671875" bestFit="1" customWidth="1"/>
    <col min="11" max="11" width="11.109375" bestFit="1" customWidth="1"/>
    <col min="12" max="12" width="13.44140625" bestFit="1" customWidth="1"/>
    <col min="13" max="13" width="9.6640625" bestFit="1" customWidth="1"/>
    <col min="14" max="14" width="8.6640625" bestFit="1" customWidth="1"/>
    <col min="16" max="16" width="9" bestFit="1" customWidth="1"/>
    <col min="17" max="17" width="14.109375" bestFit="1" customWidth="1"/>
  </cols>
  <sheetData>
    <row r="1" spans="1:17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24</v>
      </c>
      <c r="F1" s="2" t="s">
        <v>3</v>
      </c>
      <c r="G1" s="2" t="s">
        <v>29</v>
      </c>
      <c r="H1" s="2" t="s">
        <v>25</v>
      </c>
      <c r="I1" s="2" t="s">
        <v>26</v>
      </c>
      <c r="J1" s="2" t="s">
        <v>4</v>
      </c>
      <c r="K1" s="2" t="s">
        <v>5</v>
      </c>
      <c r="L1" s="2" t="s">
        <v>7</v>
      </c>
      <c r="M1" s="2" t="s">
        <v>27</v>
      </c>
      <c r="N1" s="2" t="s">
        <v>6</v>
      </c>
      <c r="O1" s="2" t="s">
        <v>39</v>
      </c>
      <c r="P1" s="2" t="s">
        <v>8</v>
      </c>
      <c r="Q1" s="2" t="s">
        <v>23</v>
      </c>
    </row>
    <row r="2" spans="1:17" x14ac:dyDescent="0.3">
      <c r="A2" s="1">
        <v>1</v>
      </c>
      <c r="B2" s="6">
        <v>1</v>
      </c>
      <c r="C2" s="6" t="s">
        <v>9</v>
      </c>
      <c r="D2" s="6">
        <v>63.61</v>
      </c>
      <c r="E2" s="6">
        <v>87.81</v>
      </c>
      <c r="F2" s="6">
        <v>12.19</v>
      </c>
      <c r="G2" s="6">
        <v>19.7</v>
      </c>
      <c r="H2" s="6">
        <v>19.45</v>
      </c>
      <c r="I2" s="6">
        <v>4.49</v>
      </c>
      <c r="J2" s="6">
        <v>2.9</v>
      </c>
      <c r="K2" s="6">
        <v>2.37</v>
      </c>
      <c r="L2" s="6">
        <v>91</v>
      </c>
      <c r="M2" s="6">
        <v>53</v>
      </c>
      <c r="N2" s="6">
        <v>7</v>
      </c>
      <c r="O2" s="6">
        <v>180.91</v>
      </c>
      <c r="P2" s="6">
        <v>21.03</v>
      </c>
      <c r="Q2" s="1">
        <f>VALUE(LEFT(C2, FIND(" lbs", C2)-1))</f>
        <v>8</v>
      </c>
    </row>
    <row r="3" spans="1:17" x14ac:dyDescent="0.3">
      <c r="A3" s="1">
        <v>2</v>
      </c>
      <c r="B3" s="6">
        <v>3</v>
      </c>
      <c r="C3" s="6" t="s">
        <v>10</v>
      </c>
      <c r="D3" s="6">
        <v>85.37</v>
      </c>
      <c r="E3" s="6">
        <v>97.06</v>
      </c>
      <c r="F3" s="6">
        <v>2.94</v>
      </c>
      <c r="G3" s="6">
        <v>6.63</v>
      </c>
      <c r="H3" s="6">
        <v>6.07</v>
      </c>
      <c r="I3" s="6">
        <v>5.0599999999999996</v>
      </c>
      <c r="J3" s="6">
        <v>2.2000000000000002</v>
      </c>
      <c r="K3" s="6">
        <v>5.3</v>
      </c>
      <c r="L3" s="6">
        <v>156</v>
      </c>
      <c r="M3" s="6">
        <v>91</v>
      </c>
      <c r="N3" s="6">
        <v>11</v>
      </c>
      <c r="O3" s="6">
        <v>372.59</v>
      </c>
      <c r="P3" s="6">
        <v>22.61</v>
      </c>
      <c r="Q3" s="1">
        <f t="shared" ref="Q3:Q37" si="0">VALUE(LEFT(C3, FIND(" lbs", C3)-1))</f>
        <v>10</v>
      </c>
    </row>
    <row r="4" spans="1:17" x14ac:dyDescent="0.3">
      <c r="A4" s="1">
        <v>3</v>
      </c>
      <c r="B4" s="6">
        <v>4</v>
      </c>
      <c r="C4" s="6" t="s">
        <v>10</v>
      </c>
      <c r="D4" s="6">
        <v>75.87</v>
      </c>
      <c r="E4" s="6">
        <v>90.27</v>
      </c>
      <c r="F4" s="6">
        <v>9.73</v>
      </c>
      <c r="G4" s="6">
        <v>5.5</v>
      </c>
      <c r="H4" s="6">
        <v>5.15</v>
      </c>
      <c r="I4" s="6">
        <v>8.9</v>
      </c>
      <c r="J4" s="6">
        <v>3.9</v>
      </c>
      <c r="K4" s="6">
        <v>3.9</v>
      </c>
      <c r="L4" s="6">
        <v>118</v>
      </c>
      <c r="M4" s="6">
        <v>81</v>
      </c>
      <c r="N4" s="6">
        <v>10</v>
      </c>
      <c r="O4" s="6">
        <v>311.32</v>
      </c>
      <c r="P4" s="6">
        <v>22.7</v>
      </c>
      <c r="Q4" s="1">
        <f t="shared" si="0"/>
        <v>10</v>
      </c>
    </row>
    <row r="5" spans="1:17" x14ac:dyDescent="0.3">
      <c r="A5" s="1">
        <v>4</v>
      </c>
      <c r="B5" s="6">
        <v>5</v>
      </c>
      <c r="C5" s="6" t="s">
        <v>10</v>
      </c>
      <c r="D5" s="6">
        <v>81.05</v>
      </c>
      <c r="E5" s="6">
        <v>91.8</v>
      </c>
      <c r="F5" s="6">
        <v>8.1999999999999993</v>
      </c>
      <c r="G5" s="6">
        <v>5.68</v>
      </c>
      <c r="H5" s="6">
        <v>5.29</v>
      </c>
      <c r="I5" s="6">
        <v>5.0599999999999996</v>
      </c>
      <c r="J5" s="6">
        <v>2.4</v>
      </c>
      <c r="K5" s="6">
        <v>2.9</v>
      </c>
      <c r="L5" s="6">
        <v>133</v>
      </c>
      <c r="M5" s="6">
        <v>79</v>
      </c>
      <c r="N5" s="6">
        <v>10</v>
      </c>
      <c r="O5" s="6">
        <v>364.23</v>
      </c>
      <c r="P5" s="6">
        <v>23.01</v>
      </c>
      <c r="Q5" s="1">
        <f t="shared" si="0"/>
        <v>10</v>
      </c>
    </row>
    <row r="6" spans="1:17" x14ac:dyDescent="0.3">
      <c r="A6" s="1">
        <v>5</v>
      </c>
      <c r="B6" s="6">
        <v>6</v>
      </c>
      <c r="C6" s="6" t="s">
        <v>10</v>
      </c>
      <c r="D6" s="6">
        <v>78.91</v>
      </c>
      <c r="E6" s="6">
        <v>93.92</v>
      </c>
      <c r="F6" s="6">
        <v>6.08</v>
      </c>
      <c r="G6" s="6">
        <v>5.91</v>
      </c>
      <c r="H6" s="6">
        <v>5.21</v>
      </c>
      <c r="I6" s="6">
        <v>9.1</v>
      </c>
      <c r="J6" s="6">
        <v>4</v>
      </c>
      <c r="K6" s="6">
        <v>4.45</v>
      </c>
      <c r="L6" s="6">
        <v>158</v>
      </c>
      <c r="M6" s="6">
        <v>99</v>
      </c>
      <c r="N6" s="6">
        <v>10</v>
      </c>
      <c r="O6" s="6">
        <v>320.33</v>
      </c>
      <c r="P6" s="6">
        <v>22.66</v>
      </c>
      <c r="Q6" s="1">
        <f t="shared" si="0"/>
        <v>10</v>
      </c>
    </row>
    <row r="7" spans="1:17" x14ac:dyDescent="0.3">
      <c r="A7" s="1">
        <v>6</v>
      </c>
      <c r="B7" s="6">
        <v>7</v>
      </c>
      <c r="C7" s="6" t="s">
        <v>10</v>
      </c>
      <c r="D7" s="6">
        <v>87.41</v>
      </c>
      <c r="E7" s="6">
        <v>98.12</v>
      </c>
      <c r="F7" s="6">
        <v>1.88</v>
      </c>
      <c r="G7" s="6">
        <v>5.91</v>
      </c>
      <c r="H7" s="6">
        <v>5.13</v>
      </c>
      <c r="I7" s="6">
        <v>4.8</v>
      </c>
      <c r="J7" s="6">
        <v>2.4</v>
      </c>
      <c r="K7" s="6">
        <v>6.56</v>
      </c>
      <c r="L7" s="6">
        <v>190</v>
      </c>
      <c r="M7" s="6">
        <v>105</v>
      </c>
      <c r="N7" s="6">
        <v>8</v>
      </c>
      <c r="O7" s="6">
        <v>316.08</v>
      </c>
      <c r="P7" s="6">
        <v>22.54</v>
      </c>
      <c r="Q7" s="1">
        <f t="shared" si="0"/>
        <v>10</v>
      </c>
    </row>
    <row r="8" spans="1:17" x14ac:dyDescent="0.3">
      <c r="A8" s="1">
        <v>7</v>
      </c>
      <c r="B8" s="6">
        <v>8</v>
      </c>
      <c r="C8" s="6" t="s">
        <v>10</v>
      </c>
      <c r="D8" s="6">
        <v>67.62</v>
      </c>
      <c r="E8" s="6">
        <v>96.74</v>
      </c>
      <c r="F8" s="6">
        <v>3.26</v>
      </c>
      <c r="G8" s="6">
        <v>6.42</v>
      </c>
      <c r="H8" s="6">
        <v>3.17</v>
      </c>
      <c r="I8" s="6">
        <v>22.71</v>
      </c>
      <c r="J8" s="6">
        <v>9.9</v>
      </c>
      <c r="K8" s="6">
        <v>7.45</v>
      </c>
      <c r="L8" s="6">
        <v>275</v>
      </c>
      <c r="M8" s="6">
        <v>76</v>
      </c>
      <c r="N8" s="6">
        <v>10</v>
      </c>
      <c r="O8" s="6">
        <v>139.9</v>
      </c>
      <c r="P8" s="6">
        <v>11.64</v>
      </c>
      <c r="Q8" s="1">
        <f t="shared" si="0"/>
        <v>10</v>
      </c>
    </row>
    <row r="9" spans="1:17" x14ac:dyDescent="0.3">
      <c r="A9" s="1">
        <v>8</v>
      </c>
      <c r="B9" s="6">
        <v>9</v>
      </c>
      <c r="C9" s="6" t="s">
        <v>136</v>
      </c>
      <c r="D9" s="6">
        <v>90.44</v>
      </c>
      <c r="E9" s="6">
        <v>99.09</v>
      </c>
      <c r="F9" s="6">
        <v>0.91</v>
      </c>
      <c r="G9" s="6">
        <v>5.94</v>
      </c>
      <c r="H9" s="6">
        <v>4.47</v>
      </c>
      <c r="I9" s="6">
        <v>2.71</v>
      </c>
      <c r="J9" s="6">
        <v>3.1</v>
      </c>
      <c r="K9" s="6">
        <v>20.68</v>
      </c>
      <c r="L9" s="6">
        <v>297</v>
      </c>
      <c r="M9" s="6">
        <v>87</v>
      </c>
      <c r="N9" s="6">
        <v>4</v>
      </c>
      <c r="O9" s="6">
        <v>151.86000000000001</v>
      </c>
      <c r="P9" s="6">
        <v>15.22</v>
      </c>
      <c r="Q9" s="1">
        <f t="shared" si="0"/>
        <v>6</v>
      </c>
    </row>
    <row r="10" spans="1:17" x14ac:dyDescent="0.3">
      <c r="A10" s="1">
        <v>9</v>
      </c>
      <c r="B10" s="6">
        <v>10</v>
      </c>
      <c r="C10" s="6" t="s">
        <v>46</v>
      </c>
      <c r="D10" s="6">
        <v>78.14</v>
      </c>
      <c r="E10" s="6">
        <v>92.15</v>
      </c>
      <c r="F10" s="6">
        <v>7.85</v>
      </c>
      <c r="G10" s="6">
        <v>7.88</v>
      </c>
      <c r="H10" s="6">
        <v>7.04</v>
      </c>
      <c r="I10" s="6">
        <v>6.13</v>
      </c>
      <c r="J10" s="6">
        <v>2.2999999999999998</v>
      </c>
      <c r="K10" s="6">
        <v>7.2</v>
      </c>
      <c r="L10" s="6">
        <v>231</v>
      </c>
      <c r="M10" s="6">
        <v>127</v>
      </c>
      <c r="N10" s="6">
        <v>12</v>
      </c>
      <c r="O10" s="6">
        <v>420.76</v>
      </c>
      <c r="P10" s="6">
        <v>20.81</v>
      </c>
      <c r="Q10" s="1">
        <f t="shared" si="0"/>
        <v>14</v>
      </c>
    </row>
    <row r="11" spans="1:17" x14ac:dyDescent="0.3">
      <c r="A11" s="1">
        <v>10</v>
      </c>
      <c r="B11" s="6">
        <v>11</v>
      </c>
      <c r="C11" s="6" t="s">
        <v>46</v>
      </c>
      <c r="D11" s="6">
        <v>80.7</v>
      </c>
      <c r="E11" s="6">
        <v>93.06</v>
      </c>
      <c r="F11" s="6">
        <v>6.94</v>
      </c>
      <c r="G11" s="6">
        <v>6.79</v>
      </c>
      <c r="H11" s="6">
        <v>6.12</v>
      </c>
      <c r="I11" s="6">
        <v>5.58</v>
      </c>
      <c r="J11" s="6">
        <v>2.2000000000000002</v>
      </c>
      <c r="K11" s="6">
        <v>5.75</v>
      </c>
      <c r="L11" s="6">
        <v>180</v>
      </c>
      <c r="M11" s="6">
        <v>101</v>
      </c>
      <c r="N11" s="6">
        <v>12</v>
      </c>
      <c r="O11" s="6">
        <v>469.92</v>
      </c>
      <c r="P11" s="6">
        <v>21.46</v>
      </c>
      <c r="Q11" s="1">
        <f t="shared" si="0"/>
        <v>14</v>
      </c>
    </row>
    <row r="12" spans="1:17" x14ac:dyDescent="0.3">
      <c r="A12" s="1">
        <v>11</v>
      </c>
      <c r="B12" s="6">
        <v>13</v>
      </c>
      <c r="C12" s="6" t="s">
        <v>46</v>
      </c>
      <c r="D12" s="6">
        <v>72.849999999999994</v>
      </c>
      <c r="E12" s="6">
        <v>89.53</v>
      </c>
      <c r="F12" s="6">
        <v>10.47</v>
      </c>
      <c r="G12" s="6">
        <v>7.69</v>
      </c>
      <c r="H12" s="6">
        <v>6.94</v>
      </c>
      <c r="I12" s="6">
        <v>8.99</v>
      </c>
      <c r="J12" s="6">
        <v>3.9</v>
      </c>
      <c r="K12" s="6">
        <v>8.07</v>
      </c>
      <c r="L12" s="6">
        <v>191</v>
      </c>
      <c r="M12" s="6">
        <v>101</v>
      </c>
      <c r="N12" s="6">
        <v>11</v>
      </c>
      <c r="O12" s="6">
        <v>461.53</v>
      </c>
      <c r="P12" s="6">
        <v>23.17</v>
      </c>
      <c r="Q12" s="1">
        <f t="shared" si="0"/>
        <v>14</v>
      </c>
    </row>
    <row r="13" spans="1:17" x14ac:dyDescent="0.3">
      <c r="A13" s="1">
        <v>12</v>
      </c>
      <c r="B13" s="6">
        <v>15</v>
      </c>
      <c r="C13" s="6" t="s">
        <v>10</v>
      </c>
      <c r="D13" s="6">
        <v>86.85</v>
      </c>
      <c r="E13" s="6">
        <v>88.46</v>
      </c>
      <c r="F13" s="6">
        <v>11.54</v>
      </c>
      <c r="G13" s="6">
        <v>1.27</v>
      </c>
      <c r="H13" s="6">
        <v>0</v>
      </c>
      <c r="I13" s="6">
        <v>0.34</v>
      </c>
      <c r="J13" s="6">
        <v>1.6</v>
      </c>
      <c r="K13" s="6">
        <v>21.41</v>
      </c>
      <c r="L13" s="6">
        <v>180</v>
      </c>
      <c r="M13" s="6">
        <v>0</v>
      </c>
      <c r="N13" s="6">
        <v>10</v>
      </c>
      <c r="O13" s="6">
        <v>311.56</v>
      </c>
      <c r="P13" s="6">
        <v>20.98</v>
      </c>
      <c r="Q13" s="1">
        <f t="shared" si="0"/>
        <v>10</v>
      </c>
    </row>
    <row r="14" spans="1:17" x14ac:dyDescent="0.3">
      <c r="A14" s="1">
        <v>13</v>
      </c>
      <c r="B14" s="6">
        <v>16</v>
      </c>
      <c r="C14" s="6" t="s">
        <v>10</v>
      </c>
      <c r="D14" s="6">
        <v>64.010000000000005</v>
      </c>
      <c r="E14" s="6">
        <v>92.33</v>
      </c>
      <c r="F14" s="6">
        <v>7.67</v>
      </c>
      <c r="G14" s="6">
        <v>4.71</v>
      </c>
      <c r="H14" s="6">
        <v>4.2</v>
      </c>
      <c r="I14" s="6">
        <v>23.61</v>
      </c>
      <c r="J14" s="6">
        <v>14.1</v>
      </c>
      <c r="K14" s="6">
        <v>8.3800000000000008</v>
      </c>
      <c r="L14" s="6">
        <v>140</v>
      </c>
      <c r="M14" s="6">
        <v>59</v>
      </c>
      <c r="N14" s="6">
        <v>8</v>
      </c>
      <c r="O14" s="6">
        <v>262.08999999999997</v>
      </c>
      <c r="P14" s="6">
        <v>20.93</v>
      </c>
      <c r="Q14" s="1">
        <f t="shared" si="0"/>
        <v>10</v>
      </c>
    </row>
    <row r="15" spans="1:17" x14ac:dyDescent="0.3">
      <c r="A15" s="1">
        <v>14</v>
      </c>
      <c r="B15" s="6">
        <v>17</v>
      </c>
      <c r="C15" s="6" t="s">
        <v>9</v>
      </c>
      <c r="D15" s="6">
        <v>79.2</v>
      </c>
      <c r="E15" s="6">
        <v>91.32</v>
      </c>
      <c r="F15" s="6">
        <v>8.68</v>
      </c>
      <c r="G15" s="6">
        <v>7.88</v>
      </c>
      <c r="H15" s="6">
        <v>7.17</v>
      </c>
      <c r="I15" s="6">
        <v>4.24</v>
      </c>
      <c r="J15" s="6">
        <v>2.2000000000000002</v>
      </c>
      <c r="K15" s="6">
        <v>9.9</v>
      </c>
      <c r="L15" s="6">
        <v>219</v>
      </c>
      <c r="M15" s="6">
        <v>115</v>
      </c>
      <c r="N15" s="6">
        <v>9</v>
      </c>
      <c r="O15" s="6">
        <v>263</v>
      </c>
      <c r="P15" s="6">
        <v>21.32</v>
      </c>
      <c r="Q15" s="1">
        <f t="shared" si="0"/>
        <v>8</v>
      </c>
    </row>
    <row r="16" spans="1:17" x14ac:dyDescent="0.3">
      <c r="A16" s="1">
        <v>15</v>
      </c>
      <c r="B16" s="6">
        <v>18</v>
      </c>
      <c r="C16" s="6" t="s">
        <v>9</v>
      </c>
      <c r="D16" s="6">
        <v>76.510000000000005</v>
      </c>
      <c r="E16" s="6">
        <v>89.9</v>
      </c>
      <c r="F16" s="6">
        <v>10.1</v>
      </c>
      <c r="G16" s="6">
        <v>6.69</v>
      </c>
      <c r="H16" s="6">
        <v>5.81</v>
      </c>
      <c r="I16" s="6">
        <v>6.7</v>
      </c>
      <c r="J16" s="6">
        <v>3.9</v>
      </c>
      <c r="K16" s="6">
        <v>11.7</v>
      </c>
      <c r="L16" s="6">
        <v>201</v>
      </c>
      <c r="M16" s="6">
        <v>81</v>
      </c>
      <c r="N16" s="6">
        <v>8</v>
      </c>
      <c r="O16" s="6">
        <v>236.59</v>
      </c>
      <c r="P16" s="6">
        <v>20.43</v>
      </c>
      <c r="Q16" s="1">
        <f t="shared" si="0"/>
        <v>8</v>
      </c>
    </row>
    <row r="17" spans="1:17" x14ac:dyDescent="0.3">
      <c r="A17" s="1">
        <v>16</v>
      </c>
      <c r="B17" s="6">
        <v>19</v>
      </c>
      <c r="C17" s="6" t="s">
        <v>9</v>
      </c>
      <c r="D17" s="6">
        <v>77.680000000000007</v>
      </c>
      <c r="E17" s="6">
        <v>96.31</v>
      </c>
      <c r="F17" s="6">
        <v>3.69</v>
      </c>
      <c r="G17" s="6">
        <v>12.6</v>
      </c>
      <c r="H17" s="6">
        <v>12.24</v>
      </c>
      <c r="I17" s="6">
        <v>6.03</v>
      </c>
      <c r="J17" s="6">
        <v>3.2</v>
      </c>
      <c r="K17" s="6">
        <v>4.29</v>
      </c>
      <c r="L17" s="6">
        <v>141</v>
      </c>
      <c r="M17" s="6">
        <v>94</v>
      </c>
      <c r="N17" s="6">
        <v>9</v>
      </c>
      <c r="O17" s="6">
        <v>249.64</v>
      </c>
      <c r="P17" s="6">
        <v>20.55</v>
      </c>
      <c r="Q17" s="1">
        <f t="shared" si="0"/>
        <v>8</v>
      </c>
    </row>
    <row r="18" spans="1:17" x14ac:dyDescent="0.3">
      <c r="A18" s="1">
        <v>17</v>
      </c>
      <c r="B18" s="6">
        <v>20</v>
      </c>
      <c r="C18" s="6" t="s">
        <v>9</v>
      </c>
      <c r="D18" s="6">
        <v>76.849999999999994</v>
      </c>
      <c r="E18" s="6">
        <v>92.47</v>
      </c>
      <c r="F18" s="6">
        <v>7.53</v>
      </c>
      <c r="G18" s="6">
        <v>6.86</v>
      </c>
      <c r="H18" s="6">
        <v>6.37</v>
      </c>
      <c r="I18" s="6">
        <v>8.76</v>
      </c>
      <c r="J18" s="6">
        <v>5.2</v>
      </c>
      <c r="K18" s="6">
        <v>4.5</v>
      </c>
      <c r="L18" s="6">
        <v>142</v>
      </c>
      <c r="M18" s="6">
        <v>83</v>
      </c>
      <c r="N18" s="6">
        <v>8</v>
      </c>
      <c r="O18" s="6">
        <v>243.4</v>
      </c>
      <c r="P18" s="6">
        <v>20.23</v>
      </c>
      <c r="Q18" s="1">
        <f t="shared" si="0"/>
        <v>8</v>
      </c>
    </row>
    <row r="19" spans="1:17" x14ac:dyDescent="0.3">
      <c r="A19" s="1">
        <v>18</v>
      </c>
      <c r="B19" s="6">
        <v>21</v>
      </c>
      <c r="C19" s="6" t="s">
        <v>9</v>
      </c>
      <c r="D19" s="6">
        <v>79.12</v>
      </c>
      <c r="E19" s="6">
        <v>94.81</v>
      </c>
      <c r="F19" s="6">
        <v>5.19</v>
      </c>
      <c r="G19" s="6">
        <v>12.3</v>
      </c>
      <c r="H19" s="6">
        <v>11.68</v>
      </c>
      <c r="I19" s="6">
        <v>3.39</v>
      </c>
      <c r="J19" s="6">
        <v>2</v>
      </c>
      <c r="K19" s="6">
        <v>10.41</v>
      </c>
      <c r="L19" s="6">
        <v>204</v>
      </c>
      <c r="M19" s="6">
        <v>97</v>
      </c>
      <c r="N19" s="6">
        <v>8</v>
      </c>
      <c r="O19" s="6">
        <v>253.04</v>
      </c>
      <c r="P19" s="6">
        <v>20.420000000000002</v>
      </c>
      <c r="Q19" s="1">
        <f t="shared" si="0"/>
        <v>8</v>
      </c>
    </row>
    <row r="20" spans="1:17" x14ac:dyDescent="0.3">
      <c r="A20" s="1">
        <v>19</v>
      </c>
      <c r="B20" s="6">
        <v>22</v>
      </c>
      <c r="C20" s="6" t="s">
        <v>9</v>
      </c>
      <c r="D20" s="6">
        <v>82.82</v>
      </c>
      <c r="E20" s="6">
        <v>97.63</v>
      </c>
      <c r="F20" s="6">
        <v>2.37</v>
      </c>
      <c r="G20" s="6">
        <v>9.25</v>
      </c>
      <c r="H20" s="6">
        <v>8.65</v>
      </c>
      <c r="I20" s="6">
        <v>5.56</v>
      </c>
      <c r="J20" s="6">
        <v>3</v>
      </c>
      <c r="K20" s="6">
        <v>6</v>
      </c>
      <c r="L20" s="6">
        <v>144</v>
      </c>
      <c r="M20" s="6">
        <v>76</v>
      </c>
      <c r="N20" s="6">
        <v>8</v>
      </c>
      <c r="O20" s="6">
        <v>234.72</v>
      </c>
      <c r="P20" s="6">
        <v>20.34</v>
      </c>
      <c r="Q20" s="1">
        <f t="shared" si="0"/>
        <v>8</v>
      </c>
    </row>
    <row r="21" spans="1:17" x14ac:dyDescent="0.3">
      <c r="A21" s="1">
        <v>20</v>
      </c>
      <c r="B21" s="6">
        <v>23</v>
      </c>
      <c r="C21" s="6" t="s">
        <v>9</v>
      </c>
      <c r="D21" s="6">
        <v>79.48</v>
      </c>
      <c r="E21" s="6">
        <v>94.39</v>
      </c>
      <c r="F21" s="6">
        <v>5.61</v>
      </c>
      <c r="G21" s="6">
        <v>8.08</v>
      </c>
      <c r="H21" s="6">
        <v>7.74</v>
      </c>
      <c r="I21" s="6">
        <v>6.83</v>
      </c>
      <c r="J21" s="6">
        <v>3.5</v>
      </c>
      <c r="K21" s="6">
        <v>3.38</v>
      </c>
      <c r="L21" s="6">
        <v>103</v>
      </c>
      <c r="M21" s="6">
        <v>71</v>
      </c>
      <c r="N21" s="6">
        <v>8</v>
      </c>
      <c r="O21" s="6">
        <v>216.18</v>
      </c>
      <c r="P21" s="6">
        <v>20.46</v>
      </c>
      <c r="Q21" s="1">
        <f t="shared" si="0"/>
        <v>8</v>
      </c>
    </row>
    <row r="22" spans="1:17" x14ac:dyDescent="0.3">
      <c r="A22" s="1">
        <v>21</v>
      </c>
      <c r="B22" s="6">
        <v>24</v>
      </c>
      <c r="C22" s="6" t="s">
        <v>9</v>
      </c>
      <c r="D22" s="6">
        <v>78.709999999999994</v>
      </c>
      <c r="E22" s="6">
        <v>91.83</v>
      </c>
      <c r="F22" s="6">
        <v>8.17</v>
      </c>
      <c r="G22" s="6">
        <v>8.1999999999999993</v>
      </c>
      <c r="H22" s="6">
        <v>7.9</v>
      </c>
      <c r="I22" s="6">
        <v>4.91</v>
      </c>
      <c r="J22" s="6">
        <v>3.2</v>
      </c>
      <c r="K22" s="6">
        <v>3.51</v>
      </c>
      <c r="L22" s="6">
        <v>111</v>
      </c>
      <c r="M22" s="6">
        <v>78</v>
      </c>
      <c r="N22" s="6">
        <v>6</v>
      </c>
      <c r="O22" s="6">
        <v>213.73</v>
      </c>
      <c r="P22" s="6">
        <v>21.05</v>
      </c>
      <c r="Q22" s="1">
        <f t="shared" si="0"/>
        <v>8</v>
      </c>
    </row>
    <row r="23" spans="1:17" x14ac:dyDescent="0.3">
      <c r="A23" s="1">
        <v>22</v>
      </c>
      <c r="B23" s="6">
        <v>25</v>
      </c>
      <c r="C23" s="6" t="s">
        <v>137</v>
      </c>
      <c r="D23" s="6">
        <v>89.72</v>
      </c>
      <c r="E23" s="6">
        <v>97.49</v>
      </c>
      <c r="F23" s="6">
        <v>2.5099999999999998</v>
      </c>
      <c r="G23" s="6">
        <v>3.53</v>
      </c>
      <c r="H23" s="6">
        <v>2.84</v>
      </c>
      <c r="I23" s="6">
        <v>4.24</v>
      </c>
      <c r="J23" s="6">
        <v>2.7</v>
      </c>
      <c r="K23" s="6">
        <v>9.66</v>
      </c>
      <c r="L23" s="6">
        <v>152</v>
      </c>
      <c r="M23" s="6">
        <v>51</v>
      </c>
      <c r="N23" s="6">
        <v>7</v>
      </c>
      <c r="O23" s="6">
        <v>246.16</v>
      </c>
      <c r="P23" s="6">
        <v>19.25</v>
      </c>
      <c r="Q23" s="1">
        <f t="shared" si="0"/>
        <v>8</v>
      </c>
    </row>
    <row r="24" spans="1:17" x14ac:dyDescent="0.3">
      <c r="A24" s="1">
        <v>23</v>
      </c>
      <c r="B24" s="6">
        <v>27</v>
      </c>
      <c r="C24" s="6" t="s">
        <v>134</v>
      </c>
      <c r="D24" s="6">
        <v>70.53</v>
      </c>
      <c r="E24" s="6">
        <v>94.85</v>
      </c>
      <c r="F24" s="6">
        <v>5.15</v>
      </c>
      <c r="G24" s="6">
        <v>16.77</v>
      </c>
      <c r="H24" s="6">
        <v>16.579999999999998</v>
      </c>
      <c r="I24" s="6">
        <v>7.55</v>
      </c>
      <c r="J24" s="6">
        <v>5.2</v>
      </c>
      <c r="K24" s="6">
        <v>0.96</v>
      </c>
      <c r="L24" s="6">
        <v>118</v>
      </c>
      <c r="M24" s="6">
        <v>99</v>
      </c>
      <c r="N24" s="6">
        <v>7</v>
      </c>
      <c r="O24" s="6">
        <v>196.49</v>
      </c>
      <c r="P24" s="6">
        <v>18.489999999999998</v>
      </c>
      <c r="Q24" s="1">
        <f t="shared" si="0"/>
        <v>7.7</v>
      </c>
    </row>
    <row r="25" spans="1:17" x14ac:dyDescent="0.3">
      <c r="A25" s="1">
        <v>24</v>
      </c>
      <c r="B25" s="6">
        <v>30</v>
      </c>
      <c r="C25" s="6" t="s">
        <v>10</v>
      </c>
      <c r="D25" s="6">
        <v>76</v>
      </c>
      <c r="E25" s="6">
        <v>92.51</v>
      </c>
      <c r="F25" s="6">
        <v>7.49</v>
      </c>
      <c r="G25" s="6">
        <v>10.93</v>
      </c>
      <c r="H25" s="6">
        <v>10.45</v>
      </c>
      <c r="I25" s="6">
        <v>5.57</v>
      </c>
      <c r="J25" s="6">
        <v>3</v>
      </c>
      <c r="K25" s="6">
        <v>6.85</v>
      </c>
      <c r="L25" s="6">
        <v>161</v>
      </c>
      <c r="M25" s="6">
        <v>83</v>
      </c>
      <c r="N25" s="6">
        <v>9</v>
      </c>
      <c r="O25" s="6">
        <v>297.89999999999998</v>
      </c>
      <c r="P25" s="6">
        <v>20.170000000000002</v>
      </c>
      <c r="Q25" s="1">
        <f t="shared" si="0"/>
        <v>10</v>
      </c>
    </row>
    <row r="26" spans="1:17" x14ac:dyDescent="0.3">
      <c r="A26" s="1">
        <v>25</v>
      </c>
      <c r="B26" s="6">
        <v>31</v>
      </c>
      <c r="C26" s="6" t="s">
        <v>10</v>
      </c>
      <c r="D26" s="6">
        <v>78.66</v>
      </c>
      <c r="E26" s="6">
        <v>94.48</v>
      </c>
      <c r="F26" s="6">
        <v>5.52</v>
      </c>
      <c r="G26" s="6">
        <v>10.4</v>
      </c>
      <c r="H26" s="6">
        <v>10.07</v>
      </c>
      <c r="I26" s="6">
        <v>5.42</v>
      </c>
      <c r="J26" s="6">
        <v>2.6</v>
      </c>
      <c r="K26" s="6">
        <v>3.99</v>
      </c>
      <c r="L26" s="6">
        <v>115</v>
      </c>
      <c r="M26" s="6">
        <v>64</v>
      </c>
      <c r="N26" s="6">
        <v>10</v>
      </c>
      <c r="O26" s="6">
        <v>322.07</v>
      </c>
      <c r="P26" s="6">
        <v>20.92</v>
      </c>
      <c r="Q26" s="1">
        <f t="shared" si="0"/>
        <v>10</v>
      </c>
    </row>
    <row r="27" spans="1:17" x14ac:dyDescent="0.3">
      <c r="A27" s="1">
        <v>26</v>
      </c>
      <c r="B27" s="6">
        <v>32</v>
      </c>
      <c r="C27" s="6" t="s">
        <v>46</v>
      </c>
      <c r="D27" s="6">
        <v>62.33</v>
      </c>
      <c r="E27" s="6">
        <v>92.91</v>
      </c>
      <c r="F27" s="6">
        <v>7.09</v>
      </c>
      <c r="G27" s="6">
        <v>12.93</v>
      </c>
      <c r="H27" s="6">
        <v>11.84</v>
      </c>
      <c r="I27" s="6">
        <v>17.66</v>
      </c>
      <c r="J27" s="6">
        <v>5.2</v>
      </c>
      <c r="K27" s="6">
        <v>12.28</v>
      </c>
      <c r="L27" s="6">
        <v>270</v>
      </c>
      <c r="M27" s="6">
        <v>129</v>
      </c>
      <c r="N27" s="6">
        <v>16</v>
      </c>
      <c r="O27" s="6">
        <v>410.51</v>
      </c>
      <c r="P27" s="6">
        <v>24.41</v>
      </c>
      <c r="Q27" s="1">
        <f t="shared" si="0"/>
        <v>14</v>
      </c>
    </row>
    <row r="28" spans="1:17" x14ac:dyDescent="0.3">
      <c r="A28" s="1">
        <v>27</v>
      </c>
      <c r="B28" s="6">
        <v>33</v>
      </c>
      <c r="C28" s="6" t="s">
        <v>9</v>
      </c>
      <c r="D28" s="6">
        <v>78.61</v>
      </c>
      <c r="E28" s="6">
        <v>96.97</v>
      </c>
      <c r="F28" s="6">
        <v>3.03</v>
      </c>
      <c r="G28" s="6">
        <v>6.88</v>
      </c>
      <c r="H28" s="6">
        <v>6.27</v>
      </c>
      <c r="I28" s="6">
        <v>11.48</v>
      </c>
      <c r="J28" s="6">
        <v>7.8</v>
      </c>
      <c r="K28" s="6">
        <v>6.76</v>
      </c>
      <c r="L28" s="6">
        <v>150</v>
      </c>
      <c r="M28" s="6">
        <v>79</v>
      </c>
      <c r="N28" s="6">
        <v>7</v>
      </c>
      <c r="O28" s="6">
        <v>235.56</v>
      </c>
      <c r="P28" s="6">
        <v>19.34</v>
      </c>
      <c r="Q28" s="1">
        <f t="shared" si="0"/>
        <v>8</v>
      </c>
    </row>
    <row r="29" spans="1:17" x14ac:dyDescent="0.3">
      <c r="A29" s="1">
        <v>28</v>
      </c>
      <c r="B29" s="6">
        <v>34</v>
      </c>
      <c r="C29" s="6" t="s">
        <v>14</v>
      </c>
      <c r="D29" s="6">
        <v>67.91</v>
      </c>
      <c r="E29" s="6">
        <v>88.6</v>
      </c>
      <c r="F29" s="6">
        <v>11.4</v>
      </c>
      <c r="G29" s="6">
        <v>9.6</v>
      </c>
      <c r="H29" s="6">
        <v>8.42</v>
      </c>
      <c r="I29" s="6">
        <v>11.1</v>
      </c>
      <c r="J29" s="6">
        <v>8.4</v>
      </c>
      <c r="K29" s="6">
        <v>18.11</v>
      </c>
      <c r="L29" s="6">
        <v>251</v>
      </c>
      <c r="M29" s="6">
        <v>109</v>
      </c>
      <c r="N29" s="6">
        <v>6</v>
      </c>
      <c r="O29" s="6">
        <v>182.98</v>
      </c>
      <c r="P29" s="6">
        <v>18.75</v>
      </c>
      <c r="Q29" s="1">
        <f t="shared" si="0"/>
        <v>7</v>
      </c>
    </row>
    <row r="30" spans="1:17" x14ac:dyDescent="0.3">
      <c r="A30" s="1">
        <v>29</v>
      </c>
      <c r="B30" s="6">
        <v>35</v>
      </c>
      <c r="C30" s="6" t="s">
        <v>13</v>
      </c>
      <c r="D30" s="6">
        <v>72.92</v>
      </c>
      <c r="E30" s="6">
        <v>89.07</v>
      </c>
      <c r="F30" s="6">
        <v>10.93</v>
      </c>
      <c r="G30" s="6">
        <v>6.97</v>
      </c>
      <c r="H30" s="6">
        <v>6.05</v>
      </c>
      <c r="I30" s="6">
        <v>9.18</v>
      </c>
      <c r="J30" s="6">
        <v>6.2</v>
      </c>
      <c r="K30" s="6">
        <v>12.16</v>
      </c>
      <c r="L30" s="6">
        <v>239</v>
      </c>
      <c r="M30" s="6">
        <v>105</v>
      </c>
      <c r="N30" s="6">
        <v>7</v>
      </c>
      <c r="O30" s="6">
        <v>212.85</v>
      </c>
      <c r="P30" s="6">
        <v>19.559999999999999</v>
      </c>
      <c r="Q30" s="1">
        <f t="shared" si="0"/>
        <v>7.7</v>
      </c>
    </row>
    <row r="31" spans="1:17" x14ac:dyDescent="0.3">
      <c r="A31" s="1">
        <v>30</v>
      </c>
      <c r="B31" s="6">
        <v>36</v>
      </c>
      <c r="C31" s="6" t="s">
        <v>14</v>
      </c>
      <c r="D31" s="6">
        <v>75.33</v>
      </c>
      <c r="E31" s="6">
        <v>89.65</v>
      </c>
      <c r="F31" s="6">
        <v>10.35</v>
      </c>
      <c r="G31" s="6">
        <v>6.6</v>
      </c>
      <c r="H31" s="6">
        <v>5.51</v>
      </c>
      <c r="I31" s="6">
        <v>7.72</v>
      </c>
      <c r="J31" s="6">
        <v>5</v>
      </c>
      <c r="K31" s="6">
        <v>16.03</v>
      </c>
      <c r="L31" s="6">
        <v>221</v>
      </c>
      <c r="M31" s="6">
        <v>79</v>
      </c>
      <c r="N31" s="6">
        <v>7</v>
      </c>
      <c r="O31" s="6">
        <v>207.26</v>
      </c>
      <c r="P31" s="6">
        <v>19.52</v>
      </c>
      <c r="Q31" s="1">
        <f t="shared" si="0"/>
        <v>7</v>
      </c>
    </row>
    <row r="32" spans="1:17" x14ac:dyDescent="0.3">
      <c r="A32" s="1">
        <v>31</v>
      </c>
      <c r="B32" s="6">
        <v>37</v>
      </c>
      <c r="C32" s="6" t="s">
        <v>13</v>
      </c>
      <c r="D32" s="6">
        <v>87.27</v>
      </c>
      <c r="E32" s="6">
        <v>97.71</v>
      </c>
      <c r="F32" s="6">
        <v>2.29</v>
      </c>
      <c r="G32" s="6">
        <v>5.53</v>
      </c>
      <c r="H32" s="6">
        <v>4.57</v>
      </c>
      <c r="I32" s="6">
        <v>4.91</v>
      </c>
      <c r="J32" s="6">
        <v>3.2</v>
      </c>
      <c r="K32" s="6">
        <v>12.85</v>
      </c>
      <c r="L32" s="6">
        <v>171</v>
      </c>
      <c r="M32" s="6">
        <v>46</v>
      </c>
      <c r="N32" s="6">
        <v>7</v>
      </c>
      <c r="O32" s="6">
        <v>180.03</v>
      </c>
      <c r="P32" s="6">
        <v>14.45</v>
      </c>
      <c r="Q32" s="1">
        <f t="shared" si="0"/>
        <v>7.7</v>
      </c>
    </row>
    <row r="33" spans="1:17" x14ac:dyDescent="0.3">
      <c r="A33" s="1">
        <v>32</v>
      </c>
      <c r="B33" s="6">
        <v>39</v>
      </c>
      <c r="C33" s="6" t="s">
        <v>15</v>
      </c>
      <c r="D33" s="6">
        <v>65.83</v>
      </c>
      <c r="E33" s="6">
        <v>71.73</v>
      </c>
      <c r="F33" s="6">
        <v>28.27</v>
      </c>
      <c r="G33" s="6">
        <v>3.69</v>
      </c>
      <c r="H33" s="6">
        <v>3.15</v>
      </c>
      <c r="I33" s="6">
        <v>2.21</v>
      </c>
      <c r="J33" s="6">
        <v>1.8</v>
      </c>
      <c r="K33" s="6">
        <v>8.33</v>
      </c>
      <c r="L33" s="6">
        <v>102</v>
      </c>
      <c r="M33" s="6">
        <v>48</v>
      </c>
      <c r="N33" s="6">
        <v>4</v>
      </c>
      <c r="O33" s="6">
        <v>114.52</v>
      </c>
      <c r="P33" s="6">
        <v>16.13</v>
      </c>
      <c r="Q33" s="1">
        <f t="shared" si="0"/>
        <v>8.25</v>
      </c>
    </row>
    <row r="34" spans="1:17" x14ac:dyDescent="0.3">
      <c r="A34" s="1">
        <v>33</v>
      </c>
      <c r="B34" s="6">
        <v>40</v>
      </c>
      <c r="C34" s="6" t="s">
        <v>15</v>
      </c>
      <c r="D34" s="6">
        <v>73.52</v>
      </c>
      <c r="E34" s="6">
        <v>77.02</v>
      </c>
      <c r="F34" s="6">
        <v>22.98</v>
      </c>
      <c r="G34" s="6">
        <v>3.5</v>
      </c>
      <c r="H34" s="6">
        <v>3.05</v>
      </c>
      <c r="I34" s="6">
        <v>0</v>
      </c>
      <c r="J34" s="6">
        <v>0</v>
      </c>
      <c r="K34" s="6">
        <v>14</v>
      </c>
      <c r="L34" s="6">
        <v>138</v>
      </c>
      <c r="M34" s="6">
        <v>53</v>
      </c>
      <c r="N34" s="6">
        <v>6</v>
      </c>
      <c r="O34" s="6">
        <v>139.26</v>
      </c>
      <c r="P34" s="6">
        <v>14.23</v>
      </c>
      <c r="Q34" s="1">
        <f t="shared" si="0"/>
        <v>8.25</v>
      </c>
    </row>
    <row r="35" spans="1:17" x14ac:dyDescent="0.3">
      <c r="A35" s="1">
        <v>34</v>
      </c>
      <c r="B35" s="6">
        <v>41</v>
      </c>
      <c r="C35" s="6" t="s">
        <v>138</v>
      </c>
      <c r="D35" s="6">
        <v>80.36</v>
      </c>
      <c r="E35" s="6">
        <v>85.31</v>
      </c>
      <c r="F35" s="6">
        <v>14.69</v>
      </c>
      <c r="G35" s="6">
        <v>3.49</v>
      </c>
      <c r="H35" s="6">
        <v>2.64</v>
      </c>
      <c r="I35" s="6">
        <v>1.46</v>
      </c>
      <c r="J35" s="6">
        <v>1.4</v>
      </c>
      <c r="K35" s="6">
        <v>14.76</v>
      </c>
      <c r="L35" s="6">
        <v>70</v>
      </c>
      <c r="M35" s="6">
        <v>20</v>
      </c>
      <c r="N35" s="6">
        <v>2</v>
      </c>
      <c r="O35" s="6">
        <v>63.96</v>
      </c>
      <c r="P35" s="6">
        <v>12.68</v>
      </c>
      <c r="Q35" s="1">
        <f t="shared" si="0"/>
        <v>8.25</v>
      </c>
    </row>
    <row r="36" spans="1:17" x14ac:dyDescent="0.3">
      <c r="A36" s="1">
        <v>35</v>
      </c>
      <c r="B36" s="6">
        <v>42</v>
      </c>
      <c r="C36" s="6" t="s">
        <v>138</v>
      </c>
      <c r="D36" s="6">
        <v>66.400000000000006</v>
      </c>
      <c r="E36" s="6">
        <v>80.81</v>
      </c>
      <c r="F36" s="6">
        <v>19.190000000000001</v>
      </c>
      <c r="G36" s="6">
        <v>7.09</v>
      </c>
      <c r="H36" s="6">
        <v>6.33</v>
      </c>
      <c r="I36" s="6">
        <v>7.31</v>
      </c>
      <c r="J36" s="6">
        <v>4.0999999999999996</v>
      </c>
      <c r="K36" s="6">
        <v>9.8000000000000007</v>
      </c>
      <c r="L36" s="6">
        <v>65</v>
      </c>
      <c r="M36" s="6">
        <v>35</v>
      </c>
      <c r="N36" s="6">
        <v>3</v>
      </c>
      <c r="O36" s="6">
        <v>55.5</v>
      </c>
      <c r="P36" s="6">
        <v>14.85</v>
      </c>
      <c r="Q36" s="1">
        <f t="shared" si="0"/>
        <v>8.25</v>
      </c>
    </row>
    <row r="37" spans="1:17" ht="28.8" x14ac:dyDescent="0.3">
      <c r="A37" s="1">
        <v>36</v>
      </c>
      <c r="B37" s="6">
        <v>43</v>
      </c>
      <c r="C37" s="6" t="s">
        <v>135</v>
      </c>
      <c r="D37" s="6">
        <v>94.35</v>
      </c>
      <c r="E37" s="6">
        <v>100</v>
      </c>
      <c r="F37" s="6">
        <v>0</v>
      </c>
      <c r="G37" s="6">
        <v>2.1800000000000002</v>
      </c>
      <c r="H37" s="6">
        <v>1.97</v>
      </c>
      <c r="I37" s="6">
        <v>3.47</v>
      </c>
      <c r="J37" s="6">
        <v>2.4</v>
      </c>
      <c r="K37" s="6">
        <v>3.36</v>
      </c>
      <c r="L37" s="6">
        <v>72</v>
      </c>
      <c r="M37" s="6">
        <v>33</v>
      </c>
      <c r="N37" s="6">
        <v>7</v>
      </c>
      <c r="O37" s="6">
        <v>225.17</v>
      </c>
      <c r="P37" s="6">
        <v>16.8</v>
      </c>
      <c r="Q37" s="1">
        <f t="shared" si="0"/>
        <v>7.25</v>
      </c>
    </row>
    <row r="38" spans="1:17" x14ac:dyDescent="0.3">
      <c r="A38" s="1">
        <v>37</v>
      </c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">
      <c r="A39" s="1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2" spans="1:17" s="3" customFormat="1" x14ac:dyDescent="0.3">
      <c r="A42" s="24"/>
      <c r="B42" s="24">
        <f>SUMPRODUCT(1/COUNTIF(B2:B37,B2:B37))</f>
        <v>36</v>
      </c>
      <c r="C42" s="24"/>
      <c r="D42" s="24">
        <f t="shared" ref="D42:I42" si="1">AVERAGE(D2:D39)</f>
        <v>77.303888888888892</v>
      </c>
      <c r="E42" s="24">
        <f t="shared" si="1"/>
        <v>91.891944444444434</v>
      </c>
      <c r="F42" s="24">
        <f t="shared" si="1"/>
        <v>8.1080555555555573</v>
      </c>
      <c r="G42" s="24">
        <f t="shared" si="1"/>
        <v>7.5550000000000006</v>
      </c>
      <c r="H42" s="24">
        <f t="shared" si="1"/>
        <v>6.8205555555555559</v>
      </c>
      <c r="I42" s="24">
        <f t="shared" si="1"/>
        <v>7.0327777777777776</v>
      </c>
      <c r="J42" s="24">
        <f t="shared" ref="J42" si="2">AVERAGE(J2:J37)</f>
        <v>3.8916666666666675</v>
      </c>
      <c r="K42" s="24">
        <f>AVERAGE(K2:K39)</f>
        <v>8.5558333333333323</v>
      </c>
      <c r="L42" s="24">
        <f>SUM(L2:L39)</f>
        <v>5900</v>
      </c>
      <c r="M42" s="24">
        <f>SUM(M2:M39)</f>
        <v>2787</v>
      </c>
      <c r="N42" s="24">
        <f>SUM(N2:N39)</f>
        <v>292</v>
      </c>
      <c r="O42" s="24">
        <f>SUM(O2:O39)</f>
        <v>9083.6</v>
      </c>
      <c r="P42" s="24">
        <f>SUM(P2:P39)</f>
        <v>703.1099999999999</v>
      </c>
      <c r="Q42" s="25">
        <f>AVERAGE(Q2:Q39)</f>
        <v>9.093055555555555</v>
      </c>
    </row>
  </sheetData>
  <autoFilter ref="A1:Q38" xr:uid="{F904A783-B562-45E9-B371-6FB14C5548FA}"/>
  <pageMargins left="0.7" right="0.7" top="0.75" bottom="0.75" header="0.3" footer="0.3"/>
  <ignoredErrors>
    <ignoredError sqref="J4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86BC-A01D-4B3F-B783-F83890520501}">
  <dimension ref="A3:B16"/>
  <sheetViews>
    <sheetView workbookViewId="0">
      <selection activeCell="B18" sqref="B18"/>
    </sheetView>
  </sheetViews>
  <sheetFormatPr defaultRowHeight="14.4" x14ac:dyDescent="0.3"/>
  <cols>
    <col min="1" max="1" width="20.21875" bestFit="1" customWidth="1"/>
    <col min="2" max="2" width="19.88671875" bestFit="1" customWidth="1"/>
  </cols>
  <sheetData>
    <row r="3" spans="1:2" x14ac:dyDescent="0.3">
      <c r="A3" s="120" t="s">
        <v>125</v>
      </c>
      <c r="B3" t="s">
        <v>131</v>
      </c>
    </row>
    <row r="4" spans="1:2" x14ac:dyDescent="0.3">
      <c r="A4" s="121" t="s">
        <v>10</v>
      </c>
      <c r="B4" s="137">
        <v>10</v>
      </c>
    </row>
    <row r="5" spans="1:2" x14ac:dyDescent="0.3">
      <c r="A5" s="121" t="s">
        <v>46</v>
      </c>
      <c r="B5" s="137">
        <v>4</v>
      </c>
    </row>
    <row r="6" spans="1:2" x14ac:dyDescent="0.3">
      <c r="A6" s="121" t="s">
        <v>14</v>
      </c>
      <c r="B6" s="137">
        <v>2</v>
      </c>
    </row>
    <row r="7" spans="1:2" x14ac:dyDescent="0.3">
      <c r="A7" s="121" t="s">
        <v>13</v>
      </c>
      <c r="B7" s="137">
        <v>2</v>
      </c>
    </row>
    <row r="8" spans="1:2" x14ac:dyDescent="0.3">
      <c r="A8" s="121" t="s">
        <v>9</v>
      </c>
      <c r="B8" s="137">
        <v>10</v>
      </c>
    </row>
    <row r="9" spans="1:2" x14ac:dyDescent="0.3">
      <c r="A9" s="121" t="s">
        <v>15</v>
      </c>
      <c r="B9" s="137">
        <v>2</v>
      </c>
    </row>
    <row r="10" spans="1:2" x14ac:dyDescent="0.3">
      <c r="A10" s="121" t="s">
        <v>137</v>
      </c>
      <c r="B10" s="137">
        <v>1</v>
      </c>
    </row>
    <row r="11" spans="1:2" x14ac:dyDescent="0.3">
      <c r="A11" s="121" t="s">
        <v>134</v>
      </c>
      <c r="B11" s="137">
        <v>1</v>
      </c>
    </row>
    <row r="12" spans="1:2" x14ac:dyDescent="0.3">
      <c r="A12" s="121" t="s">
        <v>135</v>
      </c>
      <c r="B12" s="137">
        <v>1</v>
      </c>
    </row>
    <row r="13" spans="1:2" x14ac:dyDescent="0.3">
      <c r="A13" s="121" t="s">
        <v>130</v>
      </c>
      <c r="B13" s="137"/>
    </row>
    <row r="14" spans="1:2" x14ac:dyDescent="0.3">
      <c r="A14" s="121" t="s">
        <v>136</v>
      </c>
      <c r="B14" s="137">
        <v>1</v>
      </c>
    </row>
    <row r="15" spans="1:2" x14ac:dyDescent="0.3">
      <c r="A15" s="121" t="s">
        <v>138</v>
      </c>
      <c r="B15" s="137">
        <v>2</v>
      </c>
    </row>
    <row r="16" spans="1:2" x14ac:dyDescent="0.3">
      <c r="A16" s="121" t="s">
        <v>127</v>
      </c>
      <c r="B16" s="137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52E9-A1A5-49D0-89B2-3F2CD03FB539}">
  <sheetPr codeName="Sheet4"/>
  <dimension ref="A1:S44"/>
  <sheetViews>
    <sheetView topLeftCell="A19" workbookViewId="0">
      <selection activeCell="O47" sqref="O47"/>
    </sheetView>
  </sheetViews>
  <sheetFormatPr defaultRowHeight="14.4" x14ac:dyDescent="0.3"/>
  <cols>
    <col min="1" max="1" width="3.5546875" bestFit="1" customWidth="1"/>
    <col min="3" max="3" width="19.6640625" bestFit="1" customWidth="1"/>
    <col min="7" max="7" width="19.6640625" bestFit="1" customWidth="1"/>
    <col min="8" max="8" width="11.6640625" bestFit="1" customWidth="1"/>
    <col min="9" max="9" width="11.33203125" bestFit="1" customWidth="1"/>
    <col min="10" max="10" width="10.88671875" bestFit="1" customWidth="1"/>
    <col min="11" max="11" width="11.109375" bestFit="1" customWidth="1"/>
    <col min="12" max="12" width="14.33203125" bestFit="1" customWidth="1"/>
    <col min="13" max="13" width="9.6640625" bestFit="1" customWidth="1"/>
    <col min="14" max="14" width="8.6640625" bestFit="1" customWidth="1"/>
    <col min="15" max="15" width="7.5546875" bestFit="1" customWidth="1"/>
    <col min="16" max="16" width="9" bestFit="1" customWidth="1"/>
    <col min="17" max="17" width="11.88671875" bestFit="1" customWidth="1"/>
  </cols>
  <sheetData>
    <row r="1" spans="1:19" x14ac:dyDescent="0.3">
      <c r="B1" t="s">
        <v>30</v>
      </c>
      <c r="C1" t="s">
        <v>34</v>
      </c>
    </row>
    <row r="2" spans="1:19" s="3" customFormat="1" x14ac:dyDescent="0.3">
      <c r="A2" s="2" t="s">
        <v>16</v>
      </c>
      <c r="B2" s="2" t="s">
        <v>0</v>
      </c>
      <c r="C2" s="2" t="s">
        <v>1</v>
      </c>
      <c r="D2" s="2" t="s">
        <v>2</v>
      </c>
      <c r="E2" s="2" t="s">
        <v>24</v>
      </c>
      <c r="F2" s="2" t="s">
        <v>3</v>
      </c>
      <c r="G2" s="2" t="s">
        <v>29</v>
      </c>
      <c r="H2" s="2" t="s">
        <v>25</v>
      </c>
      <c r="I2" s="2" t="s">
        <v>26</v>
      </c>
      <c r="J2" s="2" t="s">
        <v>4</v>
      </c>
      <c r="K2" s="2" t="s">
        <v>5</v>
      </c>
      <c r="L2" s="2" t="s">
        <v>7</v>
      </c>
      <c r="M2" s="2" t="s">
        <v>27</v>
      </c>
      <c r="N2" s="2" t="s">
        <v>6</v>
      </c>
      <c r="O2" s="2" t="s">
        <v>39</v>
      </c>
      <c r="P2" s="2" t="s">
        <v>8</v>
      </c>
      <c r="Q2" s="2" t="s">
        <v>23</v>
      </c>
      <c r="S2"/>
    </row>
    <row r="3" spans="1:19" x14ac:dyDescent="0.3">
      <c r="A3" s="1">
        <v>1</v>
      </c>
      <c r="B3" s="1">
        <v>1</v>
      </c>
      <c r="C3" s="1" t="s">
        <v>9</v>
      </c>
      <c r="D3" s="1">
        <v>61.99</v>
      </c>
      <c r="E3" s="1">
        <v>74.27</v>
      </c>
      <c r="F3" s="1">
        <v>25.73</v>
      </c>
      <c r="G3" s="1">
        <v>4.0999999999999996</v>
      </c>
      <c r="H3" s="1">
        <v>3.86</v>
      </c>
      <c r="I3" s="1">
        <v>8.18</v>
      </c>
      <c r="J3" s="1">
        <v>9.6</v>
      </c>
      <c r="K3" s="1">
        <v>3.71</v>
      </c>
      <c r="L3" s="1">
        <v>86</v>
      </c>
      <c r="M3" s="1">
        <v>48</v>
      </c>
      <c r="N3" s="1">
        <v>4</v>
      </c>
      <c r="O3" s="1">
        <v>183.48</v>
      </c>
      <c r="P3" s="1">
        <v>20.2</v>
      </c>
      <c r="Q3" s="1">
        <f>VALUE(LEFT(C3, FIND(" lbs", C3)-1))</f>
        <v>8</v>
      </c>
      <c r="R3" t="str">
        <f>IFERROR(INDEX($Q$3:$Q$38, MATCH(0, COUNTIF($S$3:$S19, $Q$3:$Q$38), 0)), "")</f>
        <v/>
      </c>
    </row>
    <row r="4" spans="1:19" x14ac:dyDescent="0.3">
      <c r="A4" s="1">
        <v>2</v>
      </c>
      <c r="B4" s="1">
        <v>3</v>
      </c>
      <c r="C4" s="1" t="s">
        <v>10</v>
      </c>
      <c r="D4" s="1">
        <v>64.91</v>
      </c>
      <c r="E4" s="1">
        <v>82.39</v>
      </c>
      <c r="F4" s="1">
        <v>17.61</v>
      </c>
      <c r="G4" s="1">
        <v>8.08</v>
      </c>
      <c r="H4" s="1">
        <v>7.56</v>
      </c>
      <c r="I4" s="1">
        <v>9.41</v>
      </c>
      <c r="J4" s="1">
        <v>4.8</v>
      </c>
      <c r="K4" s="1">
        <v>3.85</v>
      </c>
      <c r="L4" s="1">
        <v>125</v>
      </c>
      <c r="M4" s="1">
        <v>76</v>
      </c>
      <c r="N4" s="1">
        <v>9</v>
      </c>
      <c r="O4" s="1">
        <v>271.39</v>
      </c>
      <c r="P4" s="1">
        <v>22.45</v>
      </c>
      <c r="Q4" s="1">
        <f t="shared" ref="Q4:Q38" si="0">VALUE(LEFT(C4, FIND(" lbs", C4)-1))</f>
        <v>10</v>
      </c>
    </row>
    <row r="5" spans="1:19" x14ac:dyDescent="0.3">
      <c r="A5" s="1">
        <v>3</v>
      </c>
      <c r="B5" s="1">
        <v>4</v>
      </c>
      <c r="C5" s="1" t="s">
        <v>10</v>
      </c>
      <c r="D5" s="1">
        <v>61.01</v>
      </c>
      <c r="E5" s="1">
        <v>79.430000000000007</v>
      </c>
      <c r="F5" s="1">
        <v>20.57</v>
      </c>
      <c r="G5" s="1">
        <v>12.71</v>
      </c>
      <c r="H5" s="1">
        <v>12.51</v>
      </c>
      <c r="I5" s="1">
        <v>5.71</v>
      </c>
      <c r="J5" s="1">
        <v>3</v>
      </c>
      <c r="K5" s="1">
        <v>1.85</v>
      </c>
      <c r="L5" s="1">
        <v>99</v>
      </c>
      <c r="M5" s="1">
        <v>75</v>
      </c>
      <c r="N5" s="1">
        <v>9</v>
      </c>
      <c r="O5" s="1">
        <v>272.62</v>
      </c>
      <c r="P5" s="1">
        <v>22.87</v>
      </c>
      <c r="Q5" s="1">
        <f t="shared" si="0"/>
        <v>10</v>
      </c>
    </row>
    <row r="6" spans="1:19" x14ac:dyDescent="0.3">
      <c r="A6" s="1">
        <v>4</v>
      </c>
      <c r="B6" s="1">
        <v>5</v>
      </c>
      <c r="C6" s="1" t="s">
        <v>10</v>
      </c>
      <c r="D6" s="1">
        <v>65.39</v>
      </c>
      <c r="E6" s="1">
        <v>83.33</v>
      </c>
      <c r="F6" s="1">
        <v>16.670000000000002</v>
      </c>
      <c r="G6" s="1">
        <v>13.03</v>
      </c>
      <c r="H6" s="1">
        <v>12.67</v>
      </c>
      <c r="I6" s="1">
        <v>4.91</v>
      </c>
      <c r="J6" s="1">
        <v>2.9</v>
      </c>
      <c r="K6" s="1">
        <v>3.34</v>
      </c>
      <c r="L6" s="1">
        <v>175</v>
      </c>
      <c r="M6" s="1">
        <v>123</v>
      </c>
      <c r="N6" s="1">
        <v>8</v>
      </c>
      <c r="O6" s="1">
        <v>294.39</v>
      </c>
      <c r="P6" s="1">
        <v>23.01</v>
      </c>
      <c r="Q6" s="1">
        <f t="shared" si="0"/>
        <v>10</v>
      </c>
    </row>
    <row r="7" spans="1:19" x14ac:dyDescent="0.3">
      <c r="A7" s="1">
        <v>5</v>
      </c>
      <c r="B7" s="1">
        <v>6</v>
      </c>
      <c r="C7" s="1" t="s">
        <v>10</v>
      </c>
      <c r="D7" s="1">
        <v>72.599999999999994</v>
      </c>
      <c r="E7" s="1">
        <v>90.54</v>
      </c>
      <c r="F7" s="1">
        <v>9.4600000000000009</v>
      </c>
      <c r="G7" s="1">
        <v>12.92</v>
      </c>
      <c r="H7" s="1">
        <v>12.37</v>
      </c>
      <c r="I7" s="1">
        <v>5.03</v>
      </c>
      <c r="J7" s="1">
        <v>2.4</v>
      </c>
      <c r="K7" s="1">
        <v>3.06</v>
      </c>
      <c r="L7" s="1">
        <v>185</v>
      </c>
      <c r="M7" s="1">
        <v>109</v>
      </c>
      <c r="N7" s="1">
        <v>10</v>
      </c>
      <c r="O7" s="1">
        <v>326.08</v>
      </c>
      <c r="P7" s="1">
        <v>22.93</v>
      </c>
      <c r="Q7" s="1">
        <f t="shared" si="0"/>
        <v>10</v>
      </c>
    </row>
    <row r="8" spans="1:19" x14ac:dyDescent="0.3">
      <c r="A8" s="1">
        <v>6</v>
      </c>
      <c r="B8" s="1">
        <v>7</v>
      </c>
      <c r="C8" s="1" t="s">
        <v>10</v>
      </c>
      <c r="D8" s="1">
        <v>54.25</v>
      </c>
      <c r="E8" s="1">
        <v>93.73</v>
      </c>
      <c r="F8" s="1">
        <v>6.27</v>
      </c>
      <c r="G8" s="1">
        <v>6.09</v>
      </c>
      <c r="H8" s="1">
        <v>1.05</v>
      </c>
      <c r="I8" s="1">
        <v>33.39</v>
      </c>
      <c r="J8" s="1">
        <v>15.5</v>
      </c>
      <c r="K8" s="1">
        <v>7.75</v>
      </c>
      <c r="L8" s="1">
        <v>344</v>
      </c>
      <c r="M8" s="1">
        <v>28</v>
      </c>
      <c r="N8" s="1">
        <v>9</v>
      </c>
      <c r="O8" s="1">
        <v>220.58</v>
      </c>
      <c r="P8" s="1">
        <v>23.83</v>
      </c>
      <c r="Q8" s="1">
        <f t="shared" si="0"/>
        <v>10</v>
      </c>
    </row>
    <row r="9" spans="1:19" x14ac:dyDescent="0.3">
      <c r="A9" s="1">
        <v>7</v>
      </c>
      <c r="B9" s="1">
        <v>8</v>
      </c>
      <c r="C9" s="1" t="s">
        <v>10</v>
      </c>
      <c r="D9" s="1">
        <v>84.12</v>
      </c>
      <c r="E9" s="1">
        <v>95.98</v>
      </c>
      <c r="F9" s="1">
        <v>4.0199999999999996</v>
      </c>
      <c r="G9" s="1">
        <v>4.16</v>
      </c>
      <c r="H9" s="1">
        <v>3.34</v>
      </c>
      <c r="I9" s="1">
        <v>7.71</v>
      </c>
      <c r="J9" s="1">
        <v>2.8</v>
      </c>
      <c r="K9" s="1">
        <v>9.11</v>
      </c>
      <c r="L9" s="1">
        <v>193</v>
      </c>
      <c r="M9" s="1">
        <v>82</v>
      </c>
      <c r="N9" s="1">
        <v>13</v>
      </c>
      <c r="O9" s="1">
        <v>202.59</v>
      </c>
      <c r="P9" s="1">
        <v>12.29</v>
      </c>
      <c r="Q9" s="1">
        <f>VALUE(LEFT(C9, FIND(" lbs", C9)-1))</f>
        <v>10</v>
      </c>
    </row>
    <row r="10" spans="1:19" x14ac:dyDescent="0.3">
      <c r="A10" s="1">
        <v>8</v>
      </c>
      <c r="B10" s="1">
        <v>9</v>
      </c>
      <c r="C10" s="1" t="s">
        <v>136</v>
      </c>
      <c r="D10" s="1">
        <v>80.86</v>
      </c>
      <c r="E10" s="1">
        <v>91.46</v>
      </c>
      <c r="F10" s="1">
        <v>8.5399999999999991</v>
      </c>
      <c r="G10" s="1">
        <v>7.24</v>
      </c>
      <c r="H10" s="1">
        <v>6.14</v>
      </c>
      <c r="I10" s="1">
        <v>3.36</v>
      </c>
      <c r="J10" s="1">
        <v>3.2</v>
      </c>
      <c r="K10" s="1">
        <v>13.65</v>
      </c>
      <c r="L10" s="1">
        <v>272</v>
      </c>
      <c r="M10" s="1">
        <v>124</v>
      </c>
      <c r="N10" s="1">
        <v>5</v>
      </c>
      <c r="O10" s="1">
        <v>149.52000000000001</v>
      </c>
      <c r="P10" s="1">
        <v>15.74</v>
      </c>
      <c r="Q10" s="1">
        <f t="shared" si="0"/>
        <v>6</v>
      </c>
    </row>
    <row r="11" spans="1:19" x14ac:dyDescent="0.3">
      <c r="A11" s="1">
        <v>9</v>
      </c>
      <c r="B11" s="1">
        <v>10</v>
      </c>
      <c r="C11" s="1" t="s">
        <v>46</v>
      </c>
      <c r="D11" s="1">
        <v>72.819999999999993</v>
      </c>
      <c r="E11" s="1">
        <v>87.49</v>
      </c>
      <c r="F11" s="1">
        <v>12.51</v>
      </c>
      <c r="G11" s="1">
        <v>10.42</v>
      </c>
      <c r="H11" s="1">
        <v>7.47</v>
      </c>
      <c r="I11" s="1">
        <v>4.25</v>
      </c>
      <c r="J11" s="1">
        <v>1.8</v>
      </c>
      <c r="K11" s="1">
        <v>5.68</v>
      </c>
      <c r="L11" s="1">
        <v>274</v>
      </c>
      <c r="M11" s="1">
        <v>59</v>
      </c>
      <c r="N11" s="1">
        <v>11</v>
      </c>
      <c r="O11" s="1">
        <v>412.64</v>
      </c>
      <c r="P11" s="1">
        <v>20.77</v>
      </c>
      <c r="Q11" s="1">
        <f t="shared" si="0"/>
        <v>14</v>
      </c>
    </row>
    <row r="12" spans="1:19" x14ac:dyDescent="0.3">
      <c r="A12" s="1">
        <v>10</v>
      </c>
      <c r="B12" s="1">
        <v>11</v>
      </c>
      <c r="C12" s="1" t="s">
        <v>46</v>
      </c>
      <c r="D12" s="1">
        <v>81.94</v>
      </c>
      <c r="E12" s="1">
        <v>94.91</v>
      </c>
      <c r="F12" s="1">
        <v>5.09</v>
      </c>
      <c r="G12" s="1">
        <v>8.3000000000000007</v>
      </c>
      <c r="H12" s="1">
        <v>7.76</v>
      </c>
      <c r="I12" s="1">
        <v>4.67</v>
      </c>
      <c r="J12" s="1">
        <v>1.9</v>
      </c>
      <c r="K12" s="1">
        <v>6.15</v>
      </c>
      <c r="L12" s="1">
        <v>163</v>
      </c>
      <c r="M12" s="1">
        <v>69</v>
      </c>
      <c r="N12" s="1">
        <v>12</v>
      </c>
      <c r="O12" s="1">
        <v>483.57</v>
      </c>
      <c r="P12" s="1">
        <v>21.58</v>
      </c>
      <c r="Q12" s="1">
        <f t="shared" si="0"/>
        <v>14</v>
      </c>
    </row>
    <row r="13" spans="1:19" x14ac:dyDescent="0.3">
      <c r="A13" s="1">
        <v>11</v>
      </c>
      <c r="B13" s="1">
        <v>13</v>
      </c>
      <c r="C13" s="1" t="s">
        <v>46</v>
      </c>
      <c r="D13" s="1">
        <v>79.760000000000005</v>
      </c>
      <c r="E13" s="1">
        <v>100</v>
      </c>
      <c r="F13" s="1">
        <v>0</v>
      </c>
      <c r="G13" s="1">
        <v>10.54</v>
      </c>
      <c r="H13" s="1">
        <v>10.050000000000001</v>
      </c>
      <c r="I13" s="1">
        <v>9.69</v>
      </c>
      <c r="J13" s="1">
        <v>3.3</v>
      </c>
      <c r="K13" s="1">
        <v>4.79</v>
      </c>
      <c r="L13" s="1">
        <v>168</v>
      </c>
      <c r="M13" s="1">
        <v>96</v>
      </c>
      <c r="N13" s="1">
        <v>14</v>
      </c>
      <c r="O13" s="1">
        <v>508.5</v>
      </c>
      <c r="P13" s="1">
        <v>23.45</v>
      </c>
      <c r="Q13" s="1">
        <f t="shared" si="0"/>
        <v>14</v>
      </c>
    </row>
    <row r="14" spans="1:19" x14ac:dyDescent="0.3">
      <c r="A14" s="1">
        <v>12</v>
      </c>
      <c r="B14" s="1">
        <v>15</v>
      </c>
      <c r="C14" s="1" t="s">
        <v>10</v>
      </c>
      <c r="D14" s="1">
        <v>35.67</v>
      </c>
      <c r="E14" s="1">
        <v>50.96</v>
      </c>
      <c r="F14" s="1">
        <v>49.04</v>
      </c>
      <c r="G14" s="1">
        <v>15.29</v>
      </c>
      <c r="H14" s="1">
        <v>2.59</v>
      </c>
      <c r="I14" s="1">
        <v>0</v>
      </c>
      <c r="J14" s="1">
        <v>0</v>
      </c>
      <c r="K14" s="1">
        <v>17.89</v>
      </c>
      <c r="L14" s="1">
        <v>258</v>
      </c>
      <c r="M14" s="1">
        <v>39</v>
      </c>
      <c r="N14" s="1">
        <v>12</v>
      </c>
      <c r="O14" s="1">
        <v>147.35</v>
      </c>
      <c r="P14" s="1">
        <v>21.15</v>
      </c>
      <c r="Q14" s="1">
        <f t="shared" si="0"/>
        <v>10</v>
      </c>
    </row>
    <row r="15" spans="1:19" x14ac:dyDescent="0.3">
      <c r="A15" s="1">
        <v>13</v>
      </c>
      <c r="B15" s="1">
        <v>16</v>
      </c>
      <c r="C15" s="1" t="s">
        <v>10</v>
      </c>
      <c r="D15" s="1">
        <v>64.31</v>
      </c>
      <c r="E15" s="1">
        <v>91.03</v>
      </c>
      <c r="F15" s="1">
        <v>8.9700000000000006</v>
      </c>
      <c r="G15" s="1">
        <v>14.65</v>
      </c>
      <c r="H15" s="1">
        <v>14.05</v>
      </c>
      <c r="I15" s="1">
        <v>12.07</v>
      </c>
      <c r="J15" s="1">
        <v>6.4</v>
      </c>
      <c r="K15" s="1">
        <v>6.62</v>
      </c>
      <c r="L15" s="1">
        <v>220</v>
      </c>
      <c r="M15" s="1">
        <v>147</v>
      </c>
      <c r="N15" s="1">
        <v>9</v>
      </c>
      <c r="O15" s="1">
        <v>263.94</v>
      </c>
      <c r="P15" s="1">
        <v>20.97</v>
      </c>
      <c r="Q15" s="1">
        <f t="shared" si="0"/>
        <v>10</v>
      </c>
    </row>
    <row r="16" spans="1:19" x14ac:dyDescent="0.3">
      <c r="A16" s="1">
        <v>14</v>
      </c>
      <c r="B16" s="1">
        <v>17</v>
      </c>
      <c r="C16" s="1" t="s">
        <v>9</v>
      </c>
      <c r="D16" s="1">
        <v>52.37</v>
      </c>
      <c r="E16" s="1">
        <v>62.39</v>
      </c>
      <c r="F16" s="1">
        <v>37.61</v>
      </c>
      <c r="G16" s="1">
        <v>3.53</v>
      </c>
      <c r="H16" s="1">
        <v>3.04</v>
      </c>
      <c r="I16" s="1">
        <v>6.49</v>
      </c>
      <c r="J16" s="1">
        <v>5.2</v>
      </c>
      <c r="K16" s="1">
        <v>8.61</v>
      </c>
      <c r="L16" s="1">
        <v>92</v>
      </c>
      <c r="M16" s="1">
        <v>34</v>
      </c>
      <c r="N16" s="1">
        <v>6</v>
      </c>
      <c r="O16" s="1">
        <v>174.44</v>
      </c>
      <c r="P16" s="1">
        <v>21.28</v>
      </c>
      <c r="Q16" s="1">
        <f t="shared" si="0"/>
        <v>8</v>
      </c>
    </row>
    <row r="17" spans="1:17" x14ac:dyDescent="0.3">
      <c r="A17" s="1">
        <v>15</v>
      </c>
      <c r="B17" s="1">
        <v>18</v>
      </c>
      <c r="C17" s="1" t="s">
        <v>9</v>
      </c>
      <c r="D17" s="1">
        <v>59.87</v>
      </c>
      <c r="E17" s="1">
        <v>69.67</v>
      </c>
      <c r="F17" s="1">
        <v>30.33</v>
      </c>
      <c r="G17" s="1">
        <v>3.63</v>
      </c>
      <c r="H17" s="1">
        <v>3.09</v>
      </c>
      <c r="I17" s="1">
        <v>6.17</v>
      </c>
      <c r="J17" s="1">
        <v>4.9000000000000004</v>
      </c>
      <c r="K17" s="1">
        <v>10.06</v>
      </c>
      <c r="L17" s="1">
        <v>130</v>
      </c>
      <c r="M17" s="1">
        <v>43</v>
      </c>
      <c r="N17" s="1">
        <v>6</v>
      </c>
      <c r="O17" s="1">
        <v>189.92</v>
      </c>
      <c r="P17" s="1">
        <v>20.46</v>
      </c>
      <c r="Q17" s="1">
        <f t="shared" si="0"/>
        <v>8</v>
      </c>
    </row>
    <row r="18" spans="1:17" x14ac:dyDescent="0.3">
      <c r="A18" s="1">
        <v>16</v>
      </c>
      <c r="B18" s="1">
        <v>19</v>
      </c>
      <c r="C18" s="1" t="s">
        <v>9</v>
      </c>
      <c r="D18" s="1">
        <v>75.69</v>
      </c>
      <c r="E18" s="1">
        <v>85.23</v>
      </c>
      <c r="F18" s="1">
        <v>14.77</v>
      </c>
      <c r="G18" s="1">
        <v>3.83</v>
      </c>
      <c r="H18" s="1">
        <v>3.56</v>
      </c>
      <c r="I18" s="1">
        <v>5.71</v>
      </c>
      <c r="J18" s="1">
        <v>3.9</v>
      </c>
      <c r="K18" s="1">
        <v>4.2</v>
      </c>
      <c r="L18" s="1">
        <v>87</v>
      </c>
      <c r="M18" s="1">
        <v>48</v>
      </c>
      <c r="N18" s="1">
        <v>7</v>
      </c>
      <c r="O18" s="1">
        <v>243.67</v>
      </c>
      <c r="P18" s="1">
        <v>20.54</v>
      </c>
      <c r="Q18" s="1">
        <f t="shared" si="0"/>
        <v>8</v>
      </c>
    </row>
    <row r="19" spans="1:17" x14ac:dyDescent="0.3">
      <c r="A19" s="1">
        <v>17</v>
      </c>
      <c r="B19" s="1">
        <v>20</v>
      </c>
      <c r="C19" s="1" t="s">
        <v>9</v>
      </c>
      <c r="D19" s="1">
        <v>73.06</v>
      </c>
      <c r="E19" s="1">
        <v>86.28</v>
      </c>
      <c r="F19" s="1">
        <v>13.72</v>
      </c>
      <c r="G19" s="1">
        <v>9.4499999999999993</v>
      </c>
      <c r="H19" s="1">
        <v>8.91</v>
      </c>
      <c r="I19" s="1">
        <v>3.77</v>
      </c>
      <c r="J19" s="1">
        <v>2.6</v>
      </c>
      <c r="K19" s="1">
        <v>7.97</v>
      </c>
      <c r="L19" s="1">
        <v>180</v>
      </c>
      <c r="M19" s="1">
        <v>100</v>
      </c>
      <c r="N19" s="1">
        <v>7</v>
      </c>
      <c r="O19" s="1">
        <v>232.07</v>
      </c>
      <c r="P19" s="1">
        <v>20.260000000000002</v>
      </c>
      <c r="Q19" s="1">
        <f t="shared" si="0"/>
        <v>8</v>
      </c>
    </row>
    <row r="20" spans="1:17" x14ac:dyDescent="0.3">
      <c r="A20" s="1">
        <v>18</v>
      </c>
      <c r="B20" s="1">
        <v>21</v>
      </c>
      <c r="C20" s="1" t="s">
        <v>9</v>
      </c>
      <c r="D20" s="1">
        <v>68.84</v>
      </c>
      <c r="E20" s="1">
        <v>75.760000000000005</v>
      </c>
      <c r="F20" s="1">
        <v>24.24</v>
      </c>
      <c r="G20" s="1">
        <v>2.4700000000000002</v>
      </c>
      <c r="H20" s="1">
        <v>2.2000000000000002</v>
      </c>
      <c r="I20" s="1">
        <v>4.4400000000000004</v>
      </c>
      <c r="J20" s="1">
        <v>3.6</v>
      </c>
      <c r="K20" s="1">
        <v>6</v>
      </c>
      <c r="L20" s="1">
        <v>84</v>
      </c>
      <c r="M20" s="1">
        <v>38</v>
      </c>
      <c r="N20" s="1">
        <v>6</v>
      </c>
      <c r="O20" s="1">
        <v>220.09</v>
      </c>
      <c r="P20" s="1">
        <v>20.38</v>
      </c>
      <c r="Q20" s="1">
        <f t="shared" si="0"/>
        <v>8</v>
      </c>
    </row>
    <row r="21" spans="1:17" x14ac:dyDescent="0.3">
      <c r="A21" s="1">
        <v>19</v>
      </c>
      <c r="B21" s="1">
        <v>22</v>
      </c>
      <c r="C21" s="1" t="s">
        <v>9</v>
      </c>
      <c r="D21" s="1">
        <v>69.959999999999994</v>
      </c>
      <c r="E21" s="1">
        <v>79.72</v>
      </c>
      <c r="F21" s="1">
        <v>20.28</v>
      </c>
      <c r="G21" s="1">
        <v>2.34</v>
      </c>
      <c r="H21" s="1">
        <v>2.0099999999999998</v>
      </c>
      <c r="I21" s="1">
        <v>7.41</v>
      </c>
      <c r="J21" s="1">
        <v>5.9</v>
      </c>
      <c r="K21" s="1">
        <v>3.93</v>
      </c>
      <c r="L21" s="1">
        <v>68</v>
      </c>
      <c r="M21" s="1">
        <v>31</v>
      </c>
      <c r="N21" s="1">
        <v>6</v>
      </c>
      <c r="O21" s="1">
        <v>221.16</v>
      </c>
      <c r="P21" s="1">
        <v>20.3</v>
      </c>
      <c r="Q21" s="1">
        <f t="shared" si="0"/>
        <v>8</v>
      </c>
    </row>
    <row r="22" spans="1:17" x14ac:dyDescent="0.3">
      <c r="A22" s="1">
        <v>20</v>
      </c>
      <c r="B22" s="1">
        <v>23</v>
      </c>
      <c r="C22" s="1" t="s">
        <v>9</v>
      </c>
      <c r="D22" s="1">
        <v>83.2</v>
      </c>
      <c r="E22" s="1">
        <v>96.62</v>
      </c>
      <c r="F22" s="1">
        <v>3.38</v>
      </c>
      <c r="G22" s="1">
        <v>9.89</v>
      </c>
      <c r="H22" s="1">
        <v>9.42</v>
      </c>
      <c r="I22" s="1">
        <v>3.53</v>
      </c>
      <c r="J22" s="1">
        <v>2.1</v>
      </c>
      <c r="K22" s="1">
        <v>4.5199999999999996</v>
      </c>
      <c r="L22" s="1">
        <v>134</v>
      </c>
      <c r="M22" s="1">
        <v>74</v>
      </c>
      <c r="N22" s="1">
        <v>8</v>
      </c>
      <c r="O22" s="1">
        <v>263.04000000000002</v>
      </c>
      <c r="P22" s="1">
        <v>20.32</v>
      </c>
      <c r="Q22" s="1">
        <f t="shared" si="0"/>
        <v>8</v>
      </c>
    </row>
    <row r="23" spans="1:17" x14ac:dyDescent="0.3">
      <c r="A23" s="1">
        <v>21</v>
      </c>
      <c r="B23" s="1">
        <v>24</v>
      </c>
      <c r="C23" s="1" t="s">
        <v>9</v>
      </c>
      <c r="D23" s="1">
        <v>76.42</v>
      </c>
      <c r="E23" s="1">
        <v>87.23</v>
      </c>
      <c r="F23" s="1">
        <v>12.77</v>
      </c>
      <c r="G23" s="1">
        <v>7.18</v>
      </c>
      <c r="H23" s="1">
        <v>6.68</v>
      </c>
      <c r="I23" s="1">
        <v>3.62</v>
      </c>
      <c r="J23" s="1">
        <v>2.2000000000000002</v>
      </c>
      <c r="K23" s="1">
        <v>5.88</v>
      </c>
      <c r="L23" s="1">
        <v>137</v>
      </c>
      <c r="M23" s="1">
        <v>71</v>
      </c>
      <c r="N23" s="1">
        <v>7</v>
      </c>
      <c r="O23" s="1">
        <v>220.72</v>
      </c>
      <c r="P23" s="1">
        <v>20.64</v>
      </c>
      <c r="Q23" s="1">
        <f t="shared" si="0"/>
        <v>8</v>
      </c>
    </row>
    <row r="24" spans="1:17" x14ac:dyDescent="0.3">
      <c r="A24" s="1">
        <v>22</v>
      </c>
      <c r="B24" s="1">
        <v>25</v>
      </c>
      <c r="C24" s="1" t="s">
        <v>137</v>
      </c>
      <c r="D24" s="1">
        <v>78.92</v>
      </c>
      <c r="E24" s="1">
        <v>93.8</v>
      </c>
      <c r="F24" s="1">
        <v>6.2</v>
      </c>
      <c r="G24" s="1">
        <v>9.6999999999999993</v>
      </c>
      <c r="H24" s="1">
        <v>8.66</v>
      </c>
      <c r="I24" s="1">
        <v>5.18</v>
      </c>
      <c r="J24" s="1">
        <v>3.5</v>
      </c>
      <c r="K24" s="1">
        <v>11.83</v>
      </c>
      <c r="L24" s="1">
        <v>241</v>
      </c>
      <c r="M24" s="1">
        <v>111</v>
      </c>
      <c r="N24" s="1">
        <v>7</v>
      </c>
      <c r="O24" s="1">
        <v>238.34</v>
      </c>
      <c r="P24" s="1">
        <v>19.329999999999998</v>
      </c>
      <c r="Q24" s="1">
        <f t="shared" si="0"/>
        <v>8</v>
      </c>
    </row>
    <row r="25" spans="1:17" x14ac:dyDescent="0.3">
      <c r="A25" s="1">
        <v>23</v>
      </c>
      <c r="B25" s="1">
        <v>27</v>
      </c>
      <c r="C25" s="1" t="s">
        <v>134</v>
      </c>
      <c r="D25" s="1">
        <v>65.45</v>
      </c>
      <c r="E25" s="1">
        <v>87.16</v>
      </c>
      <c r="F25" s="1">
        <v>12.84</v>
      </c>
      <c r="G25" s="1">
        <v>16.66</v>
      </c>
      <c r="H25" s="1">
        <v>16.37</v>
      </c>
      <c r="I25" s="1">
        <v>5.05</v>
      </c>
      <c r="J25" s="1">
        <v>3.5</v>
      </c>
      <c r="K25" s="1">
        <v>2.16</v>
      </c>
      <c r="L25" s="1">
        <v>123</v>
      </c>
      <c r="M25" s="1">
        <v>86</v>
      </c>
      <c r="N25" s="1">
        <v>7</v>
      </c>
      <c r="O25" s="1">
        <v>189.6</v>
      </c>
      <c r="P25" s="1">
        <v>19.22</v>
      </c>
      <c r="Q25" s="1">
        <f t="shared" si="0"/>
        <v>7.7</v>
      </c>
    </row>
    <row r="26" spans="1:17" x14ac:dyDescent="0.3">
      <c r="A26" s="1">
        <v>24</v>
      </c>
      <c r="B26" s="1">
        <v>30</v>
      </c>
      <c r="C26" s="1" t="s">
        <v>10</v>
      </c>
      <c r="D26" s="1">
        <v>60.56</v>
      </c>
      <c r="E26" s="1">
        <v>87.69</v>
      </c>
      <c r="F26" s="1">
        <v>12.31</v>
      </c>
      <c r="G26" s="1">
        <v>20.53</v>
      </c>
      <c r="H26" s="1">
        <v>19.95</v>
      </c>
      <c r="I26" s="1">
        <v>6.6</v>
      </c>
      <c r="J26" s="1">
        <v>3.5</v>
      </c>
      <c r="K26" s="1">
        <v>4.3899999999999997</v>
      </c>
      <c r="L26" s="1">
        <v>228</v>
      </c>
      <c r="M26" s="1">
        <v>170</v>
      </c>
      <c r="N26" s="1">
        <v>9</v>
      </c>
      <c r="O26" s="1">
        <v>238.64</v>
      </c>
      <c r="P26" s="1">
        <v>20.149999999999999</v>
      </c>
      <c r="Q26" s="1">
        <f t="shared" si="0"/>
        <v>10</v>
      </c>
    </row>
    <row r="27" spans="1:17" x14ac:dyDescent="0.3">
      <c r="A27" s="1">
        <v>25</v>
      </c>
      <c r="B27" s="1">
        <v>31</v>
      </c>
      <c r="C27" s="1" t="s">
        <v>10</v>
      </c>
      <c r="D27" s="1">
        <v>59.49</v>
      </c>
      <c r="E27" s="1">
        <v>92.44</v>
      </c>
      <c r="F27" s="1">
        <v>7.56</v>
      </c>
      <c r="G27" s="1">
        <v>15.21</v>
      </c>
      <c r="H27" s="1">
        <v>14.9</v>
      </c>
      <c r="I27" s="1">
        <v>17.73</v>
      </c>
      <c r="J27" s="1">
        <v>10.6</v>
      </c>
      <c r="K27" s="1">
        <v>4.2</v>
      </c>
      <c r="L27" s="1">
        <v>169</v>
      </c>
      <c r="M27" s="1">
        <v>127</v>
      </c>
      <c r="N27" s="1">
        <v>8</v>
      </c>
      <c r="O27" s="1">
        <v>226.61</v>
      </c>
      <c r="P27" s="1">
        <v>20.94</v>
      </c>
      <c r="Q27" s="1">
        <f t="shared" si="0"/>
        <v>10</v>
      </c>
    </row>
    <row r="28" spans="1:17" x14ac:dyDescent="0.3">
      <c r="A28" s="1">
        <v>26</v>
      </c>
      <c r="B28" s="1">
        <v>32</v>
      </c>
      <c r="C28" s="1" t="s">
        <v>46</v>
      </c>
      <c r="D28" s="1">
        <v>49.32</v>
      </c>
      <c r="E28" s="1">
        <v>75.62</v>
      </c>
      <c r="F28" s="1">
        <v>24.38</v>
      </c>
      <c r="G28" s="1">
        <v>13.09</v>
      </c>
      <c r="H28" s="1">
        <v>12.42</v>
      </c>
      <c r="I28" s="1">
        <v>13.22</v>
      </c>
      <c r="J28" s="1">
        <v>5.2</v>
      </c>
      <c r="K28" s="1">
        <v>10.029999999999999</v>
      </c>
      <c r="L28" s="1">
        <v>261</v>
      </c>
      <c r="M28" s="1">
        <v>168</v>
      </c>
      <c r="N28" s="1">
        <v>12</v>
      </c>
      <c r="O28" s="1">
        <v>320.62</v>
      </c>
      <c r="P28" s="1">
        <v>24.23</v>
      </c>
      <c r="Q28" s="1">
        <f t="shared" si="0"/>
        <v>14</v>
      </c>
    </row>
    <row r="29" spans="1:17" x14ac:dyDescent="0.3">
      <c r="A29" s="1">
        <v>27</v>
      </c>
      <c r="B29" s="1">
        <v>33</v>
      </c>
      <c r="C29" s="1" t="s">
        <v>9</v>
      </c>
      <c r="D29" s="1">
        <v>70.13</v>
      </c>
      <c r="E29" s="1">
        <v>92.64</v>
      </c>
      <c r="F29" s="1">
        <v>7.36</v>
      </c>
      <c r="G29" s="1">
        <v>17.64</v>
      </c>
      <c r="H29" s="1">
        <v>17.16</v>
      </c>
      <c r="I29" s="1">
        <v>4.87</v>
      </c>
      <c r="J29" s="1">
        <v>3.3</v>
      </c>
      <c r="K29" s="1">
        <v>5.45</v>
      </c>
      <c r="L29" s="1">
        <v>200</v>
      </c>
      <c r="M29" s="1">
        <v>120</v>
      </c>
      <c r="N29" s="1">
        <v>7</v>
      </c>
      <c r="O29" s="1">
        <v>214.56</v>
      </c>
      <c r="P29" s="1">
        <v>19.43</v>
      </c>
      <c r="Q29" s="1">
        <f t="shared" si="0"/>
        <v>8</v>
      </c>
    </row>
    <row r="30" spans="1:17" x14ac:dyDescent="0.3">
      <c r="A30" s="1">
        <v>28</v>
      </c>
      <c r="B30" s="1">
        <v>34</v>
      </c>
      <c r="C30" s="1" t="s">
        <v>14</v>
      </c>
      <c r="D30" s="1">
        <v>62.02</v>
      </c>
      <c r="E30" s="1">
        <v>89.78</v>
      </c>
      <c r="F30" s="1">
        <v>10.220000000000001</v>
      </c>
      <c r="G30" s="1">
        <v>11.91</v>
      </c>
      <c r="H30" s="1">
        <v>11.21</v>
      </c>
      <c r="I30" s="1">
        <v>15.84</v>
      </c>
      <c r="J30" s="1">
        <v>14.5</v>
      </c>
      <c r="K30" s="1">
        <v>8.73</v>
      </c>
      <c r="L30" s="1">
        <v>192</v>
      </c>
      <c r="M30" s="1">
        <v>112</v>
      </c>
      <c r="N30" s="1">
        <v>5</v>
      </c>
      <c r="O30" s="1">
        <v>167.74</v>
      </c>
      <c r="P30" s="1">
        <v>18.78</v>
      </c>
      <c r="Q30" s="1">
        <f t="shared" si="0"/>
        <v>7</v>
      </c>
    </row>
    <row r="31" spans="1:17" x14ac:dyDescent="0.3">
      <c r="A31" s="1">
        <v>29</v>
      </c>
      <c r="B31" s="1">
        <v>35</v>
      </c>
      <c r="C31" s="1" t="s">
        <v>13</v>
      </c>
      <c r="D31" s="1">
        <v>64.72</v>
      </c>
      <c r="E31" s="1">
        <v>82.84</v>
      </c>
      <c r="F31" s="1">
        <v>17.16</v>
      </c>
      <c r="G31" s="1">
        <v>12.06</v>
      </c>
      <c r="H31" s="1">
        <v>11.48</v>
      </c>
      <c r="I31" s="1">
        <v>6.06</v>
      </c>
      <c r="J31" s="1">
        <v>4.8</v>
      </c>
      <c r="K31" s="1">
        <v>7.25</v>
      </c>
      <c r="L31" s="1">
        <v>185</v>
      </c>
      <c r="M31" s="1">
        <v>119</v>
      </c>
      <c r="N31" s="1">
        <v>6</v>
      </c>
      <c r="O31" s="1">
        <v>187.69</v>
      </c>
      <c r="P31" s="1">
        <v>19.309999999999999</v>
      </c>
      <c r="Q31" s="1">
        <f>VALUE(LEFT(C31, FIND(" lbs", C31)-1))</f>
        <v>7.7</v>
      </c>
    </row>
    <row r="32" spans="1:17" x14ac:dyDescent="0.3">
      <c r="A32" s="1">
        <v>30</v>
      </c>
      <c r="B32" s="1">
        <v>36</v>
      </c>
      <c r="C32" s="1" t="s">
        <v>14</v>
      </c>
      <c r="D32" s="1">
        <v>62.03</v>
      </c>
      <c r="E32" s="1">
        <v>86.38</v>
      </c>
      <c r="F32" s="1">
        <v>13.62</v>
      </c>
      <c r="G32" s="1">
        <v>18.62</v>
      </c>
      <c r="H32" s="1">
        <v>17.96</v>
      </c>
      <c r="I32" s="1">
        <v>5.73</v>
      </c>
      <c r="J32" s="1">
        <v>3.9</v>
      </c>
      <c r="K32" s="1">
        <v>8.16</v>
      </c>
      <c r="L32" s="1">
        <v>238</v>
      </c>
      <c r="M32" s="1">
        <v>159</v>
      </c>
      <c r="N32" s="1">
        <v>7</v>
      </c>
      <c r="O32" s="1">
        <v>180.89</v>
      </c>
      <c r="P32" s="1">
        <v>19.489999999999998</v>
      </c>
      <c r="Q32" s="1">
        <f t="shared" si="0"/>
        <v>7</v>
      </c>
    </row>
    <row r="33" spans="1:17" x14ac:dyDescent="0.3">
      <c r="A33" s="1">
        <v>31</v>
      </c>
      <c r="B33" s="1">
        <v>37</v>
      </c>
      <c r="C33" s="1" t="s">
        <v>13</v>
      </c>
      <c r="D33" s="1">
        <v>81.599999999999994</v>
      </c>
      <c r="E33" s="1">
        <v>98.16</v>
      </c>
      <c r="F33" s="1">
        <v>1.84</v>
      </c>
      <c r="G33" s="1">
        <v>10.02</v>
      </c>
      <c r="H33" s="1">
        <v>9.4700000000000006</v>
      </c>
      <c r="I33" s="1">
        <v>6.54</v>
      </c>
      <c r="J33" s="1">
        <v>3.8</v>
      </c>
      <c r="K33" s="1">
        <v>5.82</v>
      </c>
      <c r="L33" s="1">
        <v>121</v>
      </c>
      <c r="M33" s="1">
        <v>60</v>
      </c>
      <c r="N33" s="1">
        <v>8</v>
      </c>
      <c r="O33" s="1">
        <v>171.49</v>
      </c>
      <c r="P33" s="1">
        <v>14.5</v>
      </c>
      <c r="Q33" s="1">
        <f t="shared" si="0"/>
        <v>7.7</v>
      </c>
    </row>
    <row r="34" spans="1:17" x14ac:dyDescent="0.3">
      <c r="A34" s="1">
        <v>32</v>
      </c>
      <c r="B34" s="1">
        <v>39</v>
      </c>
      <c r="C34" s="1" t="s">
        <v>15</v>
      </c>
      <c r="D34" s="1">
        <v>84.19</v>
      </c>
      <c r="E34" s="1">
        <v>96.64</v>
      </c>
      <c r="F34" s="1">
        <v>3.36</v>
      </c>
      <c r="G34" s="1">
        <v>8.1199999999999992</v>
      </c>
      <c r="H34" s="1">
        <v>7.44</v>
      </c>
      <c r="I34" s="1">
        <v>4.33</v>
      </c>
      <c r="J34" s="1">
        <v>3.2</v>
      </c>
      <c r="K34" s="1">
        <v>7.75</v>
      </c>
      <c r="L34" s="1">
        <v>161</v>
      </c>
      <c r="M34" s="1">
        <v>84</v>
      </c>
      <c r="N34" s="1">
        <v>6</v>
      </c>
      <c r="O34" s="1">
        <v>202.54</v>
      </c>
      <c r="P34" s="1">
        <v>16.170000000000002</v>
      </c>
      <c r="Q34" s="1">
        <f t="shared" si="0"/>
        <v>8.25</v>
      </c>
    </row>
    <row r="35" spans="1:17" x14ac:dyDescent="0.3">
      <c r="A35" s="1">
        <v>33</v>
      </c>
      <c r="B35" s="1">
        <v>40</v>
      </c>
      <c r="C35" s="1" t="s">
        <v>15</v>
      </c>
      <c r="D35" s="1">
        <v>86.95</v>
      </c>
      <c r="E35" s="1">
        <v>93.71</v>
      </c>
      <c r="F35" s="1">
        <v>6.29</v>
      </c>
      <c r="G35" s="1">
        <v>6.76</v>
      </c>
      <c r="H35" s="1">
        <v>6.15</v>
      </c>
      <c r="I35" s="1">
        <v>0</v>
      </c>
      <c r="J35" s="1">
        <v>0</v>
      </c>
      <c r="K35" s="1">
        <v>11.23</v>
      </c>
      <c r="L35" s="1">
        <v>180</v>
      </c>
      <c r="M35" s="1">
        <v>86</v>
      </c>
      <c r="N35" s="1">
        <v>6</v>
      </c>
      <c r="O35" s="1">
        <v>188.56</v>
      </c>
      <c r="P35" s="1">
        <v>14.38</v>
      </c>
      <c r="Q35" s="1">
        <f t="shared" si="0"/>
        <v>8.25</v>
      </c>
    </row>
    <row r="36" spans="1:17" x14ac:dyDescent="0.3">
      <c r="A36" s="1">
        <v>34</v>
      </c>
      <c r="B36" s="1">
        <v>41</v>
      </c>
      <c r="C36" s="1" t="s">
        <v>138</v>
      </c>
      <c r="D36" s="1">
        <v>78.849999999999994</v>
      </c>
      <c r="E36" s="1">
        <v>94.6</v>
      </c>
      <c r="F36" s="1">
        <v>5.4</v>
      </c>
      <c r="G36" s="1">
        <v>11.43</v>
      </c>
      <c r="H36" s="1">
        <v>10.96</v>
      </c>
      <c r="I36" s="1">
        <v>4.32</v>
      </c>
      <c r="J36" s="1">
        <v>3.4</v>
      </c>
      <c r="K36" s="1">
        <v>5.08</v>
      </c>
      <c r="L36" s="1">
        <v>147</v>
      </c>
      <c r="M36" s="1">
        <v>92</v>
      </c>
      <c r="N36" s="1">
        <v>6</v>
      </c>
      <c r="O36" s="1">
        <v>171.82</v>
      </c>
      <c r="P36" s="1">
        <v>13.77</v>
      </c>
      <c r="Q36" s="1">
        <f t="shared" si="0"/>
        <v>8.25</v>
      </c>
    </row>
    <row r="37" spans="1:17" x14ac:dyDescent="0.3">
      <c r="A37" s="1">
        <v>35</v>
      </c>
      <c r="B37" s="1">
        <v>42</v>
      </c>
      <c r="C37" s="1" t="s">
        <v>138</v>
      </c>
      <c r="D37" s="1">
        <v>69.599999999999994</v>
      </c>
      <c r="E37" s="1">
        <v>96.72</v>
      </c>
      <c r="F37" s="1">
        <v>3.28</v>
      </c>
      <c r="G37" s="1">
        <v>16.190000000000001</v>
      </c>
      <c r="H37" s="1">
        <v>15.47</v>
      </c>
      <c r="I37" s="1">
        <v>10.93</v>
      </c>
      <c r="J37" s="1">
        <v>8</v>
      </c>
      <c r="K37" s="1">
        <v>5.55</v>
      </c>
      <c r="L37" s="1">
        <v>228</v>
      </c>
      <c r="M37" s="1">
        <v>176</v>
      </c>
      <c r="N37" s="1">
        <v>6</v>
      </c>
      <c r="O37" s="1">
        <v>153.34</v>
      </c>
      <c r="P37" s="1">
        <v>14.79</v>
      </c>
      <c r="Q37" s="1">
        <f t="shared" si="0"/>
        <v>8.25</v>
      </c>
    </row>
    <row r="38" spans="1:17" x14ac:dyDescent="0.3">
      <c r="A38" s="1">
        <v>36</v>
      </c>
      <c r="B38" s="1">
        <v>43</v>
      </c>
      <c r="C38" s="1" t="s">
        <v>135</v>
      </c>
      <c r="D38" s="1">
        <v>86.1</v>
      </c>
      <c r="E38" s="1">
        <v>100</v>
      </c>
      <c r="F38" s="1">
        <v>0</v>
      </c>
      <c r="G38" s="1">
        <v>7.75</v>
      </c>
      <c r="H38" s="1">
        <v>7.34</v>
      </c>
      <c r="I38" s="1">
        <v>6.15</v>
      </c>
      <c r="J38" s="1">
        <v>4.9000000000000004</v>
      </c>
      <c r="K38" s="1">
        <v>4.34</v>
      </c>
      <c r="L38" s="1">
        <v>103</v>
      </c>
      <c r="M38" s="1">
        <v>57</v>
      </c>
      <c r="N38" s="1">
        <v>6</v>
      </c>
      <c r="O38" s="1">
        <v>205.54</v>
      </c>
      <c r="P38" s="1">
        <v>16.809999999999999</v>
      </c>
      <c r="Q38" s="1">
        <f t="shared" si="0"/>
        <v>7.25</v>
      </c>
    </row>
    <row r="39" spans="1:17" x14ac:dyDescent="0.3">
      <c r="A39" s="1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4" spans="1:17" x14ac:dyDescent="0.3">
      <c r="A44" s="5"/>
      <c r="B44" s="5">
        <f>SUMPRODUCT(1/COUNTIF(B3:B38,B3:B38))</f>
        <v>36</v>
      </c>
      <c r="C44" s="5"/>
      <c r="D44" s="5">
        <f>AVERAGE(D3:D41)</f>
        <v>69.415833333333325</v>
      </c>
      <c r="E44" s="5">
        <f t="shared" ref="E44" si="1">AVERAGE(E3:E39)</f>
        <v>86.85</v>
      </c>
      <c r="F44" s="5">
        <f t="shared" ref="F44:K44" si="2">AVERAGE(F3:F39)</f>
        <v>13.15</v>
      </c>
      <c r="G44" s="5">
        <f t="shared" si="2"/>
        <v>10.15388888888889</v>
      </c>
      <c r="H44" s="5">
        <f t="shared" si="2"/>
        <v>9.0908333333333324</v>
      </c>
      <c r="I44" s="5">
        <f t="shared" si="2"/>
        <v>7.2797222222222224</v>
      </c>
      <c r="J44" s="5">
        <f t="shared" si="2"/>
        <v>4.5583333333333336</v>
      </c>
      <c r="K44" s="5">
        <f t="shared" si="2"/>
        <v>6.6830555555555549</v>
      </c>
      <c r="L44" s="5">
        <f>SUM(L3:L39)</f>
        <v>6251</v>
      </c>
      <c r="M44" s="5">
        <f>SUM(M3:M39)</f>
        <v>3241</v>
      </c>
      <c r="N44" s="5">
        <f>SUM(N3:N39)</f>
        <v>284</v>
      </c>
      <c r="O44" s="5">
        <f>SUM(O3:O39)</f>
        <v>8559.7400000000016</v>
      </c>
      <c r="P44" s="5">
        <f>AVERAGE(P3:P39)</f>
        <v>19.631111111111103</v>
      </c>
      <c r="Q44" s="5">
        <f>AVERAGE(Q3:Q39)</f>
        <v>9.093055555555555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A1E3-4465-4878-8424-85CC2B4FC9E5}">
  <dimension ref="A1:C40"/>
  <sheetViews>
    <sheetView workbookViewId="0">
      <selection activeCell="A43" sqref="A43"/>
    </sheetView>
  </sheetViews>
  <sheetFormatPr defaultRowHeight="14.4" outlineLevelRow="1" x14ac:dyDescent="0.3"/>
  <cols>
    <col min="1" max="1" width="19.6640625" bestFit="1" customWidth="1"/>
    <col min="2" max="2" width="6.6640625" customWidth="1"/>
    <col min="3" max="3" width="19.21875" bestFit="1" customWidth="1"/>
  </cols>
  <sheetData>
    <row r="1" spans="1:3" x14ac:dyDescent="0.3">
      <c r="A1" t="s">
        <v>133</v>
      </c>
      <c r="C1" t="s">
        <v>131</v>
      </c>
    </row>
    <row r="2" spans="1:3" hidden="1" outlineLevel="1" x14ac:dyDescent="0.3">
      <c r="B2" t="s">
        <v>132</v>
      </c>
      <c r="C2">
        <f>Sheet1!$B$4</f>
        <v>11</v>
      </c>
    </row>
    <row r="3" spans="1:3" hidden="1" outlineLevel="1" collapsed="1" x14ac:dyDescent="0.3">
      <c r="B3" t="s">
        <v>132</v>
      </c>
      <c r="C3">
        <f>Sheet2!$B$4</f>
        <v>10</v>
      </c>
    </row>
    <row r="4" spans="1:3" hidden="1" outlineLevel="1" collapsed="1" x14ac:dyDescent="0.3">
      <c r="B4" t="s">
        <v>132</v>
      </c>
      <c r="C4">
        <f>Sheet3!$B$4</f>
        <v>10</v>
      </c>
    </row>
    <row r="5" spans="1:3" collapsed="1" x14ac:dyDescent="0.3">
      <c r="A5" t="s">
        <v>10</v>
      </c>
      <c r="C5">
        <v>31</v>
      </c>
    </row>
    <row r="6" spans="1:3" hidden="1" outlineLevel="1" x14ac:dyDescent="0.3">
      <c r="B6" t="s">
        <v>132</v>
      </c>
      <c r="C6">
        <f>Sheet2!$B$5</f>
        <v>4</v>
      </c>
    </row>
    <row r="7" spans="1:3" hidden="1" outlineLevel="1" collapsed="1" x14ac:dyDescent="0.3">
      <c r="B7" t="s">
        <v>132</v>
      </c>
      <c r="C7">
        <f>Sheet3!$B$5</f>
        <v>4</v>
      </c>
    </row>
    <row r="8" spans="1:3" collapsed="1" x14ac:dyDescent="0.3">
      <c r="A8" t="s">
        <v>46</v>
      </c>
      <c r="C8">
        <v>9</v>
      </c>
    </row>
    <row r="9" spans="1:3" hidden="1" outlineLevel="1" x14ac:dyDescent="0.3">
      <c r="B9" t="s">
        <v>132</v>
      </c>
      <c r="C9">
        <f>Sheet1!$B$5</f>
        <v>2</v>
      </c>
    </row>
    <row r="10" spans="1:3" hidden="1" outlineLevel="1" collapsed="1" x14ac:dyDescent="0.3">
      <c r="B10" t="s">
        <v>132</v>
      </c>
      <c r="C10">
        <f>Sheet2!$B$6</f>
        <v>2</v>
      </c>
    </row>
    <row r="11" spans="1:3" hidden="1" outlineLevel="1" collapsed="1" x14ac:dyDescent="0.3">
      <c r="B11" t="s">
        <v>132</v>
      </c>
      <c r="C11">
        <f>Sheet3!$B$6</f>
        <v>2</v>
      </c>
    </row>
    <row r="12" spans="1:3" collapsed="1" x14ac:dyDescent="0.3">
      <c r="A12" t="s">
        <v>14</v>
      </c>
      <c r="C12">
        <f>SUM(C9:C11)</f>
        <v>6</v>
      </c>
    </row>
    <row r="13" spans="1:3" hidden="1" outlineLevel="1" x14ac:dyDescent="0.3">
      <c r="B13" t="s">
        <v>132</v>
      </c>
      <c r="C13">
        <f>Sheet1!$B$6</f>
        <v>4</v>
      </c>
    </row>
    <row r="14" spans="1:3" hidden="1" outlineLevel="1" collapsed="1" x14ac:dyDescent="0.3">
      <c r="B14" t="s">
        <v>132</v>
      </c>
      <c r="C14">
        <f>Sheet2!$B$7</f>
        <v>2</v>
      </c>
    </row>
    <row r="15" spans="1:3" hidden="1" outlineLevel="1" collapsed="1" x14ac:dyDescent="0.3">
      <c r="B15" t="s">
        <v>132</v>
      </c>
      <c r="C15">
        <f>Sheet3!$B$7</f>
        <v>2</v>
      </c>
    </row>
    <row r="16" spans="1:3" collapsed="1" x14ac:dyDescent="0.3">
      <c r="A16" t="s">
        <v>12</v>
      </c>
      <c r="C16">
        <f>SUM(C13:C15)</f>
        <v>8</v>
      </c>
    </row>
    <row r="17" spans="1:3" hidden="1" outlineLevel="1" x14ac:dyDescent="0.3">
      <c r="B17" t="s">
        <v>132</v>
      </c>
      <c r="C17">
        <f>Sheet1!$B$7</f>
        <v>10</v>
      </c>
    </row>
    <row r="18" spans="1:3" hidden="1" outlineLevel="1" collapsed="1" x14ac:dyDescent="0.3">
      <c r="B18" t="s">
        <v>132</v>
      </c>
      <c r="C18">
        <f>Sheet2!$B$8</f>
        <v>10</v>
      </c>
    </row>
    <row r="19" spans="1:3" hidden="1" outlineLevel="1" collapsed="1" x14ac:dyDescent="0.3">
      <c r="B19" t="s">
        <v>132</v>
      </c>
      <c r="C19">
        <f>Sheet3!$B$8</f>
        <v>10</v>
      </c>
    </row>
    <row r="20" spans="1:3" collapsed="1" x14ac:dyDescent="0.3">
      <c r="A20" t="s">
        <v>13</v>
      </c>
      <c r="C20">
        <v>11</v>
      </c>
    </row>
    <row r="21" spans="1:3" hidden="1" outlineLevel="1" x14ac:dyDescent="0.3">
      <c r="B21" t="s">
        <v>132</v>
      </c>
      <c r="C21">
        <f>Sheet1!$B$8</f>
        <v>2</v>
      </c>
    </row>
    <row r="22" spans="1:3" hidden="1" outlineLevel="1" collapsed="1" x14ac:dyDescent="0.3">
      <c r="B22" t="s">
        <v>132</v>
      </c>
      <c r="C22">
        <f>Sheet2!$B$9</f>
        <v>2</v>
      </c>
    </row>
    <row r="23" spans="1:3" hidden="1" outlineLevel="1" collapsed="1" x14ac:dyDescent="0.3">
      <c r="B23" t="s">
        <v>132</v>
      </c>
      <c r="C23">
        <f>Sheet3!$B$9</f>
        <v>2</v>
      </c>
    </row>
    <row r="24" spans="1:3" collapsed="1" x14ac:dyDescent="0.3">
      <c r="A24" t="s">
        <v>9</v>
      </c>
      <c r="C24">
        <v>33</v>
      </c>
    </row>
    <row r="25" spans="1:3" hidden="1" outlineLevel="1" x14ac:dyDescent="0.3">
      <c r="B25" t="s">
        <v>132</v>
      </c>
      <c r="C25">
        <f>Sheet1!$B$9</f>
        <v>4</v>
      </c>
    </row>
    <row r="26" spans="1:3" hidden="1" outlineLevel="1" collapsed="1" x14ac:dyDescent="0.3">
      <c r="B26" t="s">
        <v>132</v>
      </c>
      <c r="C26">
        <f>Sheet2!$B$10</f>
        <v>1</v>
      </c>
    </row>
    <row r="27" spans="1:3" hidden="1" outlineLevel="1" collapsed="1" x14ac:dyDescent="0.3">
      <c r="B27" t="s">
        <v>132</v>
      </c>
      <c r="C27">
        <f>Sheet3!$B$10</f>
        <v>1</v>
      </c>
    </row>
    <row r="28" spans="1:3" collapsed="1" x14ac:dyDescent="0.3">
      <c r="A28" t="s">
        <v>135</v>
      </c>
      <c r="C28">
        <v>3</v>
      </c>
    </row>
    <row r="29" spans="1:3" hidden="1" outlineLevel="1" x14ac:dyDescent="0.3">
      <c r="B29" t="s">
        <v>132</v>
      </c>
      <c r="C29">
        <f>Sheet1!$B$10</f>
        <v>1</v>
      </c>
    </row>
    <row r="30" spans="1:3" hidden="1" outlineLevel="1" collapsed="1" x14ac:dyDescent="0.3">
      <c r="B30" t="s">
        <v>132</v>
      </c>
      <c r="C30">
        <f>Sheet2!$B$11</f>
        <v>1</v>
      </c>
    </row>
    <row r="31" spans="1:3" hidden="1" outlineLevel="1" collapsed="1" x14ac:dyDescent="0.3">
      <c r="B31" t="s">
        <v>132</v>
      </c>
      <c r="C31">
        <f>Sheet3!$B$11</f>
        <v>1</v>
      </c>
    </row>
    <row r="32" spans="1:3" collapsed="1" x14ac:dyDescent="0.3">
      <c r="A32" t="s">
        <v>15</v>
      </c>
      <c r="C32">
        <v>10</v>
      </c>
    </row>
    <row r="33" spans="1:3" hidden="1" outlineLevel="1" x14ac:dyDescent="0.3">
      <c r="B33" t="s">
        <v>132</v>
      </c>
      <c r="C33">
        <f>Sheet1!$B$11</f>
        <v>1</v>
      </c>
    </row>
    <row r="34" spans="1:3" hidden="1" outlineLevel="1" collapsed="1" x14ac:dyDescent="0.3">
      <c r="B34" t="s">
        <v>132</v>
      </c>
      <c r="C34">
        <f>Sheet2!$B$12</f>
        <v>1</v>
      </c>
    </row>
    <row r="35" spans="1:3" hidden="1" outlineLevel="1" collapsed="1" x14ac:dyDescent="0.3">
      <c r="B35" t="s">
        <v>132</v>
      </c>
      <c r="C35">
        <f>Sheet3!$B$12</f>
        <v>1</v>
      </c>
    </row>
    <row r="36" spans="1:3" collapsed="1" x14ac:dyDescent="0.3">
      <c r="A36" t="s">
        <v>11</v>
      </c>
    </row>
    <row r="37" spans="1:3" hidden="1" outlineLevel="1" x14ac:dyDescent="0.3">
      <c r="B37" t="s">
        <v>132</v>
      </c>
      <c r="C37">
        <f>Sheet1!$B$12</f>
        <v>1</v>
      </c>
    </row>
    <row r="38" spans="1:3" hidden="1" outlineLevel="1" collapsed="1" x14ac:dyDescent="0.3">
      <c r="B38" t="s">
        <v>132</v>
      </c>
      <c r="C38">
        <f>Sheet2!$B$13</f>
        <v>0</v>
      </c>
    </row>
    <row r="39" spans="1:3" hidden="1" outlineLevel="1" collapsed="1" x14ac:dyDescent="0.3">
      <c r="B39" t="s">
        <v>132</v>
      </c>
      <c r="C39">
        <f>Sheet3!$B$13</f>
        <v>0</v>
      </c>
    </row>
    <row r="40" spans="1:3" collapsed="1" x14ac:dyDescent="0.3">
      <c r="A40" t="s">
        <v>45</v>
      </c>
    </row>
  </sheetData>
  <dataConsolidate topLabels="1" link="1">
    <dataRefs count="3">
      <dataRef ref="A3:B13" sheet="Sheet1"/>
      <dataRef ref="A3:B13" sheet="Sheet2"/>
      <dataRef ref="A3:B13" sheet="Sheet3"/>
    </dataRefs>
  </dataConsolid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4032-F90E-492B-83B9-7E8956558507}">
  <sheetPr codeName="Sheet5"/>
  <dimension ref="A1:L5"/>
  <sheetViews>
    <sheetView workbookViewId="0">
      <selection activeCell="H7" sqref="H7"/>
    </sheetView>
  </sheetViews>
  <sheetFormatPr defaultRowHeight="14.4" x14ac:dyDescent="0.3"/>
  <cols>
    <col min="1" max="1" width="10.88671875" customWidth="1"/>
    <col min="2" max="2" width="10.33203125" customWidth="1"/>
    <col min="3" max="3" width="9.109375" customWidth="1"/>
    <col min="4" max="4" width="10.88671875" customWidth="1"/>
    <col min="5" max="5" width="9.33203125" customWidth="1"/>
    <col min="6" max="6" width="12" customWidth="1"/>
    <col min="7" max="7" width="10.5546875" customWidth="1"/>
    <col min="8" max="8" width="9.44140625" customWidth="1"/>
    <col min="9" max="9" width="9.6640625" customWidth="1"/>
    <col min="10" max="10" width="11.5546875" customWidth="1"/>
    <col min="11" max="11" width="7.5546875" customWidth="1"/>
    <col min="12" max="12" width="11.44140625" customWidth="1"/>
  </cols>
  <sheetData>
    <row r="1" spans="1:12" ht="46.8" x14ac:dyDescent="0.3">
      <c r="A1" s="33" t="s">
        <v>42</v>
      </c>
      <c r="B1" s="34" t="s">
        <v>43</v>
      </c>
      <c r="C1" s="35" t="s">
        <v>18</v>
      </c>
      <c r="D1" s="35" t="s">
        <v>33</v>
      </c>
      <c r="E1" s="35" t="s">
        <v>19</v>
      </c>
      <c r="F1" s="35" t="s">
        <v>20</v>
      </c>
      <c r="G1" s="35" t="s">
        <v>21</v>
      </c>
      <c r="H1" s="35" t="s">
        <v>36</v>
      </c>
      <c r="I1" s="35" t="s">
        <v>22</v>
      </c>
      <c r="J1" s="35" t="s">
        <v>37</v>
      </c>
      <c r="K1" s="35" t="s">
        <v>28</v>
      </c>
      <c r="L1" s="36" t="s">
        <v>38</v>
      </c>
    </row>
    <row r="2" spans="1:12" x14ac:dyDescent="0.3">
      <c r="A2" s="37"/>
      <c r="B2" s="38">
        <f>Summery!C3</f>
        <v>45559</v>
      </c>
      <c r="C2" s="1">
        <f>Summery!$C4</f>
        <v>107</v>
      </c>
      <c r="D2" s="39">
        <f>Summery!$C5</f>
        <v>73.333333333333329</v>
      </c>
      <c r="E2" s="39">
        <f>Summery!$C6</f>
        <v>9.0913163163163144</v>
      </c>
      <c r="F2" s="40">
        <f>Summery!$C7</f>
        <v>26399.23</v>
      </c>
      <c r="G2" s="40">
        <f>Summery!$C8</f>
        <v>9054</v>
      </c>
      <c r="H2" s="39">
        <f>Summery!$C9</f>
        <v>22.471591591591586</v>
      </c>
      <c r="I2" s="40">
        <f>Summery!$C10</f>
        <v>862</v>
      </c>
      <c r="J2" s="39">
        <f>Summery!$C11</f>
        <v>4.7698198198198201</v>
      </c>
      <c r="K2" s="39">
        <f>Summery!$C12</f>
        <v>10.731063563563565</v>
      </c>
      <c r="L2" s="41">
        <f>Summery!$C13</f>
        <v>17970</v>
      </c>
    </row>
    <row r="3" spans="1:12" x14ac:dyDescent="0.3">
      <c r="A3" s="42">
        <f>B2</f>
        <v>45559</v>
      </c>
      <c r="B3" s="1" t="s">
        <v>17</v>
      </c>
      <c r="C3" s="1">
        <f>Summery!$C16</f>
        <v>35</v>
      </c>
      <c r="D3" s="1">
        <f>Summery!$C17</f>
        <v>73.28</v>
      </c>
      <c r="E3" s="39">
        <f>Summery!$C18</f>
        <v>9.0878378378378368</v>
      </c>
      <c r="F3" s="40">
        <f>Summery!$C19</f>
        <v>8755.89</v>
      </c>
      <c r="G3" s="40">
        <f>Summery!$C20</f>
        <v>3026</v>
      </c>
      <c r="H3" s="39">
        <f>Summery!$C21</f>
        <v>7.2327027027027002</v>
      </c>
      <c r="I3" s="1">
        <f>Summery!$C22</f>
        <v>286</v>
      </c>
      <c r="J3" s="39">
        <f>Summery!$C23</f>
        <v>5.8594594594594609</v>
      </c>
      <c r="K3" s="39">
        <f>Summery!$C24</f>
        <v>10.935135135135138</v>
      </c>
      <c r="L3" s="43">
        <f>Summery!$C25</f>
        <v>5819</v>
      </c>
    </row>
    <row r="4" spans="1:12" x14ac:dyDescent="0.3">
      <c r="A4" s="42">
        <f>B2</f>
        <v>45559</v>
      </c>
      <c r="B4" s="1" t="s">
        <v>32</v>
      </c>
      <c r="C4" s="1">
        <f>Summery!$D16</f>
        <v>36</v>
      </c>
      <c r="D4" s="1">
        <f>Summery!$D17</f>
        <v>77.3</v>
      </c>
      <c r="E4" s="39">
        <f>Summery!$D18</f>
        <v>9.093055555555555</v>
      </c>
      <c r="F4" s="40">
        <f>Summery!$D19</f>
        <v>9083.6</v>
      </c>
      <c r="G4" s="40">
        <f>Summery!$D20</f>
        <v>2787</v>
      </c>
      <c r="H4" s="39">
        <f>Summery!$D21</f>
        <v>8.5558333333333323</v>
      </c>
      <c r="I4" s="1">
        <f>Summery!$D22</f>
        <v>292</v>
      </c>
      <c r="J4" s="39">
        <f>Summery!$D23</f>
        <v>3.8916666666666675</v>
      </c>
      <c r="K4" s="39">
        <f>Summery!$D24</f>
        <v>8.1080555555555573</v>
      </c>
      <c r="L4" s="43">
        <f>Summery!$D25</f>
        <v>5900</v>
      </c>
    </row>
    <row r="5" spans="1:12" x14ac:dyDescent="0.3">
      <c r="A5" s="44">
        <f>B2</f>
        <v>45559</v>
      </c>
      <c r="B5" s="45" t="s">
        <v>35</v>
      </c>
      <c r="C5" s="45">
        <f>Summery!$E16</f>
        <v>36</v>
      </c>
      <c r="D5" s="45">
        <f>Summery!$E17</f>
        <v>69.42</v>
      </c>
      <c r="E5" s="46">
        <f>Summery!$E18</f>
        <v>9.093055555555555</v>
      </c>
      <c r="F5" s="47">
        <f>Summery!$E19</f>
        <v>8559.7400000000016</v>
      </c>
      <c r="G5" s="47">
        <f>Summery!$E20</f>
        <v>3241</v>
      </c>
      <c r="H5" s="46">
        <f>Summery!$E21</f>
        <v>6.6830555555555549</v>
      </c>
      <c r="I5" s="45">
        <f>Summery!$E22</f>
        <v>284</v>
      </c>
      <c r="J5" s="46">
        <f>Summery!$E23</f>
        <v>4.5583333333333336</v>
      </c>
      <c r="K5" s="46">
        <f>Summery!$E24</f>
        <v>13.15</v>
      </c>
      <c r="L5" s="48">
        <f>Summery!$E25</f>
        <v>6251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G w 3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w b D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G w 3 W S i K R 7 g O A A A A E Q A A A B M A H A B G b 3 J t d W x h c y 9 T Z W N 0 a W 9 u M S 5 t I K I Y A C i g F A A A A A A A A A A A A A A A A A A A A A A A A A A A A C t O T S 7 J z M 9 T C I b Q h t Y A U E s B A i 0 A F A A C A A g A c G w 3 W U U E 8 i C j A A A A 9 g A A A B I A A A A A A A A A A A A A A A A A A A A A A E N v b m Z p Z y 9 Q Y W N r Y W d l L n h t b F B L A Q I t A B Q A A g A I A H B s N 1 k P y u m r p A A A A O k A A A A T A A A A A A A A A A A A A A A A A O 8 A A A B b Q 2 9 u d G V u d F 9 U e X B l c 1 0 u e G 1 s U E s B A i 0 A F A A C A A g A c G w 3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y P D c l R Q N R J o a X w x 5 t i j l Q A A A A A A g A A A A A A E G Y A A A A B A A A g A A A A 4 / V P s O 1 p E G M f Y d A S k y u p m E q L 3 R G h A Q y i T + s S Y f f y 9 / s A A A A A D o A A A A A C A A A g A A A A v x Y 1 0 D 7 9 0 e 8 v N F Q 0 j W J O K x i H c q B u o O B U q T s + H a p 9 1 1 t Q A A A A 7 q B G M D r Z D N P z / r 3 1 Z 9 X M a M 3 h 4 P C 6 h V 4 4 e c e E Q n n O 5 Q k 2 j l G I M 5 h x i N M i z F K 5 Q h C 8 I S U y 1 F n C 7 a t 6 j + u f R y B c 7 x + 9 / d I j E 3 V D d K m 2 D X L X B 3 R A A A A A K U X 6 O o N 6 4 c X O N c K q A E G 2 b 6 Y c M N 5 B C s 6 D 2 j Q e V B e Z h h B l g D L s p f + Y O 0 W Y n i E R Q 9 Q n J h J G W 6 1 Q U W + V a u l Z / s b t Y w = = < / D a t a M a s h u p > 
</file>

<file path=customXml/itemProps1.xml><?xml version="1.0" encoding="utf-8"?>
<ds:datastoreItem xmlns:ds="http://schemas.openxmlformats.org/officeDocument/2006/customXml" ds:itemID="{0D9164CD-4642-4DB3-93C8-70B46E1E60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Summery</vt:lpstr>
      <vt:lpstr>Sheet1</vt:lpstr>
      <vt:lpstr>Shift-A</vt:lpstr>
      <vt:lpstr>Sheet2</vt:lpstr>
      <vt:lpstr>Shift-B</vt:lpstr>
      <vt:lpstr>Sheet3</vt:lpstr>
      <vt:lpstr>Shift-C</vt:lpstr>
      <vt:lpstr>Sheet4</vt:lpstr>
      <vt:lpstr>horizontal</vt:lpstr>
      <vt:lpstr>Count-A</vt:lpstr>
      <vt:lpstr>Count-B</vt:lpstr>
      <vt:lpstr>Count-C</vt:lpstr>
      <vt:lpstr>prod</vt:lpstr>
      <vt:lpstr>input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Baizid Molla</cp:lastModifiedBy>
  <cp:lastPrinted>2024-09-22T02:33:19Z</cp:lastPrinted>
  <dcterms:created xsi:type="dcterms:W3CDTF">2015-06-05T18:17:20Z</dcterms:created>
  <dcterms:modified xsi:type="dcterms:W3CDTF">2024-09-25T03:18:55Z</dcterms:modified>
</cp:coreProperties>
</file>