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955" windowHeight="13350" activeTab="1"/>
  </bookViews>
  <sheets>
    <sheet name="air_term_mfg_spec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U6" i="2" l="1"/>
  <c r="T6" i="2"/>
  <c r="S6" i="2"/>
  <c r="Q3" i="2"/>
  <c r="X3" i="2" s="1"/>
  <c r="D78" i="1"/>
  <c r="D77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17" i="1"/>
  <c r="D16" i="1"/>
  <c r="D15" i="1"/>
  <c r="D14" i="1"/>
  <c r="D13" i="1"/>
  <c r="D12" i="1"/>
  <c r="D11" i="1"/>
  <c r="D10" i="1"/>
  <c r="D25" i="1"/>
  <c r="D24" i="1"/>
  <c r="D23" i="1"/>
  <c r="D22" i="1"/>
  <c r="D21" i="1"/>
  <c r="D20" i="1"/>
  <c r="D19" i="1"/>
  <c r="D18" i="1"/>
  <c r="D9" i="1"/>
  <c r="D8" i="1"/>
  <c r="D7" i="1"/>
  <c r="D6" i="1"/>
  <c r="D5" i="1"/>
  <c r="D4" i="1"/>
  <c r="D3" i="1"/>
  <c r="D2" i="1"/>
  <c r="Y3" i="2" l="1"/>
  <c r="S3" i="2"/>
  <c r="T3" i="2"/>
  <c r="U3" i="2"/>
  <c r="V3" i="2"/>
  <c r="W3" i="2"/>
  <c r="R3" i="2"/>
</calcChain>
</file>

<file path=xl/sharedStrings.xml><?xml version="1.0" encoding="utf-8"?>
<sst xmlns="http://schemas.openxmlformats.org/spreadsheetml/2006/main" count="479" uniqueCount="67">
  <si>
    <t>model</t>
  </si>
  <si>
    <t>type</t>
  </si>
  <si>
    <t>size</t>
  </si>
  <si>
    <t>pressure_loss</t>
  </si>
  <si>
    <t>terminal_velocity</t>
  </si>
  <si>
    <t>cfm</t>
  </si>
  <si>
    <t>spread</t>
  </si>
  <si>
    <t>throw</t>
  </si>
  <si>
    <t>ak</t>
  </si>
  <si>
    <t>nc</t>
  </si>
  <si>
    <t>4x12</t>
  </si>
  <si>
    <t>4x14</t>
  </si>
  <si>
    <t>baseboard</t>
  </si>
  <si>
    <t>2.25x14</t>
  </si>
  <si>
    <t>2.25x12</t>
  </si>
  <si>
    <t>tmr</t>
  </si>
  <si>
    <t>ceiling</t>
  </si>
  <si>
    <t>tms</t>
  </si>
  <si>
    <t>a-302</t>
  </si>
  <si>
    <t>12x12</t>
  </si>
  <si>
    <t>2-way-0-180</t>
  </si>
  <si>
    <t>a-303</t>
  </si>
  <si>
    <t>10x10</t>
  </si>
  <si>
    <t>3-way-0-90-180</t>
  </si>
  <si>
    <t>C-type</t>
  </si>
  <si>
    <t>14x6</t>
  </si>
  <si>
    <t>face</t>
  </si>
  <si>
    <t>48x1.125</t>
  </si>
  <si>
    <t>core</t>
  </si>
  <si>
    <t>throw_direction</t>
  </si>
  <si>
    <t>8d</t>
  </si>
  <si>
    <t>16d</t>
  </si>
  <si>
    <t>15d</t>
  </si>
  <si>
    <t>30R</t>
  </si>
  <si>
    <t>22x12</t>
  </si>
  <si>
    <t>20x16</t>
  </si>
  <si>
    <t>18x12</t>
  </si>
  <si>
    <t>duct_dim_in</t>
  </si>
  <si>
    <t>duct_area_sqft</t>
  </si>
  <si>
    <t>duct_area_type</t>
  </si>
  <si>
    <t>velocity_fpm</t>
  </si>
  <si>
    <t>velocity_type</t>
  </si>
  <si>
    <t>vertical diffuser</t>
  </si>
  <si>
    <t>ceiling diffuser</t>
  </si>
  <si>
    <t>register</t>
  </si>
  <si>
    <t>grille</t>
  </si>
  <si>
    <t>30x16</t>
  </si>
  <si>
    <t>32x20</t>
  </si>
  <si>
    <t>14x12</t>
  </si>
  <si>
    <t>14x14</t>
  </si>
  <si>
    <t>16x14</t>
  </si>
  <si>
    <t>16x16</t>
  </si>
  <si>
    <t>10x4</t>
  </si>
  <si>
    <t>core area</t>
  </si>
  <si>
    <t>fpm</t>
  </si>
  <si>
    <t>velo press</t>
  </si>
  <si>
    <t>vane settings/total pressure</t>
  </si>
  <si>
    <t>throw - 100 fpm term velo</t>
  </si>
  <si>
    <t>total pressure</t>
  </si>
  <si>
    <t>velo pressure</t>
  </si>
  <si>
    <t>Pressure</t>
  </si>
  <si>
    <t>CFM and NC</t>
  </si>
  <si>
    <t>throw - 50 fpm term velo</t>
  </si>
  <si>
    <t>Throw 100</t>
  </si>
  <si>
    <t>Throw 50</t>
  </si>
  <si>
    <t>throw 100</t>
  </si>
  <si>
    <t>throw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</si>
</sst>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5783705161854767"/>
                  <c:y val="-6.2557232429279672E-2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0.01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0.03</c:v>
                </c:pt>
                <c:pt idx="5">
                  <c:v>0.04</c:v>
                </c:pt>
                <c:pt idx="6">
                  <c:v>6.2E-2</c:v>
                </c:pt>
                <c:pt idx="7">
                  <c:v>0.09</c:v>
                </c:pt>
                <c:pt idx="8">
                  <c:v>0.122</c:v>
                </c:pt>
                <c:pt idx="9">
                  <c:v>0.159</c:v>
                </c:pt>
                <c:pt idx="10">
                  <c:v>0.20200000000000001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7616"/>
        <c:axId val="111533056"/>
      </c:scatterChart>
      <c:valAx>
        <c:axId val="1115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533056"/>
        <c:crosses val="autoZero"/>
        <c:crossBetween val="midCat"/>
      </c:valAx>
      <c:valAx>
        <c:axId val="1115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6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8619794400699914"/>
                  <c:y val="-3.8275007290755322E-2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Sheet1!$O$3:$O$13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8619794400699914"/>
                  <c:y val="1.592665500145815E-3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22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8342016622922137"/>
                  <c:y val="-3.2626130067074949E-3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2720"/>
        <c:axId val="130655360"/>
      </c:scatterChart>
      <c:valAx>
        <c:axId val="1435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55360"/>
        <c:crosses val="autoZero"/>
        <c:crossBetween val="midCat"/>
      </c:valAx>
      <c:valAx>
        <c:axId val="1306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0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51290463692044"/>
          <c:y val="0.65201006124234473"/>
          <c:w val="0.2342648731408573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8217016622922134"/>
                  <c:y val="2.1252551764362789E-4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1.7000000000000001E-2</c:v>
                </c:pt>
                <c:pt idx="1">
                  <c:v>2.9000000000000001E-2</c:v>
                </c:pt>
                <c:pt idx="2">
                  <c:v>4.7E-2</c:v>
                </c:pt>
                <c:pt idx="3">
                  <c:v>6.5000000000000002E-2</c:v>
                </c:pt>
                <c:pt idx="4">
                  <c:v>8.7999999999999995E-2</c:v>
                </c:pt>
                <c:pt idx="5">
                  <c:v>0.11700000000000001</c:v>
                </c:pt>
                <c:pt idx="6">
                  <c:v>0.18099999999999999</c:v>
                </c:pt>
                <c:pt idx="7">
                  <c:v>0.26500000000000001</c:v>
                </c:pt>
                <c:pt idx="8">
                  <c:v>0.35799999999999998</c:v>
                </c:pt>
                <c:pt idx="9">
                  <c:v>0.46700000000000003</c:v>
                </c:pt>
                <c:pt idx="10">
                  <c:v>0.59299999999999997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8752"/>
        <c:axId val="129897216"/>
      </c:scatterChart>
      <c:valAx>
        <c:axId val="1298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897216"/>
        <c:crosses val="autoZero"/>
        <c:crossBetween val="midCat"/>
      </c:valAx>
      <c:valAx>
        <c:axId val="1298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89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1.9E-2</c:v>
                </c:pt>
                <c:pt idx="1">
                  <c:v>3.2000000000000001E-2</c:v>
                </c:pt>
                <c:pt idx="2">
                  <c:v>5.1999999999999998E-2</c:v>
                </c:pt>
                <c:pt idx="3">
                  <c:v>7.2999999999999995E-2</c:v>
                </c:pt>
                <c:pt idx="4">
                  <c:v>9.8000000000000004E-2</c:v>
                </c:pt>
                <c:pt idx="5">
                  <c:v>0.13200000000000001</c:v>
                </c:pt>
                <c:pt idx="6">
                  <c:v>0.20399999999999999</c:v>
                </c:pt>
                <c:pt idx="7">
                  <c:v>0.29699999999999999</c:v>
                </c:pt>
                <c:pt idx="8">
                  <c:v>0.40300000000000002</c:v>
                </c:pt>
                <c:pt idx="9">
                  <c:v>0.52300000000000002</c:v>
                </c:pt>
                <c:pt idx="10">
                  <c:v>0.66600000000000004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9712"/>
        <c:axId val="136657920"/>
      </c:scatterChart>
      <c:valAx>
        <c:axId val="1366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57920"/>
        <c:crosses val="autoZero"/>
        <c:crossBetween val="midCat"/>
      </c:valAx>
      <c:valAx>
        <c:axId val="1366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5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8494794400699911"/>
                  <c:y val="-4.3822178477690286E-2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2.7E-2</c:v>
                </c:pt>
                <c:pt idx="1">
                  <c:v>4.9000000000000002E-2</c:v>
                </c:pt>
                <c:pt idx="2">
                  <c:v>0.08</c:v>
                </c:pt>
                <c:pt idx="3">
                  <c:v>0.109</c:v>
                </c:pt>
                <c:pt idx="4">
                  <c:v>0.14899999999999999</c:v>
                </c:pt>
                <c:pt idx="5">
                  <c:v>0.19900000000000001</c:v>
                </c:pt>
                <c:pt idx="6">
                  <c:v>0.307</c:v>
                </c:pt>
                <c:pt idx="7">
                  <c:v>0.44700000000000001</c:v>
                </c:pt>
                <c:pt idx="8">
                  <c:v>0.60499999999999998</c:v>
                </c:pt>
                <c:pt idx="9">
                  <c:v>0.78800000000000003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5792"/>
        <c:axId val="141584256"/>
      </c:scatterChart>
      <c:valAx>
        <c:axId val="1415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84256"/>
        <c:crosses val="autoZero"/>
        <c:crossBetween val="midCat"/>
      </c:valAx>
      <c:valAx>
        <c:axId val="1415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8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196325459317588"/>
                  <c:y val="0.12324037620297462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65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155</c:v>
                </c:pt>
                <c:pt idx="5">
                  <c:v>175</c:v>
                </c:pt>
                <c:pt idx="6">
                  <c:v>220</c:v>
                </c:pt>
                <c:pt idx="7">
                  <c:v>265</c:v>
                </c:pt>
                <c:pt idx="8">
                  <c:v>310</c:v>
                </c:pt>
                <c:pt idx="9">
                  <c:v>350</c:v>
                </c:pt>
                <c:pt idx="10">
                  <c:v>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04224"/>
        <c:axId val="136580480"/>
      </c:scatterChart>
      <c:valAx>
        <c:axId val="1368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580480"/>
        <c:crosses val="autoZero"/>
        <c:crossBetween val="midCat"/>
      </c:valAx>
      <c:valAx>
        <c:axId val="1365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0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090354330708661"/>
                  <c:y val="-3.1679060950714495E-2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41</c:v>
                </c:pt>
                <c:pt idx="9">
                  <c:v>45</c:v>
                </c:pt>
                <c:pt idx="10">
                  <c:v>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54336"/>
        <c:axId val="143052800"/>
      </c:scatterChart>
      <c:valAx>
        <c:axId val="1430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052800"/>
        <c:crosses val="autoZero"/>
        <c:crossBetween val="midCat"/>
      </c:valAx>
      <c:valAx>
        <c:axId val="1430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054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2351049868766402"/>
                  <c:y val="-4.5036818314377371E-2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0224"/>
        <c:axId val="143367552"/>
      </c:scatterChart>
      <c:valAx>
        <c:axId val="1434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67552"/>
        <c:crosses val="autoZero"/>
        <c:crossBetween val="midCat"/>
      </c:valAx>
      <c:valAx>
        <c:axId val="1433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6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1675349956255466"/>
                  <c:y val="-8.5079104695246432E-2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89280"/>
        <c:axId val="143487744"/>
      </c:scatterChart>
      <c:valAx>
        <c:axId val="1434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87744"/>
        <c:crosses val="autoZero"/>
        <c:crossBetween val="midCat"/>
      </c:valAx>
      <c:valAx>
        <c:axId val="1434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8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11439195100613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7184"/>
        <c:axId val="136799744"/>
      </c:scatterChart>
      <c:valAx>
        <c:axId val="1159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99744"/>
        <c:crosses val="autoZero"/>
        <c:crossBetween val="midCat"/>
      </c:valAx>
      <c:valAx>
        <c:axId val="1367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17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14</xdr:row>
      <xdr:rowOff>185737</xdr:rowOff>
    </xdr:from>
    <xdr:to>
      <xdr:col>9</xdr:col>
      <xdr:colOff>333375</xdr:colOff>
      <xdr:row>29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14287</xdr:rowOff>
    </xdr:from>
    <xdr:to>
      <xdr:col>9</xdr:col>
      <xdr:colOff>304800</xdr:colOff>
      <xdr:row>44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45</xdr:row>
      <xdr:rowOff>61912</xdr:rowOff>
    </xdr:from>
    <xdr:to>
      <xdr:col>9</xdr:col>
      <xdr:colOff>361950</xdr:colOff>
      <xdr:row>59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</xdr:colOff>
      <xdr:row>60</xdr:row>
      <xdr:rowOff>166687</xdr:rowOff>
    </xdr:from>
    <xdr:to>
      <xdr:col>9</xdr:col>
      <xdr:colOff>361950</xdr:colOff>
      <xdr:row>75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</xdr:row>
      <xdr:rowOff>4762</xdr:rowOff>
    </xdr:from>
    <xdr:to>
      <xdr:col>18</xdr:col>
      <xdr:colOff>304800</xdr:colOff>
      <xdr:row>29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171450</xdr:colOff>
      <xdr:row>31</xdr:row>
      <xdr:rowOff>14287</xdr:rowOff>
    </xdr:from>
    <xdr:to>
      <xdr:col>18</xdr:col>
      <xdr:colOff>476250</xdr:colOff>
      <xdr:row>45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47625</xdr:colOff>
      <xdr:row>15</xdr:row>
      <xdr:rowOff>61912</xdr:rowOff>
    </xdr:from>
    <xdr:to>
      <xdr:col>26</xdr:col>
      <xdr:colOff>352425</xdr:colOff>
      <xdr:row>29</xdr:row>
      <xdr:rowOff>138112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66675</xdr:colOff>
      <xdr:row>31</xdr:row>
      <xdr:rowOff>23812</xdr:rowOff>
    </xdr:from>
    <xdr:to>
      <xdr:col>26</xdr:col>
      <xdr:colOff>371475</xdr:colOff>
      <xdr:row>45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66675</xdr:colOff>
      <xdr:row>46</xdr:row>
      <xdr:rowOff>119062</xdr:rowOff>
    </xdr:from>
    <xdr:to>
      <xdr:col>26</xdr:col>
      <xdr:colOff>371475</xdr:colOff>
      <xdr:row>61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15</xdr:row>
      <xdr:rowOff>80962</xdr:rowOff>
    </xdr:from>
    <xdr:to>
      <xdr:col>34</xdr:col>
      <xdr:colOff>304800</xdr:colOff>
      <xdr:row>29</xdr:row>
      <xdr:rowOff>157162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ySplit="585" topLeftCell="A48" activePane="bottomLeft"/>
      <selection activeCell="G1" sqref="G1:G1048576"/>
      <selection pane="bottomLeft" activeCell="O96" sqref="O96"/>
    </sheetView>
  </sheetViews>
  <sheetFormatPr defaultRowHeight="15" x14ac:dyDescent="0.25"/>
  <cols>
    <col min="2" max="2" width="17.140625" customWidth="1"/>
    <col min="3" max="3" width="12.85546875" customWidth="1"/>
    <col min="4" max="4" width="14.28515625" customWidth="1"/>
    <col min="5" max="5" width="24.5703125" customWidth="1"/>
    <col min="6" max="6" width="15.7109375" customWidth="1"/>
    <col min="7" max="7" width="13.7109375" customWidth="1"/>
    <col min="8" max="8" width="15.7109375" customWidth="1"/>
    <col min="9" max="9" width="14" customWidth="1"/>
    <col min="10" max="10" width="16.5703125" customWidth="1"/>
  </cols>
  <sheetData>
    <row r="1" spans="1:15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29</v>
      </c>
      <c r="G1" t="s">
        <v>40</v>
      </c>
      <c r="H1" t="s">
        <v>41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>
        <v>411</v>
      </c>
      <c r="B2" t="s">
        <v>42</v>
      </c>
      <c r="C2" t="s">
        <v>10</v>
      </c>
      <c r="D2">
        <f>4*12/144</f>
        <v>0.33333333333333331</v>
      </c>
      <c r="E2" t="s">
        <v>26</v>
      </c>
      <c r="G2">
        <v>300</v>
      </c>
      <c r="H2" t="s">
        <v>26</v>
      </c>
      <c r="I2">
        <v>6.0000000000000001E-3</v>
      </c>
      <c r="J2">
        <v>50</v>
      </c>
      <c r="K2">
        <v>65</v>
      </c>
      <c r="L2">
        <v>5</v>
      </c>
      <c r="M2">
        <v>3</v>
      </c>
      <c r="N2">
        <v>0.21</v>
      </c>
    </row>
    <row r="3" spans="1:15" x14ac:dyDescent="0.25">
      <c r="A3">
        <v>411</v>
      </c>
      <c r="B3" t="s">
        <v>42</v>
      </c>
      <c r="C3" t="s">
        <v>10</v>
      </c>
      <c r="D3">
        <f t="shared" ref="D3:D25" si="0">4*12/144</f>
        <v>0.33333333333333331</v>
      </c>
      <c r="E3" t="s">
        <v>26</v>
      </c>
      <c r="G3">
        <v>400</v>
      </c>
      <c r="H3" t="s">
        <v>26</v>
      </c>
      <c r="I3">
        <v>0.01</v>
      </c>
      <c r="J3">
        <v>50</v>
      </c>
      <c r="K3">
        <v>85</v>
      </c>
      <c r="L3">
        <v>7</v>
      </c>
      <c r="M3">
        <v>4</v>
      </c>
      <c r="N3">
        <v>0.21</v>
      </c>
    </row>
    <row r="4" spans="1:15" x14ac:dyDescent="0.25">
      <c r="A4">
        <v>411</v>
      </c>
      <c r="B4" t="s">
        <v>42</v>
      </c>
      <c r="C4" t="s">
        <v>10</v>
      </c>
      <c r="D4">
        <f t="shared" si="0"/>
        <v>0.33333333333333331</v>
      </c>
      <c r="E4" t="s">
        <v>26</v>
      </c>
      <c r="G4">
        <v>500</v>
      </c>
      <c r="H4" t="s">
        <v>26</v>
      </c>
      <c r="I4">
        <v>1.6E-2</v>
      </c>
      <c r="J4">
        <v>50</v>
      </c>
      <c r="K4">
        <v>105</v>
      </c>
      <c r="L4">
        <v>8.5</v>
      </c>
      <c r="M4">
        <v>5</v>
      </c>
      <c r="N4">
        <v>0.21</v>
      </c>
    </row>
    <row r="5" spans="1:15" x14ac:dyDescent="0.25">
      <c r="A5">
        <v>411</v>
      </c>
      <c r="B5" t="s">
        <v>42</v>
      </c>
      <c r="C5" t="s">
        <v>10</v>
      </c>
      <c r="D5">
        <f t="shared" si="0"/>
        <v>0.33333333333333331</v>
      </c>
      <c r="E5" t="s">
        <v>26</v>
      </c>
      <c r="G5">
        <v>600</v>
      </c>
      <c r="H5" t="s">
        <v>26</v>
      </c>
      <c r="I5">
        <v>2.1999999999999999E-2</v>
      </c>
      <c r="J5">
        <v>50</v>
      </c>
      <c r="K5">
        <v>125</v>
      </c>
      <c r="L5">
        <v>10</v>
      </c>
      <c r="M5">
        <v>6</v>
      </c>
      <c r="N5">
        <v>0.21</v>
      </c>
    </row>
    <row r="6" spans="1:15" x14ac:dyDescent="0.25">
      <c r="A6">
        <v>411</v>
      </c>
      <c r="B6" t="s">
        <v>42</v>
      </c>
      <c r="C6" t="s">
        <v>10</v>
      </c>
      <c r="D6">
        <f t="shared" si="0"/>
        <v>0.33333333333333331</v>
      </c>
      <c r="E6" t="s">
        <v>26</v>
      </c>
      <c r="G6">
        <v>700</v>
      </c>
      <c r="H6" t="s">
        <v>26</v>
      </c>
      <c r="I6">
        <v>3.1E-2</v>
      </c>
      <c r="J6">
        <v>50</v>
      </c>
      <c r="K6">
        <v>145</v>
      </c>
      <c r="L6">
        <v>12</v>
      </c>
      <c r="M6">
        <v>7</v>
      </c>
      <c r="N6">
        <v>0.21</v>
      </c>
    </row>
    <row r="7" spans="1:15" x14ac:dyDescent="0.25">
      <c r="A7">
        <v>411</v>
      </c>
      <c r="B7" t="s">
        <v>42</v>
      </c>
      <c r="C7" t="s">
        <v>10</v>
      </c>
      <c r="D7">
        <f t="shared" si="0"/>
        <v>0.33333333333333331</v>
      </c>
      <c r="E7" t="s">
        <v>26</v>
      </c>
      <c r="G7">
        <v>800</v>
      </c>
      <c r="H7" t="s">
        <v>26</v>
      </c>
      <c r="I7">
        <v>0.04</v>
      </c>
      <c r="J7">
        <v>50</v>
      </c>
      <c r="K7">
        <v>170</v>
      </c>
      <c r="L7">
        <v>13.5</v>
      </c>
      <c r="M7">
        <v>8</v>
      </c>
      <c r="N7">
        <v>0.21</v>
      </c>
    </row>
    <row r="8" spans="1:15" x14ac:dyDescent="0.25">
      <c r="A8">
        <v>411</v>
      </c>
      <c r="B8" t="s">
        <v>42</v>
      </c>
      <c r="C8" t="s">
        <v>10</v>
      </c>
      <c r="D8">
        <f t="shared" si="0"/>
        <v>0.33333333333333331</v>
      </c>
      <c r="E8" t="s">
        <v>26</v>
      </c>
      <c r="G8">
        <v>900</v>
      </c>
      <c r="H8" t="s">
        <v>26</v>
      </c>
      <c r="I8">
        <v>0.05</v>
      </c>
      <c r="J8">
        <v>50</v>
      </c>
      <c r="K8">
        <v>190</v>
      </c>
      <c r="L8">
        <v>15.5</v>
      </c>
      <c r="M8">
        <v>9</v>
      </c>
      <c r="N8">
        <v>0.21</v>
      </c>
    </row>
    <row r="9" spans="1:15" x14ac:dyDescent="0.25">
      <c r="A9">
        <v>411</v>
      </c>
      <c r="B9" t="s">
        <v>42</v>
      </c>
      <c r="C9" t="s">
        <v>10</v>
      </c>
      <c r="D9">
        <f t="shared" si="0"/>
        <v>0.33333333333333331</v>
      </c>
      <c r="E9" t="s">
        <v>26</v>
      </c>
      <c r="G9">
        <v>1000</v>
      </c>
      <c r="H9" t="s">
        <v>26</v>
      </c>
      <c r="I9">
        <v>6.2E-2</v>
      </c>
      <c r="J9">
        <v>50</v>
      </c>
      <c r="K9">
        <v>210</v>
      </c>
      <c r="L9">
        <v>17</v>
      </c>
      <c r="M9">
        <v>10</v>
      </c>
      <c r="N9">
        <v>0.21</v>
      </c>
    </row>
    <row r="10" spans="1:15" x14ac:dyDescent="0.25">
      <c r="A10">
        <v>411</v>
      </c>
      <c r="B10" t="s">
        <v>42</v>
      </c>
      <c r="C10" t="s">
        <v>11</v>
      </c>
      <c r="D10">
        <f>4*14/144</f>
        <v>0.3888888888888889</v>
      </c>
      <c r="E10" t="s">
        <v>26</v>
      </c>
      <c r="G10">
        <v>300</v>
      </c>
      <c r="H10" t="s">
        <v>26</v>
      </c>
      <c r="I10">
        <v>6.0000000000000001E-3</v>
      </c>
      <c r="J10">
        <v>50</v>
      </c>
      <c r="K10">
        <v>75</v>
      </c>
      <c r="L10">
        <v>5.5</v>
      </c>
      <c r="M10">
        <v>3.5</v>
      </c>
      <c r="N10">
        <v>0.25</v>
      </c>
    </row>
    <row r="11" spans="1:15" x14ac:dyDescent="0.25">
      <c r="A11">
        <v>411</v>
      </c>
      <c r="B11" t="s">
        <v>42</v>
      </c>
      <c r="C11" t="s">
        <v>11</v>
      </c>
      <c r="D11">
        <f t="shared" ref="D11:D17" si="1">4*14/144</f>
        <v>0.3888888888888889</v>
      </c>
      <c r="E11" t="s">
        <v>26</v>
      </c>
      <c r="G11">
        <v>400</v>
      </c>
      <c r="H11" t="s">
        <v>26</v>
      </c>
      <c r="I11">
        <v>0.01</v>
      </c>
      <c r="J11">
        <v>50</v>
      </c>
      <c r="K11">
        <v>100</v>
      </c>
      <c r="L11">
        <v>7.5</v>
      </c>
      <c r="M11">
        <v>4.5</v>
      </c>
      <c r="N11">
        <v>0.25</v>
      </c>
    </row>
    <row r="12" spans="1:15" x14ac:dyDescent="0.25">
      <c r="A12">
        <v>411</v>
      </c>
      <c r="B12" t="s">
        <v>42</v>
      </c>
      <c r="C12" t="s">
        <v>11</v>
      </c>
      <c r="D12">
        <f t="shared" si="1"/>
        <v>0.3888888888888889</v>
      </c>
      <c r="E12" t="s">
        <v>26</v>
      </c>
      <c r="G12">
        <v>500</v>
      </c>
      <c r="H12" t="s">
        <v>26</v>
      </c>
      <c r="I12">
        <v>1.6E-2</v>
      </c>
      <c r="J12">
        <v>50</v>
      </c>
      <c r="K12">
        <v>125</v>
      </c>
      <c r="L12">
        <v>9.5</v>
      </c>
      <c r="M12">
        <v>5.5</v>
      </c>
      <c r="N12">
        <v>0.25</v>
      </c>
    </row>
    <row r="13" spans="1:15" x14ac:dyDescent="0.25">
      <c r="A13">
        <v>411</v>
      </c>
      <c r="B13" t="s">
        <v>42</v>
      </c>
      <c r="C13" t="s">
        <v>11</v>
      </c>
      <c r="D13">
        <f t="shared" si="1"/>
        <v>0.3888888888888889</v>
      </c>
      <c r="E13" t="s">
        <v>26</v>
      </c>
      <c r="G13">
        <v>600</v>
      </c>
      <c r="H13" t="s">
        <v>26</v>
      </c>
      <c r="I13">
        <v>2.1999999999999999E-2</v>
      </c>
      <c r="J13">
        <v>50</v>
      </c>
      <c r="K13">
        <v>150</v>
      </c>
      <c r="L13">
        <v>11</v>
      </c>
      <c r="M13">
        <v>6.5</v>
      </c>
      <c r="N13">
        <v>0.25</v>
      </c>
    </row>
    <row r="14" spans="1:15" x14ac:dyDescent="0.25">
      <c r="A14">
        <v>411</v>
      </c>
      <c r="B14" t="s">
        <v>42</v>
      </c>
      <c r="C14" t="s">
        <v>11</v>
      </c>
      <c r="D14">
        <f t="shared" si="1"/>
        <v>0.3888888888888889</v>
      </c>
      <c r="E14" t="s">
        <v>26</v>
      </c>
      <c r="G14">
        <v>700</v>
      </c>
      <c r="H14" t="s">
        <v>26</v>
      </c>
      <c r="I14">
        <v>3.1E-2</v>
      </c>
      <c r="J14">
        <v>50</v>
      </c>
      <c r="K14">
        <v>175</v>
      </c>
      <c r="L14">
        <v>13</v>
      </c>
      <c r="M14">
        <v>7.5</v>
      </c>
      <c r="N14">
        <v>0.25</v>
      </c>
    </row>
    <row r="15" spans="1:15" x14ac:dyDescent="0.25">
      <c r="A15">
        <v>411</v>
      </c>
      <c r="B15" t="s">
        <v>42</v>
      </c>
      <c r="C15" t="s">
        <v>11</v>
      </c>
      <c r="D15">
        <f t="shared" si="1"/>
        <v>0.3888888888888889</v>
      </c>
      <c r="E15" t="s">
        <v>26</v>
      </c>
      <c r="G15">
        <v>800</v>
      </c>
      <c r="H15" t="s">
        <v>26</v>
      </c>
      <c r="I15">
        <v>0.04</v>
      </c>
      <c r="J15">
        <v>50</v>
      </c>
      <c r="K15">
        <v>200</v>
      </c>
      <c r="L15">
        <v>15</v>
      </c>
      <c r="M15">
        <v>9</v>
      </c>
      <c r="N15">
        <v>0.25</v>
      </c>
    </row>
    <row r="16" spans="1:15" x14ac:dyDescent="0.25">
      <c r="A16">
        <v>411</v>
      </c>
      <c r="B16" t="s">
        <v>42</v>
      </c>
      <c r="C16" t="s">
        <v>11</v>
      </c>
      <c r="D16">
        <f t="shared" si="1"/>
        <v>0.3888888888888889</v>
      </c>
      <c r="E16" t="s">
        <v>26</v>
      </c>
      <c r="G16">
        <v>900</v>
      </c>
      <c r="H16" t="s">
        <v>26</v>
      </c>
      <c r="I16">
        <v>0.05</v>
      </c>
      <c r="J16">
        <v>50</v>
      </c>
      <c r="K16">
        <v>225</v>
      </c>
      <c r="L16">
        <v>17</v>
      </c>
      <c r="M16">
        <v>10</v>
      </c>
      <c r="N16">
        <v>0.25</v>
      </c>
    </row>
    <row r="17" spans="1:14" x14ac:dyDescent="0.25">
      <c r="A17">
        <v>411</v>
      </c>
      <c r="B17" t="s">
        <v>42</v>
      </c>
      <c r="C17" t="s">
        <v>11</v>
      </c>
      <c r="D17">
        <f t="shared" si="1"/>
        <v>0.3888888888888889</v>
      </c>
      <c r="E17" t="s">
        <v>26</v>
      </c>
      <c r="G17">
        <v>1000</v>
      </c>
      <c r="H17" t="s">
        <v>26</v>
      </c>
      <c r="I17">
        <v>6.2E-2</v>
      </c>
      <c r="J17">
        <v>50</v>
      </c>
      <c r="K17">
        <v>250</v>
      </c>
      <c r="L17">
        <v>18.5</v>
      </c>
      <c r="M17">
        <v>11</v>
      </c>
      <c r="N17">
        <v>0.25</v>
      </c>
    </row>
    <row r="18" spans="1:14" x14ac:dyDescent="0.25">
      <c r="A18">
        <v>421</v>
      </c>
      <c r="B18" t="s">
        <v>42</v>
      </c>
      <c r="C18" t="s">
        <v>10</v>
      </c>
      <c r="D18">
        <f t="shared" si="0"/>
        <v>0.33333333333333331</v>
      </c>
      <c r="E18" t="s">
        <v>26</v>
      </c>
      <c r="G18">
        <v>300</v>
      </c>
      <c r="H18" t="s">
        <v>26</v>
      </c>
      <c r="I18">
        <v>6.0000000000000001E-3</v>
      </c>
      <c r="J18">
        <v>50</v>
      </c>
      <c r="K18">
        <v>60</v>
      </c>
      <c r="L18">
        <v>5</v>
      </c>
      <c r="M18">
        <v>4</v>
      </c>
      <c r="N18">
        <v>0.19500000000000001</v>
      </c>
    </row>
    <row r="19" spans="1:14" x14ac:dyDescent="0.25">
      <c r="A19">
        <v>421</v>
      </c>
      <c r="B19" t="s">
        <v>42</v>
      </c>
      <c r="C19" t="s">
        <v>10</v>
      </c>
      <c r="D19">
        <f t="shared" si="0"/>
        <v>0.33333333333333331</v>
      </c>
      <c r="E19" t="s">
        <v>26</v>
      </c>
      <c r="G19">
        <v>400</v>
      </c>
      <c r="H19" t="s">
        <v>26</v>
      </c>
      <c r="I19">
        <v>0.01</v>
      </c>
      <c r="J19">
        <v>50</v>
      </c>
      <c r="K19">
        <v>80</v>
      </c>
      <c r="L19">
        <v>6.5</v>
      </c>
      <c r="M19">
        <v>5.5</v>
      </c>
      <c r="N19">
        <v>0.19500000000000001</v>
      </c>
    </row>
    <row r="20" spans="1:14" x14ac:dyDescent="0.25">
      <c r="A20">
        <v>421</v>
      </c>
      <c r="B20" t="s">
        <v>42</v>
      </c>
      <c r="C20" t="s">
        <v>10</v>
      </c>
      <c r="D20">
        <f t="shared" si="0"/>
        <v>0.33333333333333331</v>
      </c>
      <c r="E20" t="s">
        <v>26</v>
      </c>
      <c r="G20">
        <v>500</v>
      </c>
      <c r="H20" t="s">
        <v>26</v>
      </c>
      <c r="I20">
        <v>1.6E-2</v>
      </c>
      <c r="J20">
        <v>50</v>
      </c>
      <c r="K20">
        <v>100</v>
      </c>
      <c r="L20">
        <v>8</v>
      </c>
      <c r="M20">
        <v>7</v>
      </c>
      <c r="N20">
        <v>0.19500000000000001</v>
      </c>
    </row>
    <row r="21" spans="1:14" x14ac:dyDescent="0.25">
      <c r="A21">
        <v>421</v>
      </c>
      <c r="B21" t="s">
        <v>42</v>
      </c>
      <c r="C21" t="s">
        <v>10</v>
      </c>
      <c r="D21">
        <f t="shared" si="0"/>
        <v>0.33333333333333331</v>
      </c>
      <c r="E21" t="s">
        <v>26</v>
      </c>
      <c r="G21">
        <v>600</v>
      </c>
      <c r="H21" t="s">
        <v>26</v>
      </c>
      <c r="I21">
        <v>2.1999999999999999E-2</v>
      </c>
      <c r="J21">
        <v>50</v>
      </c>
      <c r="K21">
        <v>120</v>
      </c>
      <c r="L21">
        <v>9.5</v>
      </c>
      <c r="M21">
        <v>8</v>
      </c>
      <c r="N21">
        <v>0.19500000000000001</v>
      </c>
    </row>
    <row r="22" spans="1:14" x14ac:dyDescent="0.25">
      <c r="A22">
        <v>421</v>
      </c>
      <c r="B22" t="s">
        <v>42</v>
      </c>
      <c r="C22" t="s">
        <v>10</v>
      </c>
      <c r="D22">
        <f t="shared" si="0"/>
        <v>0.33333333333333331</v>
      </c>
      <c r="E22" t="s">
        <v>26</v>
      </c>
      <c r="G22">
        <v>700</v>
      </c>
      <c r="H22" t="s">
        <v>26</v>
      </c>
      <c r="I22">
        <v>3.1E-2</v>
      </c>
      <c r="J22">
        <v>50</v>
      </c>
      <c r="K22">
        <v>140</v>
      </c>
      <c r="L22">
        <v>11.5</v>
      </c>
      <c r="M22">
        <v>9.5</v>
      </c>
      <c r="N22">
        <v>0.19500000000000001</v>
      </c>
    </row>
    <row r="23" spans="1:14" x14ac:dyDescent="0.25">
      <c r="A23">
        <v>421</v>
      </c>
      <c r="B23" t="s">
        <v>42</v>
      </c>
      <c r="C23" t="s">
        <v>10</v>
      </c>
      <c r="D23">
        <f t="shared" si="0"/>
        <v>0.33333333333333331</v>
      </c>
      <c r="E23" t="s">
        <v>26</v>
      </c>
      <c r="G23">
        <v>800</v>
      </c>
      <c r="H23" t="s">
        <v>26</v>
      </c>
      <c r="I23">
        <v>0.04</v>
      </c>
      <c r="J23">
        <v>50</v>
      </c>
      <c r="K23">
        <v>160</v>
      </c>
      <c r="L23">
        <v>13</v>
      </c>
      <c r="M23">
        <v>11</v>
      </c>
      <c r="N23">
        <v>0.19500000000000001</v>
      </c>
    </row>
    <row r="24" spans="1:14" x14ac:dyDescent="0.25">
      <c r="A24">
        <v>421</v>
      </c>
      <c r="B24" t="s">
        <v>42</v>
      </c>
      <c r="C24" t="s">
        <v>10</v>
      </c>
      <c r="D24">
        <f t="shared" si="0"/>
        <v>0.33333333333333331</v>
      </c>
      <c r="E24" t="s">
        <v>26</v>
      </c>
      <c r="G24">
        <v>900</v>
      </c>
      <c r="H24" t="s">
        <v>26</v>
      </c>
      <c r="I24">
        <v>0.05</v>
      </c>
      <c r="J24">
        <v>50</v>
      </c>
      <c r="K24">
        <v>175</v>
      </c>
      <c r="L24">
        <v>14.5</v>
      </c>
      <c r="M24">
        <v>12</v>
      </c>
      <c r="N24">
        <v>0.19500000000000001</v>
      </c>
    </row>
    <row r="25" spans="1:14" x14ac:dyDescent="0.25">
      <c r="A25">
        <v>421</v>
      </c>
      <c r="B25" t="s">
        <v>42</v>
      </c>
      <c r="C25" t="s">
        <v>10</v>
      </c>
      <c r="D25">
        <f t="shared" si="0"/>
        <v>0.33333333333333331</v>
      </c>
      <c r="E25" t="s">
        <v>26</v>
      </c>
      <c r="G25">
        <v>1000</v>
      </c>
      <c r="H25" t="s">
        <v>26</v>
      </c>
      <c r="I25">
        <v>6.2E-2</v>
      </c>
      <c r="J25">
        <v>50</v>
      </c>
      <c r="K25">
        <v>195</v>
      </c>
      <c r="L25">
        <v>16</v>
      </c>
      <c r="M25">
        <v>13</v>
      </c>
      <c r="N25">
        <v>0.19500000000000001</v>
      </c>
    </row>
    <row r="26" spans="1:14" x14ac:dyDescent="0.25">
      <c r="A26">
        <v>421</v>
      </c>
      <c r="B26" t="s">
        <v>42</v>
      </c>
      <c r="C26" t="s">
        <v>11</v>
      </c>
      <c r="D26">
        <f t="shared" ref="D26:D33" si="2">4*14/144</f>
        <v>0.3888888888888889</v>
      </c>
      <c r="E26" t="s">
        <v>26</v>
      </c>
      <c r="G26">
        <v>300</v>
      </c>
      <c r="H26" t="s">
        <v>26</v>
      </c>
      <c r="I26">
        <v>6.0000000000000001E-3</v>
      </c>
      <c r="J26">
        <v>50</v>
      </c>
      <c r="K26">
        <v>70</v>
      </c>
      <c r="L26">
        <v>5.5</v>
      </c>
      <c r="M26">
        <v>4.5</v>
      </c>
      <c r="N26">
        <v>0.23</v>
      </c>
    </row>
    <row r="27" spans="1:14" x14ac:dyDescent="0.25">
      <c r="A27">
        <v>421</v>
      </c>
      <c r="B27" t="s">
        <v>42</v>
      </c>
      <c r="C27" t="s">
        <v>11</v>
      </c>
      <c r="D27">
        <f t="shared" si="2"/>
        <v>0.3888888888888889</v>
      </c>
      <c r="E27" t="s">
        <v>26</v>
      </c>
      <c r="G27">
        <v>400</v>
      </c>
      <c r="H27" t="s">
        <v>26</v>
      </c>
      <c r="I27">
        <v>0.01</v>
      </c>
      <c r="J27">
        <v>50</v>
      </c>
      <c r="K27">
        <v>90</v>
      </c>
      <c r="L27">
        <v>7</v>
      </c>
      <c r="M27">
        <v>5.5</v>
      </c>
      <c r="N27">
        <v>0.23</v>
      </c>
    </row>
    <row r="28" spans="1:14" x14ac:dyDescent="0.25">
      <c r="A28">
        <v>421</v>
      </c>
      <c r="B28" t="s">
        <v>42</v>
      </c>
      <c r="C28" t="s">
        <v>11</v>
      </c>
      <c r="D28">
        <f t="shared" si="2"/>
        <v>0.3888888888888889</v>
      </c>
      <c r="E28" t="s">
        <v>26</v>
      </c>
      <c r="G28">
        <v>500</v>
      </c>
      <c r="H28" t="s">
        <v>26</v>
      </c>
      <c r="I28">
        <v>1.6E-2</v>
      </c>
      <c r="J28">
        <v>50</v>
      </c>
      <c r="K28">
        <v>115</v>
      </c>
      <c r="L28">
        <v>8.5</v>
      </c>
      <c r="M28">
        <v>7</v>
      </c>
      <c r="N28">
        <v>0.23</v>
      </c>
    </row>
    <row r="29" spans="1:14" x14ac:dyDescent="0.25">
      <c r="A29">
        <v>421</v>
      </c>
      <c r="B29" t="s">
        <v>42</v>
      </c>
      <c r="C29" t="s">
        <v>11</v>
      </c>
      <c r="D29">
        <f t="shared" si="2"/>
        <v>0.3888888888888889</v>
      </c>
      <c r="E29" t="s">
        <v>26</v>
      </c>
      <c r="G29">
        <v>600</v>
      </c>
      <c r="H29" t="s">
        <v>26</v>
      </c>
      <c r="I29">
        <v>2.1999999999999999E-2</v>
      </c>
      <c r="J29">
        <v>50</v>
      </c>
      <c r="K29">
        <v>140</v>
      </c>
      <c r="L29">
        <v>10</v>
      </c>
      <c r="M29">
        <v>8.5</v>
      </c>
      <c r="N29">
        <v>0.23</v>
      </c>
    </row>
    <row r="30" spans="1:14" x14ac:dyDescent="0.25">
      <c r="A30">
        <v>421</v>
      </c>
      <c r="B30" t="s">
        <v>42</v>
      </c>
      <c r="C30" t="s">
        <v>11</v>
      </c>
      <c r="D30">
        <f t="shared" si="2"/>
        <v>0.3888888888888889</v>
      </c>
      <c r="E30" t="s">
        <v>26</v>
      </c>
      <c r="G30">
        <v>700</v>
      </c>
      <c r="H30" t="s">
        <v>26</v>
      </c>
      <c r="I30">
        <v>3.1E-2</v>
      </c>
      <c r="J30">
        <v>50</v>
      </c>
      <c r="K30">
        <v>160</v>
      </c>
      <c r="L30">
        <v>12</v>
      </c>
      <c r="M30">
        <v>10</v>
      </c>
      <c r="N30">
        <v>0.23</v>
      </c>
    </row>
    <row r="31" spans="1:14" x14ac:dyDescent="0.25">
      <c r="A31">
        <v>421</v>
      </c>
      <c r="B31" t="s">
        <v>42</v>
      </c>
      <c r="C31" t="s">
        <v>11</v>
      </c>
      <c r="D31">
        <f t="shared" si="2"/>
        <v>0.3888888888888889</v>
      </c>
      <c r="E31" t="s">
        <v>26</v>
      </c>
      <c r="G31">
        <v>800</v>
      </c>
      <c r="H31" t="s">
        <v>26</v>
      </c>
      <c r="I31">
        <v>0.04</v>
      </c>
      <c r="J31">
        <v>50</v>
      </c>
      <c r="K31">
        <v>185</v>
      </c>
      <c r="L31">
        <v>13.5</v>
      </c>
      <c r="M31">
        <v>11.5</v>
      </c>
      <c r="N31">
        <v>0.23</v>
      </c>
    </row>
    <row r="32" spans="1:14" x14ac:dyDescent="0.25">
      <c r="A32">
        <v>421</v>
      </c>
      <c r="B32" t="s">
        <v>42</v>
      </c>
      <c r="C32" t="s">
        <v>11</v>
      </c>
      <c r="D32">
        <f t="shared" si="2"/>
        <v>0.3888888888888889</v>
      </c>
      <c r="E32" t="s">
        <v>26</v>
      </c>
      <c r="G32">
        <v>900</v>
      </c>
      <c r="H32" t="s">
        <v>26</v>
      </c>
      <c r="I32">
        <v>0.05</v>
      </c>
      <c r="J32">
        <v>50</v>
      </c>
      <c r="K32">
        <v>205</v>
      </c>
      <c r="L32">
        <v>15.5</v>
      </c>
      <c r="M32">
        <v>12.5</v>
      </c>
      <c r="N32">
        <v>0.23</v>
      </c>
    </row>
    <row r="33" spans="1:14" x14ac:dyDescent="0.25">
      <c r="A33">
        <v>421</v>
      </c>
      <c r="B33" t="s">
        <v>42</v>
      </c>
      <c r="C33" t="s">
        <v>11</v>
      </c>
      <c r="D33">
        <f t="shared" si="2"/>
        <v>0.3888888888888889</v>
      </c>
      <c r="E33" t="s">
        <v>26</v>
      </c>
      <c r="G33">
        <v>1000</v>
      </c>
      <c r="H33" t="s">
        <v>26</v>
      </c>
      <c r="I33">
        <v>6.2E-2</v>
      </c>
      <c r="J33">
        <v>50</v>
      </c>
      <c r="K33">
        <v>230</v>
      </c>
      <c r="L33">
        <v>17</v>
      </c>
      <c r="M33">
        <v>14</v>
      </c>
      <c r="N33">
        <v>0.23</v>
      </c>
    </row>
    <row r="34" spans="1:14" x14ac:dyDescent="0.25">
      <c r="A34">
        <v>406</v>
      </c>
      <c r="B34" t="s">
        <v>12</v>
      </c>
      <c r="C34" t="s">
        <v>13</v>
      </c>
      <c r="D34">
        <f>2.25*14/144</f>
        <v>0.21875</v>
      </c>
      <c r="E34" t="s">
        <v>26</v>
      </c>
      <c r="G34">
        <v>190</v>
      </c>
      <c r="H34" t="s">
        <v>26</v>
      </c>
      <c r="I34">
        <v>5.0000000000000001E-3</v>
      </c>
      <c r="J34">
        <v>50</v>
      </c>
      <c r="K34">
        <v>50</v>
      </c>
      <c r="L34">
        <v>3.5</v>
      </c>
      <c r="M34">
        <v>3.5</v>
      </c>
    </row>
    <row r="35" spans="1:14" x14ac:dyDescent="0.25">
      <c r="A35">
        <v>406</v>
      </c>
      <c r="B35" t="s">
        <v>12</v>
      </c>
      <c r="C35" t="s">
        <v>13</v>
      </c>
      <c r="D35">
        <f t="shared" ref="D35:D47" si="3">2.25*14/144</f>
        <v>0.21875</v>
      </c>
      <c r="E35" t="s">
        <v>26</v>
      </c>
      <c r="G35">
        <v>285</v>
      </c>
      <c r="H35" t="s">
        <v>26</v>
      </c>
      <c r="I35">
        <v>1.0999999999999999E-2</v>
      </c>
      <c r="J35">
        <v>50</v>
      </c>
      <c r="K35">
        <v>75</v>
      </c>
      <c r="L35">
        <v>4.5</v>
      </c>
      <c r="M35">
        <v>4.5</v>
      </c>
    </row>
    <row r="36" spans="1:14" x14ac:dyDescent="0.25">
      <c r="A36">
        <v>406</v>
      </c>
      <c r="B36" t="s">
        <v>12</v>
      </c>
      <c r="C36" t="s">
        <v>13</v>
      </c>
      <c r="D36">
        <f t="shared" si="3"/>
        <v>0.21875</v>
      </c>
      <c r="E36" t="s">
        <v>26</v>
      </c>
      <c r="G36">
        <v>380</v>
      </c>
      <c r="H36" t="s">
        <v>26</v>
      </c>
      <c r="I36">
        <v>0.02</v>
      </c>
      <c r="J36">
        <v>50</v>
      </c>
      <c r="K36">
        <v>100</v>
      </c>
      <c r="L36">
        <v>6</v>
      </c>
      <c r="M36">
        <v>6.5</v>
      </c>
    </row>
    <row r="37" spans="1:14" x14ac:dyDescent="0.25">
      <c r="A37">
        <v>406</v>
      </c>
      <c r="B37" t="s">
        <v>12</v>
      </c>
      <c r="C37" t="s">
        <v>13</v>
      </c>
      <c r="D37">
        <f t="shared" si="3"/>
        <v>0.21875</v>
      </c>
      <c r="E37" t="s">
        <v>26</v>
      </c>
      <c r="G37">
        <v>475</v>
      </c>
      <c r="H37" t="s">
        <v>26</v>
      </c>
      <c r="I37">
        <v>3.2000000000000001E-2</v>
      </c>
      <c r="J37">
        <v>50</v>
      </c>
      <c r="K37">
        <v>125</v>
      </c>
      <c r="L37">
        <v>7.5</v>
      </c>
      <c r="M37">
        <v>8</v>
      </c>
    </row>
    <row r="38" spans="1:14" x14ac:dyDescent="0.25">
      <c r="A38">
        <v>406</v>
      </c>
      <c r="B38" t="s">
        <v>12</v>
      </c>
      <c r="C38" t="s">
        <v>13</v>
      </c>
      <c r="D38">
        <f t="shared" si="3"/>
        <v>0.21875</v>
      </c>
      <c r="E38" t="s">
        <v>26</v>
      </c>
      <c r="G38">
        <v>570</v>
      </c>
      <c r="H38" t="s">
        <v>26</v>
      </c>
      <c r="I38">
        <v>4.4999999999999998E-2</v>
      </c>
      <c r="J38">
        <v>50</v>
      </c>
      <c r="K38">
        <v>150</v>
      </c>
      <c r="L38">
        <v>8.5</v>
      </c>
      <c r="M38">
        <v>9</v>
      </c>
    </row>
    <row r="39" spans="1:14" x14ac:dyDescent="0.25">
      <c r="A39">
        <v>406</v>
      </c>
      <c r="B39" t="s">
        <v>12</v>
      </c>
      <c r="C39" t="s">
        <v>13</v>
      </c>
      <c r="D39">
        <f t="shared" si="3"/>
        <v>0.21875</v>
      </c>
      <c r="E39" t="s">
        <v>26</v>
      </c>
      <c r="G39">
        <v>665</v>
      </c>
      <c r="H39" t="s">
        <v>26</v>
      </c>
      <c r="I39">
        <v>6.4000000000000001E-2</v>
      </c>
      <c r="J39">
        <v>50</v>
      </c>
      <c r="K39">
        <v>175</v>
      </c>
      <c r="L39">
        <v>9.5</v>
      </c>
      <c r="M39">
        <v>9.5</v>
      </c>
    </row>
    <row r="40" spans="1:14" x14ac:dyDescent="0.25">
      <c r="A40">
        <v>406</v>
      </c>
      <c r="B40" t="s">
        <v>12</v>
      </c>
      <c r="C40" t="s">
        <v>13</v>
      </c>
      <c r="D40">
        <f t="shared" si="3"/>
        <v>0.21875</v>
      </c>
      <c r="E40" t="s">
        <v>26</v>
      </c>
      <c r="G40">
        <v>760</v>
      </c>
      <c r="H40" t="s">
        <v>26</v>
      </c>
      <c r="I40">
        <v>8.2000000000000003E-2</v>
      </c>
      <c r="J40">
        <v>50</v>
      </c>
      <c r="K40">
        <v>200</v>
      </c>
      <c r="L40">
        <v>10.5</v>
      </c>
      <c r="M40">
        <v>10.5</v>
      </c>
    </row>
    <row r="41" spans="1:14" x14ac:dyDescent="0.25">
      <c r="A41">
        <v>406</v>
      </c>
      <c r="B41" t="s">
        <v>12</v>
      </c>
      <c r="C41" t="s">
        <v>14</v>
      </c>
      <c r="D41">
        <f t="shared" si="3"/>
        <v>0.21875</v>
      </c>
      <c r="E41" t="s">
        <v>26</v>
      </c>
      <c r="G41">
        <v>190</v>
      </c>
      <c r="H41" t="s">
        <v>26</v>
      </c>
      <c r="I41">
        <v>6.0000000000000001E-3</v>
      </c>
      <c r="J41">
        <v>50</v>
      </c>
      <c r="K41">
        <v>50</v>
      </c>
      <c r="L41">
        <v>3.5</v>
      </c>
      <c r="M41">
        <v>3.5</v>
      </c>
    </row>
    <row r="42" spans="1:14" x14ac:dyDescent="0.25">
      <c r="A42">
        <v>406</v>
      </c>
      <c r="B42" t="s">
        <v>12</v>
      </c>
      <c r="C42" t="s">
        <v>14</v>
      </c>
      <c r="D42">
        <f t="shared" si="3"/>
        <v>0.21875</v>
      </c>
      <c r="E42" t="s">
        <v>26</v>
      </c>
      <c r="G42">
        <v>285</v>
      </c>
      <c r="H42" t="s">
        <v>26</v>
      </c>
      <c r="I42">
        <v>1.4E-2</v>
      </c>
      <c r="J42">
        <v>50</v>
      </c>
      <c r="K42">
        <v>75</v>
      </c>
      <c r="L42">
        <v>4.5</v>
      </c>
      <c r="M42">
        <v>4.5</v>
      </c>
    </row>
    <row r="43" spans="1:14" x14ac:dyDescent="0.25">
      <c r="A43">
        <v>406</v>
      </c>
      <c r="B43" t="s">
        <v>12</v>
      </c>
      <c r="C43" t="s">
        <v>14</v>
      </c>
      <c r="D43">
        <f t="shared" si="3"/>
        <v>0.21875</v>
      </c>
      <c r="E43" t="s">
        <v>26</v>
      </c>
      <c r="G43">
        <v>380</v>
      </c>
      <c r="H43" t="s">
        <v>26</v>
      </c>
      <c r="I43">
        <v>2.5000000000000001E-2</v>
      </c>
      <c r="J43">
        <v>50</v>
      </c>
      <c r="K43">
        <v>100</v>
      </c>
      <c r="L43">
        <v>6</v>
      </c>
      <c r="M43">
        <v>6.5</v>
      </c>
    </row>
    <row r="44" spans="1:14" x14ac:dyDescent="0.25">
      <c r="A44">
        <v>406</v>
      </c>
      <c r="B44" t="s">
        <v>12</v>
      </c>
      <c r="C44" t="s">
        <v>14</v>
      </c>
      <c r="D44">
        <f t="shared" si="3"/>
        <v>0.21875</v>
      </c>
      <c r="E44" t="s">
        <v>26</v>
      </c>
      <c r="G44">
        <v>475</v>
      </c>
      <c r="H44" t="s">
        <v>26</v>
      </c>
      <c r="I44">
        <v>0.04</v>
      </c>
      <c r="J44">
        <v>50</v>
      </c>
      <c r="K44">
        <v>125</v>
      </c>
      <c r="L44">
        <v>7.5</v>
      </c>
      <c r="M44">
        <v>8</v>
      </c>
    </row>
    <row r="45" spans="1:14" x14ac:dyDescent="0.25">
      <c r="A45">
        <v>406</v>
      </c>
      <c r="B45" t="s">
        <v>12</v>
      </c>
      <c r="C45" t="s">
        <v>14</v>
      </c>
      <c r="D45">
        <f t="shared" si="3"/>
        <v>0.21875</v>
      </c>
      <c r="E45" t="s">
        <v>26</v>
      </c>
      <c r="G45">
        <v>570</v>
      </c>
      <c r="H45" t="s">
        <v>26</v>
      </c>
      <c r="I45">
        <v>5.6000000000000001E-2</v>
      </c>
      <c r="J45">
        <v>50</v>
      </c>
      <c r="K45">
        <v>150</v>
      </c>
      <c r="L45">
        <v>8.5</v>
      </c>
      <c r="M45">
        <v>9</v>
      </c>
    </row>
    <row r="46" spans="1:14" x14ac:dyDescent="0.25">
      <c r="A46">
        <v>406</v>
      </c>
      <c r="B46" t="s">
        <v>12</v>
      </c>
      <c r="C46" t="s">
        <v>14</v>
      </c>
      <c r="D46">
        <f t="shared" si="3"/>
        <v>0.21875</v>
      </c>
      <c r="E46" t="s">
        <v>26</v>
      </c>
      <c r="G46">
        <v>665</v>
      </c>
      <c r="H46" t="s">
        <v>26</v>
      </c>
      <c r="I46">
        <v>7.8E-2</v>
      </c>
      <c r="J46">
        <v>50</v>
      </c>
      <c r="K46">
        <v>175</v>
      </c>
      <c r="L46">
        <v>9.5</v>
      </c>
      <c r="M46">
        <v>9.5</v>
      </c>
    </row>
    <row r="47" spans="1:14" x14ac:dyDescent="0.25">
      <c r="A47">
        <v>406</v>
      </c>
      <c r="B47" t="s">
        <v>12</v>
      </c>
      <c r="C47" t="s">
        <v>14</v>
      </c>
      <c r="D47">
        <f t="shared" si="3"/>
        <v>0.21875</v>
      </c>
      <c r="E47" t="s">
        <v>26</v>
      </c>
      <c r="G47">
        <v>760</v>
      </c>
      <c r="H47" t="s">
        <v>26</v>
      </c>
      <c r="I47">
        <v>0.1</v>
      </c>
      <c r="J47">
        <v>50</v>
      </c>
      <c r="K47">
        <v>200</v>
      </c>
      <c r="L47">
        <v>10.5</v>
      </c>
      <c r="M47">
        <v>10.5</v>
      </c>
    </row>
    <row r="48" spans="1:14" x14ac:dyDescent="0.25">
      <c r="A48">
        <v>464</v>
      </c>
      <c r="B48" t="s">
        <v>12</v>
      </c>
      <c r="C48" t="s">
        <v>27</v>
      </c>
      <c r="D48">
        <f>48*1.125/144</f>
        <v>0.375</v>
      </c>
      <c r="E48" t="s">
        <v>28</v>
      </c>
      <c r="G48">
        <v>153</v>
      </c>
      <c r="H48" t="s">
        <v>28</v>
      </c>
      <c r="I48">
        <v>6.0000000000000001E-3</v>
      </c>
      <c r="J48">
        <v>50</v>
      </c>
      <c r="K48">
        <v>50</v>
      </c>
      <c r="L48">
        <v>6</v>
      </c>
      <c r="M48">
        <v>4.5</v>
      </c>
    </row>
    <row r="49" spans="1:15" x14ac:dyDescent="0.25">
      <c r="A49">
        <v>464</v>
      </c>
      <c r="B49" t="s">
        <v>12</v>
      </c>
      <c r="C49" t="s">
        <v>27</v>
      </c>
      <c r="D49">
        <f t="shared" ref="D49:D55" si="4">48*1.125/144</f>
        <v>0.375</v>
      </c>
      <c r="E49" t="s">
        <v>28</v>
      </c>
      <c r="G49">
        <v>186</v>
      </c>
      <c r="H49" t="s">
        <v>28</v>
      </c>
      <c r="I49">
        <v>1.2E-2</v>
      </c>
      <c r="J49">
        <v>50</v>
      </c>
      <c r="K49">
        <v>70</v>
      </c>
      <c r="L49">
        <v>8</v>
      </c>
      <c r="M49">
        <v>5.5</v>
      </c>
    </row>
    <row r="50" spans="1:15" x14ac:dyDescent="0.25">
      <c r="A50">
        <v>464</v>
      </c>
      <c r="B50" t="s">
        <v>12</v>
      </c>
      <c r="C50" t="s">
        <v>27</v>
      </c>
      <c r="D50">
        <f t="shared" si="4"/>
        <v>0.375</v>
      </c>
      <c r="E50" t="s">
        <v>28</v>
      </c>
      <c r="G50">
        <v>240</v>
      </c>
      <c r="H50" t="s">
        <v>28</v>
      </c>
      <c r="I50">
        <v>2.1000000000000001E-2</v>
      </c>
      <c r="J50">
        <v>50</v>
      </c>
      <c r="K50">
        <v>90</v>
      </c>
      <c r="L50">
        <v>10</v>
      </c>
      <c r="M50">
        <v>6.5</v>
      </c>
    </row>
    <row r="51" spans="1:15" x14ac:dyDescent="0.25">
      <c r="A51">
        <v>464</v>
      </c>
      <c r="B51" t="s">
        <v>12</v>
      </c>
      <c r="C51" t="s">
        <v>27</v>
      </c>
      <c r="D51">
        <f t="shared" si="4"/>
        <v>0.375</v>
      </c>
      <c r="E51" t="s">
        <v>28</v>
      </c>
      <c r="G51">
        <v>293</v>
      </c>
      <c r="H51" t="s">
        <v>28</v>
      </c>
      <c r="I51">
        <v>3.1E-2</v>
      </c>
      <c r="J51">
        <v>50</v>
      </c>
      <c r="K51">
        <v>110</v>
      </c>
      <c r="L51">
        <v>12</v>
      </c>
      <c r="M51">
        <v>7.5</v>
      </c>
    </row>
    <row r="52" spans="1:15" x14ac:dyDescent="0.25">
      <c r="A52">
        <v>464</v>
      </c>
      <c r="B52" t="s">
        <v>12</v>
      </c>
      <c r="C52" t="s">
        <v>27</v>
      </c>
      <c r="D52">
        <f t="shared" si="4"/>
        <v>0.375</v>
      </c>
      <c r="E52" t="s">
        <v>28</v>
      </c>
      <c r="G52">
        <v>347</v>
      </c>
      <c r="H52" t="s">
        <v>28</v>
      </c>
      <c r="I52">
        <v>4.2999999999999997E-2</v>
      </c>
      <c r="J52">
        <v>50</v>
      </c>
      <c r="K52">
        <v>130</v>
      </c>
      <c r="L52">
        <v>13.5</v>
      </c>
      <c r="M52">
        <v>8</v>
      </c>
    </row>
    <row r="53" spans="1:15" x14ac:dyDescent="0.25">
      <c r="A53">
        <v>464</v>
      </c>
      <c r="B53" t="s">
        <v>12</v>
      </c>
      <c r="C53" t="s">
        <v>27</v>
      </c>
      <c r="D53">
        <f t="shared" si="4"/>
        <v>0.375</v>
      </c>
      <c r="E53" t="s">
        <v>28</v>
      </c>
      <c r="G53">
        <v>400</v>
      </c>
      <c r="H53" t="s">
        <v>28</v>
      </c>
      <c r="I53">
        <v>5.8000000000000003E-2</v>
      </c>
      <c r="J53">
        <v>50</v>
      </c>
      <c r="K53">
        <v>150</v>
      </c>
      <c r="L53">
        <v>15</v>
      </c>
      <c r="M53">
        <v>9</v>
      </c>
    </row>
    <row r="54" spans="1:15" x14ac:dyDescent="0.25">
      <c r="A54">
        <v>464</v>
      </c>
      <c r="B54" t="s">
        <v>12</v>
      </c>
      <c r="C54" t="s">
        <v>27</v>
      </c>
      <c r="D54">
        <f t="shared" si="4"/>
        <v>0.375</v>
      </c>
      <c r="E54" t="s">
        <v>28</v>
      </c>
      <c r="G54">
        <v>453</v>
      </c>
      <c r="H54" t="s">
        <v>28</v>
      </c>
      <c r="I54">
        <v>7.1999999999999995E-2</v>
      </c>
      <c r="J54">
        <v>50</v>
      </c>
      <c r="K54">
        <v>170</v>
      </c>
      <c r="L54">
        <v>16.5</v>
      </c>
      <c r="M54">
        <v>9.5</v>
      </c>
    </row>
    <row r="55" spans="1:15" x14ac:dyDescent="0.25">
      <c r="A55">
        <v>464</v>
      </c>
      <c r="B55" t="s">
        <v>12</v>
      </c>
      <c r="C55" t="s">
        <v>27</v>
      </c>
      <c r="D55">
        <f t="shared" si="4"/>
        <v>0.375</v>
      </c>
      <c r="E55" t="s">
        <v>28</v>
      </c>
      <c r="G55">
        <v>503</v>
      </c>
      <c r="H55" t="s">
        <v>28</v>
      </c>
      <c r="I55">
        <v>9.4E-2</v>
      </c>
      <c r="J55">
        <v>50</v>
      </c>
      <c r="K55">
        <v>190</v>
      </c>
      <c r="L55">
        <v>18</v>
      </c>
      <c r="M55">
        <v>10.5</v>
      </c>
    </row>
    <row r="56" spans="1:15" x14ac:dyDescent="0.25">
      <c r="A56" t="s">
        <v>15</v>
      </c>
      <c r="B56" t="s">
        <v>43</v>
      </c>
      <c r="C56" t="s">
        <v>30</v>
      </c>
      <c r="D56">
        <f>PI()*(8/2)^2/144</f>
        <v>0.3490658503988659</v>
      </c>
      <c r="E56" t="s">
        <v>26</v>
      </c>
      <c r="F56">
        <v>360</v>
      </c>
      <c r="G56">
        <v>600</v>
      </c>
      <c r="H56" t="s">
        <v>26</v>
      </c>
      <c r="I56">
        <v>7.4999999999999997E-2</v>
      </c>
      <c r="J56">
        <v>100</v>
      </c>
      <c r="K56">
        <v>210</v>
      </c>
      <c r="M56">
        <v>5</v>
      </c>
      <c r="O56">
        <v>21</v>
      </c>
    </row>
    <row r="57" spans="1:15" x14ac:dyDescent="0.25">
      <c r="A57" t="s">
        <v>15</v>
      </c>
      <c r="B57" t="s">
        <v>43</v>
      </c>
      <c r="C57" t="s">
        <v>30</v>
      </c>
      <c r="D57">
        <f t="shared" ref="D57:D59" si="5">PI()*(8/2)^2/144</f>
        <v>0.3490658503988659</v>
      </c>
      <c r="E57" t="s">
        <v>26</v>
      </c>
      <c r="F57">
        <v>360</v>
      </c>
      <c r="G57">
        <v>700</v>
      </c>
      <c r="H57" t="s">
        <v>26</v>
      </c>
      <c r="I57">
        <v>0.10100000000000001</v>
      </c>
      <c r="J57">
        <v>100</v>
      </c>
      <c r="K57">
        <v>245</v>
      </c>
      <c r="M57">
        <v>6</v>
      </c>
      <c r="O57">
        <v>26</v>
      </c>
    </row>
    <row r="58" spans="1:15" x14ac:dyDescent="0.25">
      <c r="A58" t="s">
        <v>17</v>
      </c>
      <c r="B58" t="s">
        <v>43</v>
      </c>
      <c r="C58" t="s">
        <v>30</v>
      </c>
      <c r="D58">
        <f t="shared" si="5"/>
        <v>0.3490658503988659</v>
      </c>
      <c r="E58" t="s">
        <v>26</v>
      </c>
      <c r="F58">
        <v>360</v>
      </c>
      <c r="G58">
        <v>600</v>
      </c>
      <c r="H58" t="s">
        <v>26</v>
      </c>
      <c r="I58">
        <v>5.3999999999999999E-2</v>
      </c>
      <c r="J58">
        <v>100</v>
      </c>
      <c r="K58">
        <v>209</v>
      </c>
      <c r="M58">
        <v>5</v>
      </c>
      <c r="O58">
        <v>11</v>
      </c>
    </row>
    <row r="59" spans="1:15" x14ac:dyDescent="0.25">
      <c r="A59" t="s">
        <v>17</v>
      </c>
      <c r="B59" t="s">
        <v>43</v>
      </c>
      <c r="C59" t="s">
        <v>30</v>
      </c>
      <c r="D59">
        <f t="shared" si="5"/>
        <v>0.3490658503988659</v>
      </c>
      <c r="E59" t="s">
        <v>26</v>
      </c>
      <c r="F59">
        <v>360</v>
      </c>
      <c r="G59">
        <v>700</v>
      </c>
      <c r="H59" t="s">
        <v>26</v>
      </c>
      <c r="I59">
        <v>7.2999999999999995E-2</v>
      </c>
      <c r="J59">
        <v>100</v>
      </c>
      <c r="K59">
        <v>244</v>
      </c>
      <c r="M59">
        <v>5</v>
      </c>
      <c r="O59">
        <v>16</v>
      </c>
    </row>
    <row r="60" spans="1:15" x14ac:dyDescent="0.25">
      <c r="A60" t="s">
        <v>15</v>
      </c>
      <c r="B60" t="s">
        <v>43</v>
      </c>
      <c r="C60" t="s">
        <v>31</v>
      </c>
      <c r="D60">
        <f>PI()*(16/2)^2/144</f>
        <v>1.3962634015954636</v>
      </c>
      <c r="E60" t="s">
        <v>26</v>
      </c>
      <c r="F60">
        <v>360</v>
      </c>
      <c r="G60">
        <v>600</v>
      </c>
      <c r="H60" t="s">
        <v>26</v>
      </c>
      <c r="I60">
        <v>7.5999999999999998E-2</v>
      </c>
      <c r="J60">
        <v>100</v>
      </c>
      <c r="K60">
        <v>840</v>
      </c>
      <c r="M60">
        <v>10</v>
      </c>
      <c r="O60">
        <v>22</v>
      </c>
    </row>
    <row r="61" spans="1:15" x14ac:dyDescent="0.25">
      <c r="A61" t="s">
        <v>15</v>
      </c>
      <c r="B61" t="s">
        <v>43</v>
      </c>
      <c r="C61" t="s">
        <v>31</v>
      </c>
      <c r="D61">
        <f>PI()*(16/2)^2/144</f>
        <v>1.3962634015954636</v>
      </c>
      <c r="E61" t="s">
        <v>26</v>
      </c>
      <c r="F61">
        <v>360</v>
      </c>
      <c r="G61">
        <v>700</v>
      </c>
      <c r="H61" t="s">
        <v>26</v>
      </c>
      <c r="I61">
        <v>0.10199999999999999</v>
      </c>
      <c r="J61">
        <v>100</v>
      </c>
      <c r="K61">
        <v>980</v>
      </c>
      <c r="M61">
        <v>12</v>
      </c>
      <c r="O61">
        <v>27</v>
      </c>
    </row>
    <row r="62" spans="1:15" x14ac:dyDescent="0.25">
      <c r="A62" t="s">
        <v>17</v>
      </c>
      <c r="B62" t="s">
        <v>43</v>
      </c>
      <c r="C62" t="s">
        <v>32</v>
      </c>
      <c r="D62">
        <f>PI()*(15/2)^2/144</f>
        <v>1.227184630308513</v>
      </c>
      <c r="E62" t="s">
        <v>26</v>
      </c>
      <c r="F62">
        <v>360</v>
      </c>
      <c r="G62">
        <v>600</v>
      </c>
      <c r="H62" t="s">
        <v>26</v>
      </c>
      <c r="I62">
        <v>0.04</v>
      </c>
      <c r="J62">
        <v>100</v>
      </c>
      <c r="K62">
        <v>736</v>
      </c>
      <c r="M62">
        <v>8</v>
      </c>
      <c r="O62">
        <v>22</v>
      </c>
    </row>
    <row r="63" spans="1:15" x14ac:dyDescent="0.25">
      <c r="A63" t="s">
        <v>17</v>
      </c>
      <c r="B63" t="s">
        <v>43</v>
      </c>
      <c r="C63" t="s">
        <v>32</v>
      </c>
      <c r="D63">
        <f>PI()*(15/2)^2/144</f>
        <v>1.227184630308513</v>
      </c>
      <c r="E63" t="s">
        <v>26</v>
      </c>
      <c r="F63">
        <v>360</v>
      </c>
      <c r="G63">
        <v>700</v>
      </c>
      <c r="H63" t="s">
        <v>26</v>
      </c>
      <c r="I63">
        <v>5.5E-2</v>
      </c>
      <c r="J63">
        <v>100</v>
      </c>
      <c r="K63">
        <v>859</v>
      </c>
      <c r="M63">
        <v>9</v>
      </c>
      <c r="O63">
        <v>26</v>
      </c>
    </row>
    <row r="64" spans="1:15" x14ac:dyDescent="0.25">
      <c r="A64" t="s">
        <v>18</v>
      </c>
      <c r="B64" t="s">
        <v>16</v>
      </c>
      <c r="C64" t="s">
        <v>19</v>
      </c>
      <c r="D64">
        <f>12*12/144</f>
        <v>1</v>
      </c>
      <c r="E64" t="s">
        <v>26</v>
      </c>
      <c r="F64" t="s">
        <v>20</v>
      </c>
      <c r="G64">
        <v>600</v>
      </c>
      <c r="H64" t="s">
        <v>26</v>
      </c>
      <c r="I64">
        <v>2.1999999999999999E-2</v>
      </c>
      <c r="J64">
        <v>75</v>
      </c>
      <c r="K64">
        <v>220</v>
      </c>
      <c r="M64">
        <v>14</v>
      </c>
      <c r="N64">
        <v>0.36699999999999999</v>
      </c>
    </row>
    <row r="65" spans="1:15" x14ac:dyDescent="0.25">
      <c r="A65" t="s">
        <v>18</v>
      </c>
      <c r="B65" t="s">
        <v>16</v>
      </c>
      <c r="C65" t="s">
        <v>19</v>
      </c>
      <c r="D65">
        <f>12*12/144</f>
        <v>1</v>
      </c>
      <c r="E65" t="s">
        <v>26</v>
      </c>
      <c r="F65" t="s">
        <v>20</v>
      </c>
      <c r="G65">
        <v>700</v>
      </c>
      <c r="H65" t="s">
        <v>26</v>
      </c>
      <c r="I65">
        <v>3.1E-2</v>
      </c>
      <c r="J65">
        <v>75</v>
      </c>
      <c r="K65">
        <v>260</v>
      </c>
      <c r="M65">
        <v>17</v>
      </c>
      <c r="N65">
        <v>0.36699999999999999</v>
      </c>
    </row>
    <row r="66" spans="1:15" x14ac:dyDescent="0.25">
      <c r="A66" t="s">
        <v>21</v>
      </c>
      <c r="B66" t="s">
        <v>16</v>
      </c>
      <c r="C66" t="s">
        <v>22</v>
      </c>
      <c r="D66">
        <f>10*10/144</f>
        <v>0.69444444444444442</v>
      </c>
      <c r="E66" t="s">
        <v>26</v>
      </c>
      <c r="F66" t="s">
        <v>23</v>
      </c>
      <c r="G66">
        <v>500</v>
      </c>
      <c r="H66" t="s">
        <v>26</v>
      </c>
      <c r="I66">
        <v>1.6E-2</v>
      </c>
      <c r="J66">
        <v>75</v>
      </c>
      <c r="K66">
        <v>125</v>
      </c>
      <c r="M66">
        <v>8</v>
      </c>
      <c r="N66">
        <v>0.252</v>
      </c>
    </row>
    <row r="67" spans="1:15" x14ac:dyDescent="0.25">
      <c r="A67" t="s">
        <v>21</v>
      </c>
      <c r="B67" t="s">
        <v>16</v>
      </c>
      <c r="C67" t="s">
        <v>22</v>
      </c>
      <c r="D67">
        <f t="shared" ref="D67:D68" si="6">10*10/144</f>
        <v>0.69444444444444442</v>
      </c>
      <c r="E67" t="s">
        <v>26</v>
      </c>
      <c r="F67" t="s">
        <v>23</v>
      </c>
      <c r="G67">
        <v>600</v>
      </c>
      <c r="H67" t="s">
        <v>26</v>
      </c>
      <c r="I67">
        <v>2.1999999999999999E-2</v>
      </c>
      <c r="J67">
        <v>75</v>
      </c>
      <c r="K67">
        <v>150</v>
      </c>
      <c r="M67">
        <v>9.5</v>
      </c>
      <c r="N67">
        <v>0.252</v>
      </c>
    </row>
    <row r="68" spans="1:15" x14ac:dyDescent="0.25">
      <c r="A68" t="s">
        <v>21</v>
      </c>
      <c r="B68" t="s">
        <v>16</v>
      </c>
      <c r="C68" t="s">
        <v>22</v>
      </c>
      <c r="D68">
        <f t="shared" si="6"/>
        <v>0.69444444444444442</v>
      </c>
      <c r="E68" t="s">
        <v>26</v>
      </c>
      <c r="F68" t="s">
        <v>23</v>
      </c>
      <c r="G68">
        <v>700</v>
      </c>
      <c r="H68" t="s">
        <v>26</v>
      </c>
      <c r="I68">
        <v>3.1E-2</v>
      </c>
      <c r="J68">
        <v>75</v>
      </c>
      <c r="K68">
        <v>175</v>
      </c>
      <c r="M68">
        <v>11</v>
      </c>
      <c r="N68">
        <v>0.252</v>
      </c>
    </row>
    <row r="69" spans="1:15" x14ac:dyDescent="0.25">
      <c r="A69" t="s">
        <v>24</v>
      </c>
      <c r="B69" t="s">
        <v>44</v>
      </c>
      <c r="C69" t="s">
        <v>25</v>
      </c>
      <c r="D69">
        <f>14*6/144</f>
        <v>0.58333333333333337</v>
      </c>
      <c r="E69" t="s">
        <v>26</v>
      </c>
      <c r="F69" t="s">
        <v>20</v>
      </c>
      <c r="G69">
        <v>600</v>
      </c>
      <c r="H69" t="s">
        <v>26</v>
      </c>
      <c r="I69">
        <v>2.1999999999999999E-2</v>
      </c>
      <c r="J69">
        <v>75</v>
      </c>
      <c r="K69">
        <v>125</v>
      </c>
      <c r="M69">
        <v>6</v>
      </c>
      <c r="N69">
        <v>0.21</v>
      </c>
    </row>
    <row r="70" spans="1:15" x14ac:dyDescent="0.25">
      <c r="A70" t="s">
        <v>24</v>
      </c>
      <c r="B70" t="s">
        <v>44</v>
      </c>
      <c r="C70" t="s">
        <v>25</v>
      </c>
      <c r="D70">
        <f>14*6/144</f>
        <v>0.58333333333333337</v>
      </c>
      <c r="E70" t="s">
        <v>26</v>
      </c>
      <c r="F70" t="s">
        <v>20</v>
      </c>
      <c r="G70">
        <v>700</v>
      </c>
      <c r="H70" t="s">
        <v>26</v>
      </c>
      <c r="I70">
        <v>3.1E-2</v>
      </c>
      <c r="J70">
        <v>75</v>
      </c>
      <c r="K70">
        <v>145</v>
      </c>
      <c r="M70">
        <v>7</v>
      </c>
      <c r="N70">
        <v>0.21</v>
      </c>
    </row>
    <row r="71" spans="1:15" x14ac:dyDescent="0.25">
      <c r="A71" t="s">
        <v>33</v>
      </c>
      <c r="B71" t="s">
        <v>45</v>
      </c>
      <c r="C71" t="s">
        <v>34</v>
      </c>
      <c r="D71">
        <f>22*12/144</f>
        <v>1.8333333333333333</v>
      </c>
      <c r="E71" t="s">
        <v>26</v>
      </c>
      <c r="G71">
        <v>400</v>
      </c>
      <c r="H71" t="s">
        <v>28</v>
      </c>
      <c r="I71">
        <v>2.9000000000000001E-2</v>
      </c>
      <c r="K71">
        <v>640</v>
      </c>
      <c r="O71">
        <v>10</v>
      </c>
    </row>
    <row r="72" spans="1:15" x14ac:dyDescent="0.25">
      <c r="A72" t="s">
        <v>33</v>
      </c>
      <c r="B72" t="s">
        <v>45</v>
      </c>
      <c r="C72" t="s">
        <v>35</v>
      </c>
      <c r="D72">
        <f>20*16/144</f>
        <v>2.2222222222222223</v>
      </c>
      <c r="E72" t="s">
        <v>26</v>
      </c>
      <c r="G72">
        <v>400</v>
      </c>
      <c r="H72" t="s">
        <v>28</v>
      </c>
      <c r="I72">
        <v>2.9000000000000001E-2</v>
      </c>
      <c r="K72">
        <v>832</v>
      </c>
      <c r="O72">
        <v>10</v>
      </c>
    </row>
    <row r="73" spans="1:15" x14ac:dyDescent="0.25">
      <c r="A73" t="s">
        <v>33</v>
      </c>
      <c r="B73" t="s">
        <v>45</v>
      </c>
      <c r="C73" t="s">
        <v>36</v>
      </c>
      <c r="D73">
        <f>18*12/144</f>
        <v>1.5</v>
      </c>
      <c r="E73" t="s">
        <v>26</v>
      </c>
      <c r="G73">
        <v>400</v>
      </c>
      <c r="H73" t="s">
        <v>28</v>
      </c>
      <c r="I73">
        <v>2.9000000000000001E-2</v>
      </c>
      <c r="K73">
        <v>536</v>
      </c>
      <c r="O73">
        <v>10</v>
      </c>
    </row>
    <row r="74" spans="1:15" x14ac:dyDescent="0.25">
      <c r="A74" t="s">
        <v>33</v>
      </c>
      <c r="B74" t="s">
        <v>45</v>
      </c>
      <c r="C74" t="s">
        <v>34</v>
      </c>
      <c r="D74">
        <v>1.6</v>
      </c>
      <c r="E74" t="s">
        <v>28</v>
      </c>
      <c r="G74">
        <v>400</v>
      </c>
      <c r="H74" t="s">
        <v>28</v>
      </c>
      <c r="I74">
        <v>2.9000000000000001E-2</v>
      </c>
      <c r="K74">
        <v>640</v>
      </c>
      <c r="O74">
        <v>10</v>
      </c>
    </row>
    <row r="75" spans="1:15" x14ac:dyDescent="0.25">
      <c r="A75" t="s">
        <v>33</v>
      </c>
      <c r="B75" t="s">
        <v>45</v>
      </c>
      <c r="C75" t="s">
        <v>35</v>
      </c>
      <c r="D75">
        <v>2.08</v>
      </c>
      <c r="E75" t="s">
        <v>28</v>
      </c>
      <c r="G75">
        <v>400</v>
      </c>
      <c r="H75" t="s">
        <v>28</v>
      </c>
      <c r="I75">
        <v>2.9000000000000001E-2</v>
      </c>
      <c r="K75">
        <v>832</v>
      </c>
      <c r="O75">
        <v>10</v>
      </c>
    </row>
    <row r="76" spans="1:15" x14ac:dyDescent="0.25">
      <c r="A76" t="s">
        <v>33</v>
      </c>
      <c r="B76" t="s">
        <v>45</v>
      </c>
      <c r="C76" t="s">
        <v>36</v>
      </c>
      <c r="D76">
        <v>1.34</v>
      </c>
      <c r="E76" t="s">
        <v>28</v>
      </c>
      <c r="G76">
        <v>400</v>
      </c>
      <c r="H76" t="s">
        <v>28</v>
      </c>
      <c r="I76">
        <v>2.9000000000000001E-2</v>
      </c>
      <c r="K76">
        <v>536</v>
      </c>
      <c r="O76">
        <v>10</v>
      </c>
    </row>
    <row r="77" spans="1:15" x14ac:dyDescent="0.25">
      <c r="A77" t="s">
        <v>33</v>
      </c>
      <c r="B77" t="s">
        <v>45</v>
      </c>
      <c r="C77" t="s">
        <v>46</v>
      </c>
      <c r="D77">
        <f>30*16/144</f>
        <v>3.3333333333333335</v>
      </c>
      <c r="E77" t="s">
        <v>26</v>
      </c>
      <c r="G77">
        <v>400</v>
      </c>
      <c r="H77" t="s">
        <v>28</v>
      </c>
      <c r="I77">
        <v>2.9000000000000001E-2</v>
      </c>
      <c r="K77">
        <v>1244</v>
      </c>
      <c r="O77">
        <v>10</v>
      </c>
    </row>
    <row r="78" spans="1:15" x14ac:dyDescent="0.25">
      <c r="A78" t="s">
        <v>33</v>
      </c>
      <c r="B78" t="s">
        <v>45</v>
      </c>
      <c r="C78" t="s">
        <v>47</v>
      </c>
      <c r="D78">
        <f>32*20/144</f>
        <v>4.4444444444444446</v>
      </c>
      <c r="E78" t="s">
        <v>26</v>
      </c>
      <c r="G78">
        <v>400</v>
      </c>
      <c r="H78" t="s">
        <v>28</v>
      </c>
      <c r="I78">
        <v>2.9000000000000001E-2</v>
      </c>
      <c r="K78">
        <v>1716</v>
      </c>
      <c r="O78">
        <v>10</v>
      </c>
    </row>
    <row r="79" spans="1:15" x14ac:dyDescent="0.25">
      <c r="A79" t="s">
        <v>33</v>
      </c>
      <c r="B79" t="s">
        <v>45</v>
      </c>
      <c r="C79" t="s">
        <v>47</v>
      </c>
      <c r="D79">
        <v>4.29</v>
      </c>
      <c r="E79" t="s">
        <v>28</v>
      </c>
      <c r="G79">
        <v>400</v>
      </c>
      <c r="H79" t="s">
        <v>28</v>
      </c>
      <c r="I79">
        <v>2.9000000000000001E-2</v>
      </c>
      <c r="K79">
        <v>1716</v>
      </c>
      <c r="O79">
        <v>10</v>
      </c>
    </row>
    <row r="80" spans="1:15" x14ac:dyDescent="0.25">
      <c r="A80" t="s">
        <v>33</v>
      </c>
      <c r="B80" t="s">
        <v>45</v>
      </c>
      <c r="C80" t="s">
        <v>48</v>
      </c>
      <c r="D80">
        <v>1.07</v>
      </c>
      <c r="E80" t="s">
        <v>28</v>
      </c>
      <c r="G80">
        <v>400</v>
      </c>
      <c r="H80" t="s">
        <v>28</v>
      </c>
      <c r="I80">
        <v>2.9000000000000001E-2</v>
      </c>
      <c r="K80">
        <v>428</v>
      </c>
      <c r="O80">
        <v>10</v>
      </c>
    </row>
    <row r="81" spans="1:15" x14ac:dyDescent="0.25">
      <c r="A81" t="s">
        <v>33</v>
      </c>
      <c r="B81" t="s">
        <v>45</v>
      </c>
      <c r="C81" t="s">
        <v>49</v>
      </c>
      <c r="D81">
        <v>1.18</v>
      </c>
      <c r="E81" t="s">
        <v>28</v>
      </c>
      <c r="G81">
        <v>400</v>
      </c>
      <c r="H81" t="s">
        <v>28</v>
      </c>
      <c r="I81">
        <v>2.9000000000000001E-2</v>
      </c>
      <c r="K81">
        <v>472</v>
      </c>
      <c r="O81">
        <v>10</v>
      </c>
    </row>
    <row r="82" spans="1:15" x14ac:dyDescent="0.25">
      <c r="A82" t="s">
        <v>33</v>
      </c>
      <c r="B82" t="s">
        <v>45</v>
      </c>
      <c r="C82" t="s">
        <v>50</v>
      </c>
      <c r="D82">
        <v>1.34</v>
      </c>
      <c r="E82" t="s">
        <v>28</v>
      </c>
      <c r="G82">
        <v>400</v>
      </c>
      <c r="H82" t="s">
        <v>28</v>
      </c>
      <c r="I82">
        <v>2.9000000000000001E-2</v>
      </c>
      <c r="K82">
        <v>536</v>
      </c>
      <c r="O82">
        <v>10</v>
      </c>
    </row>
    <row r="83" spans="1:15" x14ac:dyDescent="0.25">
      <c r="A83" t="s">
        <v>33</v>
      </c>
      <c r="B83" t="s">
        <v>45</v>
      </c>
      <c r="C83" t="s">
        <v>51</v>
      </c>
      <c r="D83">
        <v>1.6</v>
      </c>
      <c r="E83" t="s">
        <v>28</v>
      </c>
      <c r="G83">
        <v>400</v>
      </c>
      <c r="H83" t="s">
        <v>28</v>
      </c>
      <c r="I83">
        <v>2.9000000000000001E-2</v>
      </c>
      <c r="K83">
        <v>640</v>
      </c>
      <c r="O83">
        <v>10</v>
      </c>
    </row>
    <row r="84" spans="1:15" x14ac:dyDescent="0.25">
      <c r="A84" t="s">
        <v>33</v>
      </c>
      <c r="B84" t="s">
        <v>45</v>
      </c>
      <c r="C84" t="s">
        <v>48</v>
      </c>
      <c r="D84">
        <v>1.07</v>
      </c>
      <c r="E84" t="s">
        <v>28</v>
      </c>
      <c r="G84">
        <v>500</v>
      </c>
      <c r="H84" t="s">
        <v>28</v>
      </c>
      <c r="I84">
        <v>4.5999999999999999E-2</v>
      </c>
      <c r="K84">
        <v>535</v>
      </c>
      <c r="O84">
        <v>10</v>
      </c>
    </row>
    <row r="85" spans="1:15" x14ac:dyDescent="0.25">
      <c r="A85" t="s">
        <v>33</v>
      </c>
      <c r="B85" t="s">
        <v>45</v>
      </c>
      <c r="C85" t="s">
        <v>49</v>
      </c>
      <c r="D85">
        <v>1.18</v>
      </c>
      <c r="E85" t="s">
        <v>28</v>
      </c>
      <c r="G85">
        <v>500</v>
      </c>
      <c r="H85" t="s">
        <v>28</v>
      </c>
      <c r="I85">
        <v>4.5999999999999999E-2</v>
      </c>
      <c r="K85">
        <v>590</v>
      </c>
      <c r="O85">
        <v>10</v>
      </c>
    </row>
    <row r="86" spans="1:15" x14ac:dyDescent="0.25">
      <c r="A86" t="s">
        <v>33</v>
      </c>
      <c r="B86" t="s">
        <v>45</v>
      </c>
      <c r="C86" t="s">
        <v>50</v>
      </c>
      <c r="D86">
        <v>1.34</v>
      </c>
      <c r="E86" t="s">
        <v>28</v>
      </c>
      <c r="G86">
        <v>500</v>
      </c>
      <c r="H86" t="s">
        <v>28</v>
      </c>
      <c r="I86">
        <v>4.5999999999999999E-2</v>
      </c>
      <c r="K86">
        <v>670</v>
      </c>
      <c r="O86">
        <v>11</v>
      </c>
    </row>
    <row r="87" spans="1:15" x14ac:dyDescent="0.25">
      <c r="A87" t="s">
        <v>33</v>
      </c>
      <c r="B87" t="s">
        <v>45</v>
      </c>
      <c r="C87" t="s">
        <v>51</v>
      </c>
      <c r="D87">
        <v>1.6</v>
      </c>
      <c r="E87" t="s">
        <v>28</v>
      </c>
      <c r="G87">
        <v>500</v>
      </c>
      <c r="H87" t="s">
        <v>28</v>
      </c>
      <c r="I87">
        <v>4.5999999999999999E-2</v>
      </c>
      <c r="K87">
        <v>800</v>
      </c>
      <c r="O87">
        <v>12</v>
      </c>
    </row>
    <row r="88" spans="1:15" x14ac:dyDescent="0.25">
      <c r="A88" t="s">
        <v>33</v>
      </c>
      <c r="B88" t="s">
        <v>45</v>
      </c>
      <c r="C88" t="s">
        <v>48</v>
      </c>
      <c r="D88">
        <v>1.07</v>
      </c>
      <c r="E88" t="s">
        <v>28</v>
      </c>
      <c r="G88">
        <v>600</v>
      </c>
      <c r="H88" t="s">
        <v>28</v>
      </c>
      <c r="I88">
        <v>6.4000000000000001E-2</v>
      </c>
      <c r="K88">
        <v>642</v>
      </c>
      <c r="O88">
        <v>17</v>
      </c>
    </row>
    <row r="89" spans="1:15" x14ac:dyDescent="0.25">
      <c r="A89" t="s">
        <v>33</v>
      </c>
      <c r="B89" t="s">
        <v>45</v>
      </c>
      <c r="C89" t="s">
        <v>49</v>
      </c>
      <c r="D89">
        <v>1.18</v>
      </c>
      <c r="E89" t="s">
        <v>28</v>
      </c>
      <c r="G89">
        <v>600</v>
      </c>
      <c r="H89" t="s">
        <v>28</v>
      </c>
      <c r="I89">
        <v>6.4000000000000001E-2</v>
      </c>
      <c r="K89">
        <v>708</v>
      </c>
      <c r="O89">
        <v>17</v>
      </c>
    </row>
    <row r="90" spans="1:15" x14ac:dyDescent="0.25">
      <c r="A90" t="s">
        <v>33</v>
      </c>
      <c r="B90" t="s">
        <v>45</v>
      </c>
      <c r="C90" t="s">
        <v>50</v>
      </c>
      <c r="D90">
        <v>1.34</v>
      </c>
      <c r="E90" t="s">
        <v>28</v>
      </c>
      <c r="G90">
        <v>600</v>
      </c>
      <c r="H90" t="s">
        <v>28</v>
      </c>
      <c r="I90">
        <v>6.4000000000000001E-2</v>
      </c>
      <c r="K90">
        <v>804</v>
      </c>
      <c r="O90">
        <v>18</v>
      </c>
    </row>
    <row r="91" spans="1:15" x14ac:dyDescent="0.25">
      <c r="A91" t="s">
        <v>33</v>
      </c>
      <c r="B91" t="s">
        <v>45</v>
      </c>
      <c r="C91" t="s">
        <v>51</v>
      </c>
      <c r="D91">
        <v>1.6</v>
      </c>
      <c r="E91" t="s">
        <v>28</v>
      </c>
      <c r="G91">
        <v>600</v>
      </c>
      <c r="H91" t="s">
        <v>28</v>
      </c>
      <c r="I91">
        <v>6.4000000000000001E-2</v>
      </c>
      <c r="K91">
        <v>960</v>
      </c>
      <c r="O91">
        <v>19</v>
      </c>
    </row>
    <row r="92" spans="1:15" x14ac:dyDescent="0.25">
      <c r="A92" t="s">
        <v>33</v>
      </c>
      <c r="B92" t="s">
        <v>45</v>
      </c>
      <c r="C92" t="s">
        <v>48</v>
      </c>
      <c r="D92">
        <v>1.07</v>
      </c>
      <c r="E92" t="s">
        <v>28</v>
      </c>
      <c r="G92">
        <v>700</v>
      </c>
      <c r="H92" t="s">
        <v>28</v>
      </c>
      <c r="I92">
        <v>8.8999999999999996E-2</v>
      </c>
      <c r="K92">
        <v>749</v>
      </c>
      <c r="O92">
        <v>23</v>
      </c>
    </row>
    <row r="93" spans="1:15" x14ac:dyDescent="0.25">
      <c r="A93" t="s">
        <v>33</v>
      </c>
      <c r="B93" t="s">
        <v>45</v>
      </c>
      <c r="C93" t="s">
        <v>49</v>
      </c>
      <c r="D93">
        <v>1.18</v>
      </c>
      <c r="E93" t="s">
        <v>28</v>
      </c>
      <c r="G93">
        <v>700</v>
      </c>
      <c r="H93" t="s">
        <v>28</v>
      </c>
      <c r="I93">
        <v>8.8999999999999996E-2</v>
      </c>
      <c r="K93">
        <v>826</v>
      </c>
      <c r="O93">
        <v>23</v>
      </c>
    </row>
    <row r="94" spans="1:15" x14ac:dyDescent="0.25">
      <c r="A94" t="s">
        <v>33</v>
      </c>
      <c r="B94" t="s">
        <v>45</v>
      </c>
      <c r="C94" t="s">
        <v>50</v>
      </c>
      <c r="D94">
        <v>1.34</v>
      </c>
      <c r="E94" t="s">
        <v>28</v>
      </c>
      <c r="G94">
        <v>700</v>
      </c>
      <c r="H94" t="s">
        <v>28</v>
      </c>
      <c r="I94">
        <v>8.8999999999999996E-2</v>
      </c>
      <c r="K94">
        <v>938</v>
      </c>
      <c r="O94">
        <v>24</v>
      </c>
    </row>
    <row r="95" spans="1:15" x14ac:dyDescent="0.25">
      <c r="A95" t="s">
        <v>33</v>
      </c>
      <c r="B95" t="s">
        <v>45</v>
      </c>
      <c r="C95" t="s">
        <v>51</v>
      </c>
      <c r="D95">
        <v>1.6</v>
      </c>
      <c r="E95" t="s">
        <v>28</v>
      </c>
      <c r="G95">
        <v>700</v>
      </c>
      <c r="H95" t="s">
        <v>28</v>
      </c>
      <c r="I95">
        <v>8.8999999999999996E-2</v>
      </c>
      <c r="K95">
        <v>1120</v>
      </c>
      <c r="O95">
        <v>25</v>
      </c>
    </row>
    <row r="96" spans="1:15" x14ac:dyDescent="0.25">
      <c r="A96" t="s">
        <v>33</v>
      </c>
      <c r="B96" t="s">
        <v>45</v>
      </c>
      <c r="C96" t="s">
        <v>48</v>
      </c>
      <c r="D96">
        <v>1.07</v>
      </c>
      <c r="E96" t="s">
        <v>28</v>
      </c>
      <c r="G96">
        <v>800</v>
      </c>
      <c r="H96" t="s">
        <v>28</v>
      </c>
      <c r="I96">
        <v>0.11600000000000001</v>
      </c>
      <c r="K96">
        <v>856</v>
      </c>
      <c r="O96">
        <v>28</v>
      </c>
    </row>
    <row r="97" spans="1:15" x14ac:dyDescent="0.25">
      <c r="A97" t="s">
        <v>33</v>
      </c>
      <c r="B97" t="s">
        <v>45</v>
      </c>
      <c r="C97" t="s">
        <v>49</v>
      </c>
      <c r="D97">
        <v>1.18</v>
      </c>
      <c r="E97" t="s">
        <v>28</v>
      </c>
      <c r="G97">
        <v>800</v>
      </c>
      <c r="H97" t="s">
        <v>28</v>
      </c>
      <c r="I97">
        <v>0.11600000000000001</v>
      </c>
      <c r="K97">
        <v>944</v>
      </c>
      <c r="O97">
        <v>28</v>
      </c>
    </row>
    <row r="98" spans="1:15" x14ac:dyDescent="0.25">
      <c r="A98" t="s">
        <v>33</v>
      </c>
      <c r="B98" t="s">
        <v>45</v>
      </c>
      <c r="C98" t="s">
        <v>50</v>
      </c>
      <c r="D98">
        <v>1.34</v>
      </c>
      <c r="E98" t="s">
        <v>28</v>
      </c>
      <c r="G98">
        <v>800</v>
      </c>
      <c r="H98" t="s">
        <v>28</v>
      </c>
      <c r="I98">
        <v>0.11600000000000001</v>
      </c>
      <c r="K98">
        <v>1072</v>
      </c>
      <c r="O98">
        <v>29</v>
      </c>
    </row>
    <row r="99" spans="1:15" x14ac:dyDescent="0.25">
      <c r="A99" t="s">
        <v>33</v>
      </c>
      <c r="B99" t="s">
        <v>45</v>
      </c>
      <c r="C99" t="s">
        <v>51</v>
      </c>
      <c r="D99">
        <v>1.6</v>
      </c>
      <c r="E99" t="s">
        <v>28</v>
      </c>
      <c r="G99">
        <v>800</v>
      </c>
      <c r="H99" t="s">
        <v>28</v>
      </c>
      <c r="I99">
        <v>0.11600000000000001</v>
      </c>
      <c r="K99">
        <v>1280</v>
      </c>
      <c r="O99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topLeftCell="K4" workbookViewId="0">
      <selection activeCell="V8" sqref="V8"/>
    </sheetView>
  </sheetViews>
  <sheetFormatPr defaultRowHeight="15" x14ac:dyDescent="0.25"/>
  <cols>
    <col min="4" max="4" width="10.5703125" customWidth="1"/>
  </cols>
  <sheetData>
    <row r="1" spans="1:31" x14ac:dyDescent="0.25">
      <c r="A1" t="s">
        <v>2</v>
      </c>
      <c r="B1" t="s">
        <v>53</v>
      </c>
      <c r="C1" t="s">
        <v>54</v>
      </c>
      <c r="D1" t="s">
        <v>55</v>
      </c>
      <c r="E1" s="3" t="s">
        <v>56</v>
      </c>
      <c r="F1" s="3"/>
      <c r="G1" s="3"/>
      <c r="H1" t="s">
        <v>5</v>
      </c>
      <c r="I1" t="s">
        <v>9</v>
      </c>
      <c r="J1" s="3" t="s">
        <v>57</v>
      </c>
      <c r="K1" s="3"/>
      <c r="L1" s="3"/>
      <c r="M1" s="3" t="s">
        <v>62</v>
      </c>
      <c r="N1" s="3"/>
      <c r="O1" s="3"/>
      <c r="T1" t="s">
        <v>65</v>
      </c>
      <c r="W1" t="s">
        <v>58</v>
      </c>
      <c r="Y1" t="s">
        <v>59</v>
      </c>
    </row>
    <row r="2" spans="1:31" x14ac:dyDescent="0.25">
      <c r="E2">
        <v>0</v>
      </c>
      <c r="F2">
        <v>22.5</v>
      </c>
      <c r="G2">
        <v>45</v>
      </c>
      <c r="J2">
        <v>0</v>
      </c>
      <c r="K2">
        <v>22.5</v>
      </c>
      <c r="L2">
        <v>45</v>
      </c>
      <c r="M2">
        <v>0</v>
      </c>
      <c r="N2">
        <v>22.5</v>
      </c>
      <c r="O2">
        <v>45</v>
      </c>
      <c r="P2" s="4" t="s">
        <v>5</v>
      </c>
      <c r="Q2" s="4" t="s">
        <v>54</v>
      </c>
      <c r="R2" s="4" t="s">
        <v>9</v>
      </c>
      <c r="S2">
        <v>0</v>
      </c>
      <c r="T2">
        <v>22.5</v>
      </c>
      <c r="U2">
        <v>45</v>
      </c>
      <c r="V2">
        <v>0</v>
      </c>
      <c r="W2">
        <v>22.5</v>
      </c>
      <c r="X2">
        <v>45</v>
      </c>
    </row>
    <row r="3" spans="1:31" x14ac:dyDescent="0.25">
      <c r="A3" t="s">
        <v>52</v>
      </c>
      <c r="B3">
        <v>0.22</v>
      </c>
      <c r="C3">
        <v>300</v>
      </c>
      <c r="D3">
        <v>6.0000000000000001E-3</v>
      </c>
      <c r="E3">
        <v>1.7000000000000001E-2</v>
      </c>
      <c r="F3">
        <v>1.9E-2</v>
      </c>
      <c r="G3">
        <v>2.7E-2</v>
      </c>
      <c r="H3">
        <v>65</v>
      </c>
      <c r="J3">
        <v>7</v>
      </c>
      <c r="K3">
        <v>6</v>
      </c>
      <c r="L3">
        <v>4</v>
      </c>
      <c r="M3">
        <v>14</v>
      </c>
      <c r="N3">
        <v>11</v>
      </c>
      <c r="O3">
        <v>7</v>
      </c>
      <c r="P3">
        <v>200</v>
      </c>
      <c r="Q3" s="2">
        <f>(P3-0.2268)/0.2197</f>
        <v>909.29995448338639</v>
      </c>
      <c r="R3" s="2">
        <f>30.179*LN(Q3)-177.93</f>
        <v>27.66971950931196</v>
      </c>
      <c r="S3" s="2">
        <f>10.485*LN(Q3)-52.847</f>
        <v>18.583897612748466</v>
      </c>
      <c r="T3" s="2">
        <f>8.1996*LN(Q3)-40.906</f>
        <v>14.955210115926789</v>
      </c>
      <c r="U3" s="2">
        <f>5.2086*LN(Q3)-26.06</f>
        <v>9.4244991231055444</v>
      </c>
      <c r="V3" s="1">
        <f>0.0000002*$Q$3^2-0.000003*$Q$3+0.0012</f>
        <v>0.16383738158124755</v>
      </c>
      <c r="W3" s="1">
        <f>0.0000002*$Q$3^2-0.000002*$Q$3+0.0003</f>
        <v>0.16384668153573093</v>
      </c>
      <c r="X3" s="1">
        <f>0.0000002*$Q$3^2-0.000002*$Q$3+0.0008</f>
        <v>0.16434668153573093</v>
      </c>
      <c r="Y3" s="1">
        <f>0.00000006*$Q$3^2-0.000001*$Q$3+0.0006</f>
        <v>4.9300284478925926E-2</v>
      </c>
    </row>
    <row r="4" spans="1:31" x14ac:dyDescent="0.25">
      <c r="C4">
        <v>400</v>
      </c>
      <c r="D4">
        <v>0.01</v>
      </c>
      <c r="E4">
        <v>2.9000000000000001E-2</v>
      </c>
      <c r="F4">
        <v>3.2000000000000001E-2</v>
      </c>
      <c r="G4">
        <v>4.9000000000000002E-2</v>
      </c>
      <c r="H4">
        <v>90</v>
      </c>
      <c r="J4">
        <v>10</v>
      </c>
      <c r="K4">
        <v>8</v>
      </c>
      <c r="L4">
        <v>5</v>
      </c>
      <c r="M4">
        <v>17</v>
      </c>
      <c r="N4">
        <v>14</v>
      </c>
      <c r="O4">
        <v>9</v>
      </c>
      <c r="T4" t="s">
        <v>66</v>
      </c>
    </row>
    <row r="5" spans="1:31" x14ac:dyDescent="0.25">
      <c r="C5">
        <v>500</v>
      </c>
      <c r="D5">
        <v>1.6E-2</v>
      </c>
      <c r="E5">
        <v>4.7E-2</v>
      </c>
      <c r="F5">
        <v>5.1999999999999998E-2</v>
      </c>
      <c r="G5">
        <v>0.08</v>
      </c>
      <c r="H5">
        <v>110</v>
      </c>
      <c r="J5">
        <v>12</v>
      </c>
      <c r="K5">
        <v>10</v>
      </c>
      <c r="L5">
        <v>6</v>
      </c>
      <c r="M5">
        <v>19</v>
      </c>
      <c r="N5">
        <v>15</v>
      </c>
      <c r="O5">
        <v>10</v>
      </c>
      <c r="S5">
        <v>0</v>
      </c>
      <c r="T5">
        <v>22.5</v>
      </c>
      <c r="U5">
        <v>45</v>
      </c>
    </row>
    <row r="6" spans="1:31" x14ac:dyDescent="0.25">
      <c r="C6">
        <v>600</v>
      </c>
      <c r="D6">
        <v>2.1999999999999999E-2</v>
      </c>
      <c r="E6">
        <v>6.5000000000000002E-2</v>
      </c>
      <c r="F6">
        <v>7.2999999999999995E-2</v>
      </c>
      <c r="G6">
        <v>0.109</v>
      </c>
      <c r="H6">
        <v>130</v>
      </c>
      <c r="I6">
        <v>15</v>
      </c>
      <c r="J6">
        <v>15</v>
      </c>
      <c r="K6">
        <v>12</v>
      </c>
      <c r="L6">
        <v>7</v>
      </c>
      <c r="M6">
        <v>21</v>
      </c>
      <c r="N6">
        <v>17</v>
      </c>
      <c r="O6">
        <v>10</v>
      </c>
      <c r="S6" s="2">
        <f>12.166*LN($Q$3)-56.375</f>
        <v>26.508004325865315</v>
      </c>
      <c r="T6" s="2">
        <f>9.8093*LN($Q$3)-45.594</f>
        <v>21.233573099926893</v>
      </c>
      <c r="U6" s="2">
        <f>6.0014*LN($Q$3)-27.641</f>
        <v>13.244587881082374</v>
      </c>
    </row>
    <row r="7" spans="1:31" x14ac:dyDescent="0.25">
      <c r="C7">
        <v>700</v>
      </c>
      <c r="D7">
        <v>0.03</v>
      </c>
      <c r="E7">
        <v>8.7999999999999995E-2</v>
      </c>
      <c r="F7">
        <v>9.8000000000000004E-2</v>
      </c>
      <c r="G7">
        <v>0.14899999999999999</v>
      </c>
      <c r="H7">
        <v>155</v>
      </c>
      <c r="I7">
        <v>20</v>
      </c>
      <c r="J7">
        <v>16</v>
      </c>
      <c r="K7">
        <v>13</v>
      </c>
      <c r="L7">
        <v>8</v>
      </c>
      <c r="M7">
        <v>23</v>
      </c>
      <c r="N7">
        <v>18</v>
      </c>
      <c r="O7">
        <v>11</v>
      </c>
    </row>
    <row r="8" spans="1:31" x14ac:dyDescent="0.25">
      <c r="C8">
        <v>800</v>
      </c>
      <c r="D8">
        <v>0.04</v>
      </c>
      <c r="E8">
        <v>0.11700000000000001</v>
      </c>
      <c r="F8">
        <v>0.13200000000000001</v>
      </c>
      <c r="G8">
        <v>0.19900000000000001</v>
      </c>
      <c r="H8">
        <v>175</v>
      </c>
      <c r="I8">
        <v>24</v>
      </c>
      <c r="J8">
        <v>17</v>
      </c>
      <c r="K8">
        <v>14</v>
      </c>
      <c r="L8">
        <v>9</v>
      </c>
      <c r="M8">
        <v>24</v>
      </c>
      <c r="N8">
        <v>19</v>
      </c>
      <c r="O8">
        <v>12</v>
      </c>
    </row>
    <row r="9" spans="1:31" x14ac:dyDescent="0.25">
      <c r="C9">
        <v>1000</v>
      </c>
      <c r="D9">
        <v>6.2E-2</v>
      </c>
      <c r="E9">
        <v>0.18099999999999999</v>
      </c>
      <c r="F9">
        <v>0.20399999999999999</v>
      </c>
      <c r="G9">
        <v>0.307</v>
      </c>
      <c r="H9">
        <v>220</v>
      </c>
      <c r="I9">
        <v>30</v>
      </c>
      <c r="J9">
        <v>19</v>
      </c>
      <c r="K9">
        <v>15</v>
      </c>
      <c r="L9">
        <v>10</v>
      </c>
      <c r="M9">
        <v>27</v>
      </c>
      <c r="N9">
        <v>22</v>
      </c>
      <c r="O9">
        <v>13</v>
      </c>
    </row>
    <row r="10" spans="1:31" x14ac:dyDescent="0.25">
      <c r="C10">
        <v>1200</v>
      </c>
      <c r="D10">
        <v>0.09</v>
      </c>
      <c r="E10">
        <v>0.26500000000000001</v>
      </c>
      <c r="F10">
        <v>0.29699999999999999</v>
      </c>
      <c r="G10">
        <v>0.44700000000000001</v>
      </c>
      <c r="H10">
        <v>265</v>
      </c>
      <c r="I10">
        <v>36</v>
      </c>
      <c r="J10">
        <v>21</v>
      </c>
      <c r="K10">
        <v>17</v>
      </c>
      <c r="L10">
        <v>11</v>
      </c>
      <c r="M10">
        <v>29</v>
      </c>
      <c r="N10">
        <v>23</v>
      </c>
      <c r="O10">
        <v>15</v>
      </c>
    </row>
    <row r="11" spans="1:31" x14ac:dyDescent="0.25">
      <c r="C11">
        <v>1400</v>
      </c>
      <c r="D11">
        <v>0.122</v>
      </c>
      <c r="E11">
        <v>0.35799999999999998</v>
      </c>
      <c r="F11">
        <v>0.40300000000000002</v>
      </c>
      <c r="G11">
        <v>0.60499999999999998</v>
      </c>
      <c r="H11">
        <v>310</v>
      </c>
      <c r="I11">
        <v>41</v>
      </c>
      <c r="J11">
        <v>23</v>
      </c>
      <c r="K11">
        <v>18</v>
      </c>
      <c r="L11">
        <v>12</v>
      </c>
      <c r="M11">
        <v>32</v>
      </c>
      <c r="N11">
        <v>26</v>
      </c>
      <c r="O11">
        <v>16</v>
      </c>
    </row>
    <row r="12" spans="1:31" x14ac:dyDescent="0.25">
      <c r="C12">
        <v>1600</v>
      </c>
      <c r="D12">
        <v>0.159</v>
      </c>
      <c r="E12">
        <v>0.46700000000000003</v>
      </c>
      <c r="F12">
        <v>0.52300000000000002</v>
      </c>
      <c r="G12">
        <v>0.78800000000000003</v>
      </c>
      <c r="H12">
        <v>350</v>
      </c>
      <c r="I12">
        <v>45</v>
      </c>
      <c r="J12">
        <v>25</v>
      </c>
      <c r="K12">
        <v>20</v>
      </c>
      <c r="L12">
        <v>12</v>
      </c>
      <c r="M12">
        <v>34</v>
      </c>
      <c r="N12">
        <v>27</v>
      </c>
      <c r="O12">
        <v>17</v>
      </c>
    </row>
    <row r="13" spans="1:31" x14ac:dyDescent="0.25">
      <c r="C13">
        <v>1800</v>
      </c>
      <c r="D13">
        <v>0.20200000000000001</v>
      </c>
      <c r="E13">
        <v>0.59299999999999997</v>
      </c>
      <c r="F13">
        <v>0.66600000000000004</v>
      </c>
      <c r="G13">
        <v>1</v>
      </c>
      <c r="H13">
        <v>395</v>
      </c>
      <c r="I13">
        <v>48</v>
      </c>
      <c r="J13">
        <v>26</v>
      </c>
      <c r="K13">
        <v>21</v>
      </c>
      <c r="L13">
        <v>13</v>
      </c>
      <c r="M13">
        <v>36</v>
      </c>
      <c r="N13">
        <v>29</v>
      </c>
      <c r="O13">
        <v>18</v>
      </c>
    </row>
    <row r="15" spans="1:31" x14ac:dyDescent="0.25">
      <c r="F15" t="s">
        <v>60</v>
      </c>
      <c r="N15" t="s">
        <v>61</v>
      </c>
      <c r="W15" t="s">
        <v>63</v>
      </c>
      <c r="AE15" t="s">
        <v>64</v>
      </c>
    </row>
  </sheetData>
  <mergeCells count="3">
    <mergeCell ref="E1:G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air_term_mfg_specs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WHITESIDE, TAD</dc:creator>
  <cp:lastModifiedBy>Windows User</cp:lastModifiedBy>
  <dcterms:created xsi:type="dcterms:W3CDTF">2016-06-15T17:11:30Z</dcterms:created>
  <dcterms:modified xsi:type="dcterms:W3CDTF">2016-06-15T17:23:58Z</dcterms:modified>
</cp:coreProperties>
</file>