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3" activeTab="11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Strop" sheetId="11" r:id="rId8"/>
    <sheet name="Bloczki silikatowe" sheetId="10" r:id="rId9"/>
    <sheet name="Piasek i stal" sheetId="7" r:id="rId10"/>
    <sheet name="Warunki uruchomienia" sheetId="8" r:id="rId11"/>
    <sheet name="Nadproża" sheetId="12" r:id="rId12"/>
  </sheets>
  <calcPr calcId="124519"/>
</workbook>
</file>

<file path=xl/calcChain.xml><?xml version="1.0" encoding="utf-8"?>
<calcChain xmlns="http://schemas.openxmlformats.org/spreadsheetml/2006/main">
  <c r="E16" i="12"/>
  <c r="E14"/>
  <c r="E3"/>
  <c r="D16"/>
  <c r="D49" i="7"/>
  <c r="D48"/>
  <c r="G50"/>
  <c r="F49"/>
  <c r="H20"/>
  <c r="H18"/>
  <c r="F8" i="10"/>
  <c r="G25"/>
  <c r="F9"/>
  <c r="H7"/>
  <c r="E49" i="9"/>
  <c r="D49"/>
  <c r="G21" i="7"/>
  <c r="J56"/>
  <c r="K52"/>
  <c r="J53"/>
  <c r="J54" s="1"/>
  <c r="K49"/>
  <c r="L50"/>
  <c r="G4"/>
  <c r="G5"/>
  <c r="G3"/>
  <c r="D61"/>
  <c r="D63" s="1"/>
  <c r="I42"/>
  <c r="I40"/>
  <c r="I43" s="1"/>
  <c r="I45" s="1"/>
  <c r="G38"/>
  <c r="G43" s="1"/>
  <c r="G45" s="1"/>
  <c r="F30"/>
  <c r="F31"/>
  <c r="F32"/>
  <c r="F33"/>
  <c r="F34"/>
  <c r="F35"/>
  <c r="F36"/>
  <c r="F37"/>
  <c r="F39"/>
  <c r="F41"/>
  <c r="F29"/>
  <c r="E30" i="6"/>
  <c r="D30"/>
  <c r="E16" i="5"/>
  <c r="D16"/>
  <c r="F43" i="7" l="1"/>
  <c r="F45" s="1"/>
  <c r="G9" s="1"/>
  <c r="H9" s="1"/>
  <c r="G12"/>
  <c r="H12" s="1"/>
  <c r="E29" i="4"/>
  <c r="G10" i="7" l="1"/>
  <c r="H10" s="1"/>
  <c r="G11"/>
  <c r="H11" s="1"/>
  <c r="E24" i="3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<sst xmlns="http://schemas.openxmlformats.org/spreadsheetml/2006/main" count="736" uniqueCount="421">
  <si>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</si>
  <si>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</si>
  <si>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</si>
  <si>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</si>
  <si>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</si>
  <si>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</si>
  <si>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</si>
  <si>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</si>
  <si>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</si>
  <si>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</si>
  <si>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</si>
  <si>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</si>
  <si>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</si>
  <si>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</si>
  <si>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</si>
  <si>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</si>
  <si>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</si>
  <si>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</si>
  <si>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</si>
  <si>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</si>
  <si>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</si>
  <si>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</si>
  <si>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</si>
  <si>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</si>
  <si>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</si>
  <si>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</si>
  <si>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</si>
  <si>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</si>
  <si>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</si>
  <si>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</si>
  <si>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</si>
  <si>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</si>
  <si>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</si>
  <si>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</si>
  <si>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</si>
  <si>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</si>
  <si>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</si>
  <si>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</si>
  <si>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</si>
  <si>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</si>
  <si>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</si>
  <si>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</si>
  <si>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</si>
  <si>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</si>
  <si>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</si>
  <si>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</si>
  <si>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</si>
  <si>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</si>
  <si>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</si>
  <si>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</si>
  <si>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</si>
  <si>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</si>
  <si>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</si>
  <si>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</si>
  <si>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</si>
  <si>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</si>
  <si>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</si>
  <si>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</si>
  <si>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</si>
  <si>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</si>
  <si>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</si>
  <si>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</si>
  <si>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</si>
  <si>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</si>
  <si>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</si>
  <si>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</si>
  <si>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</si>
  <si>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</si>
  <si>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</si>
  <si>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</si>
  <si>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</si>
  <si>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</si>
  <si>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</si>
  <si>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</si>
  <si>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</si>
  <si>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</si>
  <si>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</si>
  <si>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</si>
  <si>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</si>
  <si>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</si>
  <si>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</si>
  <si>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</si>
  <si>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</si>
  <si>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</si>
  <si>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</si>
  <si>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</si>
  <si>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</si>
  <si>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</si>
  <si>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</si>
  <si>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</si>
  <si>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</si>
  <si>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</si>
  <si>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</si>
  <si>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</si>
  <si>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</si>
  <si>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</si>
  <si>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</si>
  <si>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</si>
  <si>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</si>
  <si>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</si>
  <si>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</si>
  <si>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</si>
  <si>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</si>
  <si>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</si>
  <si>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</si>
  <si>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</si>
  <si>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</si>
  <si>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</si>
  <si>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</si>
  <si>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</si>
  <si>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</si>
  <si>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</si>
  <si>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</si>
  <si>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</si>
  <si>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</si>
  <si>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</si>
  <si>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</si>
  <si>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</si>
  <si>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</si>
  <si>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</si>
  <si>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</si>
  <si>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</si>
  <si>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</si>
  <si>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</si>
  <si>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</si>
  <si>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</si>
  <si>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</si>
  <si>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</si>
  <si>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</si>
  <si>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</si>
  <si>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</si>
  <si>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</si>
  <si>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</si>
  <si>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</si>
  <si>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</si>
  <si>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</si>
  <si>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</si>
  <si>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</si>
  <si>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</si>
  <si>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</si>
  <si>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</si>
  <si>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</si>
  <si>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</si>
  <si>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</si>
  <si>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</si>
  <si>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</si>
  <si>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</si>
  <si>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</si>
  <si>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</si>
  <si>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</si>
  <si>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</si>
  <si>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</si>
  <si>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</si>
  <si>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</si>
  <si>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</si>
  <si>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</si>
  <si>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</si>
  <si>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</si>
  <si>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</si>
  <si>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</si>
  <si>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</si>
  <si>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</si>
  <si>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</si>
  <si>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</si>
  <si>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</si>
  <si>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</si>
  <si>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</si>
  <si>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</si>
  <si>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</si>
  <si>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</si>
  <si>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</si>
  <si>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</si>
  <si>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</si>
  <si>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</si>
  <si>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</si>
  <si>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</si>
  <si>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</si>
  <si>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http://www.jft.com.pl/materialy-budowlane.htm</t>
  </si>
  <si>
    <t>http://www.hydrokrusz.pl/kruszywa/cennik.html</t>
  </si>
  <si>
    <t>71 343 22 55</t>
  </si>
  <si>
    <t>średnica</t>
  </si>
  <si>
    <t>długość [mm]</t>
  </si>
  <si>
    <t>ilość</t>
  </si>
  <si>
    <t>razem śr12</t>
  </si>
  <si>
    <t>razem śr10</t>
  </si>
  <si>
    <t>razem śr8</t>
  </si>
  <si>
    <t>Masa 1m [kg/m]</t>
  </si>
  <si>
    <t>Długość razem [m]</t>
  </si>
  <si>
    <t>Masa   [kg]</t>
  </si>
  <si>
    <t>lp</t>
  </si>
  <si>
    <t>Drut stal.okrągły miękki fi 0,5-0,8mm</t>
  </si>
  <si>
    <t>kg</t>
  </si>
  <si>
    <t>Kotwy stalowe</t>
  </si>
  <si>
    <t>szt</t>
  </si>
  <si>
    <t>Pręty okr.gład.do zbr.bet. fi do 7mm</t>
  </si>
  <si>
    <t>Prętyżebr.skoś.do zbr.bet. fi 12-14mm</t>
  </si>
  <si>
    <t>Fundamenty z projektu</t>
  </si>
  <si>
    <t>Stal do stropu</t>
  </si>
  <si>
    <t>razem</t>
  </si>
  <si>
    <t>Stal do płyty</t>
  </si>
  <si>
    <t>srednica</t>
  </si>
  <si>
    <t>długosc</t>
  </si>
  <si>
    <t>fi 6</t>
  </si>
  <si>
    <t>fi 14</t>
  </si>
  <si>
    <t>fi 18</t>
  </si>
  <si>
    <t>dlugosc razem</t>
  </si>
  <si>
    <t>m</t>
  </si>
  <si>
    <t>masa 1m</t>
  </si>
  <si>
    <t>masa</t>
  </si>
  <si>
    <t>masa razem</t>
  </si>
  <si>
    <t>266,54kg</t>
  </si>
  <si>
    <t>Zestawienie stali wg projektu, rys K5</t>
  </si>
  <si>
    <t>Zestawienie stali wg projektu, rys K6</t>
  </si>
  <si>
    <t>Geodeta</t>
  </si>
  <si>
    <t>Harmonogram</t>
  </si>
  <si>
    <t>Ile dni od rozpoczęcia robót trzeba go zawołać</t>
  </si>
  <si>
    <t>Kliniec</t>
  </si>
  <si>
    <t>Pospółka</t>
  </si>
  <si>
    <t>Stal</t>
  </si>
  <si>
    <t>Na kiedy trzeba dostarczyć stal</t>
  </si>
  <si>
    <t xml:space="preserve">Beton </t>
  </si>
  <si>
    <t xml:space="preserve">Kto zamawia beton. </t>
  </si>
  <si>
    <t>Czy warto zamówić stal na całą budowę (płyta + strop)</t>
  </si>
  <si>
    <t>Kominek</t>
  </si>
  <si>
    <t>Kanalizacja</t>
  </si>
  <si>
    <t>Gdzie będzie przebiegać rura z poddasza (bo pierwotnie idzie w kominie)</t>
  </si>
  <si>
    <t>Projekt wod-kan</t>
  </si>
  <si>
    <t>Uzgodnić kanalizację w płycie</t>
  </si>
  <si>
    <t>Ile potrzeba stali na cały budynek. Czy stal kupuje się w gotowych formach do stropu.</t>
  </si>
  <si>
    <t>Kiedy po rozpoczęciu robót potrzebne jest dostarczenie klińca</t>
  </si>
  <si>
    <t>Kiedy po rozpoczęciu robót potrzebne jest dostarczenie pospółki</t>
  </si>
  <si>
    <t>Beton i Stal</t>
  </si>
  <si>
    <t>Czy można zamówić w Manexie (i czy warto)</t>
  </si>
  <si>
    <t>Okna</t>
  </si>
  <si>
    <t>Uzgodnić zestawienie</t>
  </si>
  <si>
    <t>Czy doprowadzenie powietrza do kominka z zamkniętą komora spalania idzie przez płytę? Jeśli tak to trzeba to uwzglednić.</t>
  </si>
  <si>
    <t>Temat</t>
  </si>
  <si>
    <t>Pytanie</t>
  </si>
  <si>
    <t>Ustalenie</t>
  </si>
  <si>
    <t>Wykop</t>
  </si>
  <si>
    <t>Kiedy zaczyna się i kończy wykopy</t>
  </si>
  <si>
    <t>Piaskarnie</t>
  </si>
  <si>
    <t>Kliniec - opis</t>
  </si>
  <si>
    <t>Kliniec - cena za całość</t>
  </si>
  <si>
    <t>Pospółka - opis</t>
  </si>
  <si>
    <t>Pospółka - cena za całość</t>
  </si>
  <si>
    <t>Jan Familien Trans</t>
  </si>
  <si>
    <t>Dane firmy</t>
  </si>
  <si>
    <t>5-31,5mm, 30m3=50ton</t>
  </si>
  <si>
    <t>Piasek na podsypkę, 110m3=187ton</t>
  </si>
  <si>
    <t>www.kruszywa-margo.pl</t>
  </si>
  <si>
    <t>Margo Mietków</t>
  </si>
  <si>
    <t>3auta po 20ton</t>
  </si>
  <si>
    <t>10 aut po 20 ton</t>
  </si>
  <si>
    <t>Maligrand</t>
  </si>
  <si>
    <t>850zł za samochód 22t</t>
  </si>
  <si>
    <t>440 za samochod 22t</t>
  </si>
  <si>
    <t>Razem koszt surowca z dostawą</t>
  </si>
  <si>
    <t>Hydrokrusz</t>
  </si>
  <si>
    <t>3000,00 (bez dostawy)</t>
  </si>
  <si>
    <t>1tona 60zł - wg cennika na www</t>
  </si>
  <si>
    <t>3553,00 (bez dostawy)</t>
  </si>
  <si>
    <t>Najtańsza mieszanka piaskowo-żwirowa 1t=19zł, wg cennika na www</t>
  </si>
  <si>
    <t>Podpisanie umowy</t>
  </si>
  <si>
    <t>Planowany termin wykonania</t>
  </si>
  <si>
    <t>Zbieranie kasy</t>
  </si>
  <si>
    <t>2013-05-31 do 2013-06-01</t>
  </si>
  <si>
    <t>Zbieramy wyrok</t>
  </si>
  <si>
    <t>Wniosek o wpis do hipoteki</t>
  </si>
  <si>
    <t>Spłata-nadpłata</t>
  </si>
  <si>
    <t>Przewalutowanie</t>
  </si>
  <si>
    <t>Zaświadczenie mbank (terminowej spłaty kredytu i rachunek)</t>
  </si>
  <si>
    <t>Dyspozycja całkowitej spłaty mbank</t>
  </si>
  <si>
    <t>Dyspozycja wypłaty transzy EB</t>
  </si>
  <si>
    <t>Zaświadczenie o spłaceniu KK</t>
  </si>
  <si>
    <t>Czy wykonane</t>
  </si>
  <si>
    <t>Kontakt</t>
  </si>
  <si>
    <t>Zestawienie stali na płytę</t>
  </si>
  <si>
    <t>Zestawienie stali z projektu Mati</t>
  </si>
  <si>
    <t>Gotowość do pracy Wykonawcy</t>
  </si>
  <si>
    <t>Wykorzystanie dobrej pogody</t>
  </si>
  <si>
    <t>Szybszy koniec budowy</t>
  </si>
  <si>
    <t>Większa szansa na zakończenie stanu zamkniętego przed zimą.</t>
  </si>
  <si>
    <t>Brak spełnionych warunków uruchomienia kredytu</t>
  </si>
  <si>
    <t>Niekorzystne warunki refinansowania kredytu na działkę.</t>
  </si>
  <si>
    <t>Kurs euro dużo wyższy niż zakładany w kwocie refinansowania (koniecznośc dopłaty)</t>
  </si>
  <si>
    <t>Mamy środki jedynie na ok. 10 dni pracy Wykonawcy</t>
  </si>
  <si>
    <t>Mniejsze opcje uniknięcia spreadu walutowego.</t>
  </si>
  <si>
    <t>Zmiany w umowie</t>
  </si>
  <si>
    <t>Umowa z EB</t>
  </si>
  <si>
    <t>DLA NOWAKA</t>
  </si>
  <si>
    <t>Wakacje Dorotki do 25.VI</t>
  </si>
  <si>
    <t>Niepewna sytuacja prawna Marcina (do 19.VI)</t>
  </si>
  <si>
    <t>Aner</t>
  </si>
  <si>
    <t>http://www.aner.com.pl</t>
  </si>
  <si>
    <t>aner@aner.com.pl</t>
  </si>
  <si>
    <t>Stal Jan</t>
  </si>
  <si>
    <t>www.staljan.pl</t>
  </si>
  <si>
    <t>Centrostal</t>
  </si>
  <si>
    <t>8mm - cena za kg</t>
  </si>
  <si>
    <t>10mm - cena za kg</t>
  </si>
  <si>
    <t>12mm - cena za kg</t>
  </si>
  <si>
    <t>dostawa</t>
  </si>
  <si>
    <t>Manex</t>
  </si>
  <si>
    <t>Razem koszt stali z dostawą [netto]</t>
  </si>
  <si>
    <t>Sebastian Kita www.centrostal.com.pl</t>
  </si>
  <si>
    <t>2390/1000</t>
  </si>
  <si>
    <t>brutto</t>
  </si>
  <si>
    <t>ah@komp-stal.pl</t>
  </si>
  <si>
    <t>car-met.pl</t>
  </si>
  <si>
    <t>biuro@stalkat.pl</t>
  </si>
  <si>
    <t>Centrozłom Wrocław</t>
  </si>
  <si>
    <t>dcstal@dcstal.com.pl</t>
  </si>
  <si>
    <t>centrostal@centrostal.com.pl</t>
  </si>
  <si>
    <t>MANEX - z faktur</t>
  </si>
  <si>
    <t>Zapytania wyslane 2013-08-15</t>
  </si>
  <si>
    <t>10mm</t>
  </si>
  <si>
    <t>12mm</t>
  </si>
  <si>
    <t>16mm</t>
  </si>
  <si>
    <t>na koszt kupującego</t>
  </si>
  <si>
    <t>RAZEM</t>
  </si>
  <si>
    <t>5990,72 + dostawa</t>
  </si>
  <si>
    <t>ceny netto</t>
  </si>
  <si>
    <t>240 netto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</si>
  <si>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</si>
  <si>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</si>
  <si>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</si>
  <si>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</si>
  <si>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</si>
  <si>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</si>
  <si>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</si>
  <si>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</si>
  <si>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</si>
  <si>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</si>
  <si>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</si>
  <si>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</si>
  <si>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</si>
  <si>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</si>
  <si>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</si>
  <si>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</si>
  <si>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</si>
  <si>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</si>
  <si>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</si>
  <si>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</si>
  <si>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</si>
  <si>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</si>
  <si>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</si>
  <si>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</si>
  <si>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</si>
  <si>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</si>
  <si>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</si>
  <si>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</si>
  <si>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</si>
  <si>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</si>
  <si>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</si>
  <si>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</si>
  <si>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</si>
  <si>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</si>
  <si>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</si>
  <si>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</si>
  <si>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</si>
  <si>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</si>
  <si>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</si>
  <si>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Firma</t>
  </si>
  <si>
    <t>lukasz@cebj.pl</t>
  </si>
  <si>
    <t>Cena bloczków 200m2</t>
  </si>
  <si>
    <t>Cena kleju</t>
  </si>
  <si>
    <t>Dostawa</t>
  </si>
  <si>
    <t>Cena całość</t>
  </si>
  <si>
    <t>http://www.cebj.pl</t>
  </si>
  <si>
    <t>narysować komin w ścianie garażu</t>
  </si>
  <si>
    <t>ArturPołetko</t>
  </si>
  <si>
    <t>budomexolawa@wp.pl</t>
  </si>
  <si>
    <t>Budomex - Allegro</t>
  </si>
  <si>
    <t xml:space="preserve">rozliczyć się z rodzicami z pożyczki na garaż </t>
  </si>
  <si>
    <t>Paleta</t>
  </si>
  <si>
    <t>Cena bloczka</t>
  </si>
  <si>
    <t>Ceny brutto</t>
  </si>
  <si>
    <t>wysłać zapytania ofertowe na strop Teriva (zapytać Glape jak o to pytać)</t>
  </si>
  <si>
    <t>http://www.mam-sklad.pl/</t>
  </si>
  <si>
    <t>oferta na stronie</t>
  </si>
  <si>
    <t>Klej25kg</t>
  </si>
  <si>
    <t>MSM</t>
  </si>
  <si>
    <t xml:space="preserve"> biuro@gaja-msm.pl </t>
  </si>
  <si>
    <t>biuro@magbez.pl</t>
  </si>
  <si>
    <t>Magbez</t>
  </si>
  <si>
    <t xml:space="preserve"> biuro@budinpol.com.pl</t>
  </si>
  <si>
    <t>Budinpol</t>
  </si>
  <si>
    <t>sprawdzić czy tańszy będzie styropian 16cm czy 25cm</t>
  </si>
  <si>
    <t>Kolumna2</t>
  </si>
  <si>
    <t>Kolumna3</t>
  </si>
  <si>
    <t>Kolumna4</t>
  </si>
  <si>
    <t>Kolumna5</t>
  </si>
  <si>
    <t>Kolumna6</t>
  </si>
  <si>
    <t>Kolumna7</t>
  </si>
  <si>
    <t>Kolumna8</t>
  </si>
  <si>
    <t xml:space="preserve">  biuro@drewbet-liszewski.pl</t>
  </si>
  <si>
    <t>Drewbet</t>
  </si>
  <si>
    <t xml:space="preserve"> piotr@sbb.net.pl</t>
  </si>
  <si>
    <t>SBB</t>
  </si>
  <si>
    <t>BETARD</t>
  </si>
  <si>
    <t xml:space="preserve"> bok@betard.pl</t>
  </si>
  <si>
    <t>Cebj</t>
  </si>
  <si>
    <t>piotr@cebj.pl</t>
  </si>
  <si>
    <t>zanieść cesję ubezpieczenia do EB - podpisać aneks zmiany kredytobiorcy</t>
  </si>
  <si>
    <t>Cennik Betart marzec 2012</t>
  </si>
  <si>
    <t>Drzwi wejściowe</t>
  </si>
  <si>
    <t>Otwór</t>
  </si>
  <si>
    <t>Nadproże</t>
  </si>
  <si>
    <t>Kuchnia front</t>
  </si>
  <si>
    <t>Kuchnia bok</t>
  </si>
  <si>
    <t>Wykusz front</t>
  </si>
  <si>
    <t>Wykusz bok</t>
  </si>
  <si>
    <t>Wykusz tył</t>
  </si>
  <si>
    <t>Taras</t>
  </si>
  <si>
    <t>Gabinet tyl</t>
  </si>
  <si>
    <t>Gabinet bok</t>
  </si>
  <si>
    <t>Pom ogrod</t>
  </si>
  <si>
    <t>Garaz</t>
  </si>
  <si>
    <t>Pom gosp</t>
  </si>
  <si>
    <t>Cennik bud</t>
  </si>
</sst>
</file>

<file path=xl/styles.xml><?xml version="1.0" encoding="utf-8"?>
<styleSheet xmlns="http://schemas.openxmlformats.org/spreadsheetml/2006/main">
  <fonts count="23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b/>
      <sz val="8"/>
      <color theme="1"/>
      <name val="Tahoma"/>
      <family val="2"/>
      <charset val="238"/>
    </font>
    <font>
      <b/>
      <sz val="8"/>
      <color theme="3" tint="-0.249977111117893"/>
      <name val="Tahoma"/>
      <family val="2"/>
      <charset val="238"/>
    </font>
    <font>
      <sz val="10"/>
      <name val="Tahoma"/>
      <family val="2"/>
      <charset val="238"/>
    </font>
    <font>
      <sz val="8"/>
      <name val="Tahoma"/>
      <family val="2"/>
      <charset val="238"/>
    </font>
    <font>
      <b/>
      <sz val="8"/>
      <name val="Tahoma"/>
      <family val="2"/>
      <charset val="238"/>
    </font>
    <font>
      <b/>
      <sz val="8"/>
      <color rgb="FFFF000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0" fillId="0" borderId="4" xfId="0" applyBorder="1"/>
    <xf numFmtId="0" fontId="0" fillId="0" borderId="21" xfId="0" applyBorder="1"/>
    <xf numFmtId="0" fontId="0" fillId="0" borderId="22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8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2" fontId="8" fillId="0" borderId="1" xfId="0" applyNumberFormat="1" applyFont="1" applyBorder="1" applyAlignment="1">
      <alignment wrapText="1"/>
    </xf>
    <xf numFmtId="2" fontId="15" fillId="0" borderId="1" xfId="0" applyNumberFormat="1" applyFont="1" applyBorder="1" applyAlignment="1">
      <alignment wrapText="1"/>
    </xf>
    <xf numFmtId="14" fontId="0" fillId="0" borderId="1" xfId="0" applyNumberFormat="1" applyBorder="1"/>
    <xf numFmtId="0" fontId="16" fillId="0" borderId="9" xfId="0" applyFont="1" applyFill="1" applyBorder="1"/>
    <xf numFmtId="0" fontId="16" fillId="0" borderId="7" xfId="0" applyFont="1" applyFill="1" applyBorder="1" applyAlignment="1">
      <alignment horizontal="center"/>
    </xf>
    <xf numFmtId="0" fontId="16" fillId="0" borderId="7" xfId="0" applyFont="1" applyFill="1" applyBorder="1"/>
    <xf numFmtId="0" fontId="16" fillId="0" borderId="8" xfId="0" applyFont="1" applyFill="1" applyBorder="1"/>
    <xf numFmtId="0" fontId="8" fillId="4" borderId="1" xfId="0" applyFont="1" applyFill="1" applyBorder="1" applyAlignment="1">
      <alignment wrapText="1"/>
    </xf>
    <xf numFmtId="2" fontId="8" fillId="4" borderId="1" xfId="0" applyNumberFormat="1" applyFont="1" applyFill="1" applyBorder="1" applyAlignment="1">
      <alignment wrapText="1"/>
    </xf>
    <xf numFmtId="2" fontId="15" fillId="4" borderId="1" xfId="0" applyNumberFormat="1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4" borderId="0" xfId="0" applyFill="1" applyBorder="1" applyAlignment="1">
      <alignment wrapText="1"/>
    </xf>
    <xf numFmtId="0" fontId="8" fillId="0" borderId="0" xfId="0" applyFont="1" applyBorder="1" applyAlignment="1">
      <alignment wrapText="1"/>
    </xf>
    <xf numFmtId="2" fontId="8" fillId="0" borderId="0" xfId="0" applyNumberFormat="1" applyFont="1" applyBorder="1" applyAlignment="1">
      <alignment wrapText="1"/>
    </xf>
    <xf numFmtId="2" fontId="15" fillId="0" borderId="0" xfId="0" applyNumberFormat="1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2" fontId="17" fillId="0" borderId="1" xfId="0" applyNumberFormat="1" applyFont="1" applyFill="1" applyBorder="1" applyAlignment="1">
      <alignment wrapText="1"/>
    </xf>
    <xf numFmtId="2" fontId="18" fillId="0" borderId="1" xfId="0" applyNumberFormat="1" applyFont="1" applyFill="1" applyBorder="1" applyAlignment="1">
      <alignment wrapText="1"/>
    </xf>
    <xf numFmtId="0" fontId="13" fillId="0" borderId="6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3" fontId="8" fillId="0" borderId="1" xfId="0" applyNumberFormat="1" applyFont="1" applyBorder="1" applyAlignment="1">
      <alignment wrapText="1"/>
    </xf>
    <xf numFmtId="0" fontId="13" fillId="0" borderId="20" xfId="0" applyFont="1" applyBorder="1"/>
    <xf numFmtId="2" fontId="18" fillId="0" borderId="0" xfId="0" applyNumberFormat="1" applyFont="1" applyFill="1" applyBorder="1" applyAlignment="1">
      <alignment wrapText="1"/>
    </xf>
    <xf numFmtId="0" fontId="8" fillId="0" borderId="7" xfId="0" applyFont="1" applyBorder="1" applyAlignment="1">
      <alignment wrapText="1"/>
    </xf>
    <xf numFmtId="2" fontId="8" fillId="0" borderId="7" xfId="0" applyNumberFormat="1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8" fillId="0" borderId="12" xfId="0" applyFont="1" applyBorder="1" applyAlignment="1">
      <alignment wrapText="1"/>
    </xf>
    <xf numFmtId="2" fontId="8" fillId="0" borderId="12" xfId="0" applyNumberFormat="1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2" fontId="14" fillId="0" borderId="17" xfId="0" applyNumberFormat="1" applyFont="1" applyBorder="1" applyAlignment="1">
      <alignment wrapText="1"/>
    </xf>
    <xf numFmtId="0" fontId="14" fillId="0" borderId="16" xfId="0" applyFont="1" applyBorder="1" applyAlignment="1">
      <alignment wrapText="1"/>
    </xf>
    <xf numFmtId="2" fontId="8" fillId="0" borderId="19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8" fillId="0" borderId="20" xfId="0" applyNumberFormat="1" applyFont="1" applyBorder="1" applyAlignment="1">
      <alignment wrapText="1"/>
    </xf>
    <xf numFmtId="2" fontId="15" fillId="0" borderId="24" xfId="0" applyNumberFormat="1" applyFont="1" applyBorder="1" applyAlignment="1">
      <alignment wrapText="1"/>
    </xf>
    <xf numFmtId="2" fontId="15" fillId="0" borderId="25" xfId="0" applyNumberFormat="1" applyFont="1" applyBorder="1" applyAlignment="1">
      <alignment wrapText="1"/>
    </xf>
    <xf numFmtId="2" fontId="15" fillId="0" borderId="26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21" fillId="0" borderId="6" xfId="0" applyFont="1" applyFill="1" applyBorder="1"/>
    <xf numFmtId="0" fontId="20" fillId="0" borderId="1" xfId="0" applyFont="1" applyBorder="1"/>
    <xf numFmtId="0" fontId="21" fillId="0" borderId="1" xfId="0" applyFont="1" applyFill="1" applyBorder="1"/>
    <xf numFmtId="0" fontId="20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22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22" fillId="0" borderId="1" xfId="0" applyFont="1" applyBorder="1" applyAlignment="1">
      <alignment wrapText="1"/>
    </xf>
    <xf numFmtId="0" fontId="4" fillId="0" borderId="9" xfId="0" applyFont="1" applyFill="1" applyBorder="1"/>
  </cellXfs>
  <cellStyles count="1">
    <cellStyle name="Normalny" xfId="0" builtinId="0"/>
  </cellStyles>
  <dxfs count="1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relativeIndent="0" justifyLastLine="0" shrinkToFit="0" mergeCell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399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3023360"/>
        <c:axId val="63033344"/>
      </c:lineChart>
      <c:catAx>
        <c:axId val="63023360"/>
        <c:scaling>
          <c:orientation val="minMax"/>
        </c:scaling>
        <c:axPos val="b"/>
        <c:numFmt formatCode="yyyy/mm/dd" sourceLinked="1"/>
        <c:tickLblPos val="nextTo"/>
        <c:crossAx val="63033344"/>
        <c:crosses val="autoZero"/>
        <c:lblAlgn val="ctr"/>
        <c:lblOffset val="100"/>
      </c:catAx>
      <c:valAx>
        <c:axId val="63033344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3023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8819"/>
          <c:y val="0.29353966170895651"/>
          <c:w val="0.11894812645906698"/>
          <c:h val="0.22334823203957854"/>
        </c:manualLayout>
      </c:layout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3914752"/>
        <c:axId val="63916288"/>
      </c:lineChart>
      <c:dateAx>
        <c:axId val="63914752"/>
        <c:scaling>
          <c:orientation val="minMax"/>
        </c:scaling>
        <c:axPos val="b"/>
        <c:numFmt formatCode="yyyy/mm/dd" sourceLinked="1"/>
        <c:tickLblPos val="nextTo"/>
        <c:crossAx val="63916288"/>
        <c:crosses val="autoZero"/>
        <c:auto val="1"/>
        <c:lblOffset val="100"/>
      </c:dateAx>
      <c:valAx>
        <c:axId val="63916288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39147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4240640"/>
        <c:axId val="64250624"/>
      </c:lineChart>
      <c:dateAx>
        <c:axId val="64240640"/>
        <c:scaling>
          <c:orientation val="minMax"/>
        </c:scaling>
        <c:axPos val="b"/>
        <c:numFmt formatCode="yyyy/mm/dd" sourceLinked="1"/>
        <c:tickLblPos val="nextTo"/>
        <c:crossAx val="64250624"/>
        <c:crosses val="autoZero"/>
        <c:auto val="1"/>
        <c:lblOffset val="100"/>
      </c:dateAx>
      <c:valAx>
        <c:axId val="64250624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42406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4336256"/>
        <c:axId val="64337792"/>
      </c:lineChart>
      <c:dateAx>
        <c:axId val="64336256"/>
        <c:scaling>
          <c:orientation val="minMax"/>
        </c:scaling>
        <c:axPos val="b"/>
        <c:numFmt formatCode="yyyy/mm/dd" sourceLinked="1"/>
        <c:majorTickMark val="in"/>
        <c:tickLblPos val="nextTo"/>
        <c:crossAx val="64337792"/>
        <c:crosses val="autoZero"/>
        <c:auto val="1"/>
        <c:lblOffset val="100"/>
      </c:dateAx>
      <c:valAx>
        <c:axId val="64337792"/>
        <c:scaling>
          <c:orientation val="minMax"/>
        </c:scaling>
        <c:axPos val="l"/>
        <c:majorGridlines/>
        <c:numFmt formatCode="General" sourceLinked="1"/>
        <c:tickLblPos val="nextTo"/>
        <c:crossAx val="643362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838"/>
          <c:y val="3.2882035578886207E-2"/>
          <c:w val="0.65643820838184763"/>
          <c:h val="0.63861876640420312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411904"/>
        <c:axId val="64438272"/>
      </c:lineChart>
      <c:dateAx>
        <c:axId val="64411904"/>
        <c:scaling>
          <c:orientation val="minMax"/>
        </c:scaling>
        <c:axPos val="b"/>
        <c:numFmt formatCode="yyyy/mm/dd" sourceLinked="1"/>
        <c:majorTickMark val="in"/>
        <c:tickLblPos val="nextTo"/>
        <c:crossAx val="64438272"/>
        <c:crosses val="autoZero"/>
        <c:auto val="1"/>
        <c:lblOffset val="100"/>
      </c:dateAx>
      <c:valAx>
        <c:axId val="64438272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4119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02" dataDxfId="100" headerRowBorderDxfId="101" tableBorderDxfId="99" totalsRowBorderDxfId="98">
  <autoFilter ref="A1:F43"/>
  <tableColumns count="6">
    <tableColumn id="1" name="Id" dataDxfId="97"/>
    <tableColumn id="2" name="Priorytet" dataDxfId="96"/>
    <tableColumn id="3" name="Rozmiar" dataDxfId="95"/>
    <tableColumn id="4" name="Nr Sprintu" dataDxfId="94"/>
    <tableColumn id="5" name="Chcę" dataDxfId="93"/>
    <tableColumn id="6" name="Aby" dataDxfId="92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7" name="Tabela7" displayName="Tabela7" ref="B129:D146" totalsRowShown="0" dataDxfId="10" tableBorderDxfId="9">
  <autoFilter ref="B129:D146"/>
  <tableColumns count="3">
    <tableColumn id="1" name="Temat" dataDxfId="8"/>
    <tableColumn id="2" name="Pytanie" dataDxfId="7"/>
    <tableColumn id="3" name="Ustalenie" dataDxfId="6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91" dataDxfId="90">
  <autoFilter ref="A4:F20"/>
  <tableColumns count="6">
    <tableColumn id="1" name="Id" dataDxfId="89"/>
    <tableColumn id="2" name="Status" dataDxfId="88"/>
    <tableColumn id="3" name="Realizator" dataDxfId="87"/>
    <tableColumn id="4" name="Rozmiar początkowy [h]" dataDxfId="86"/>
    <tableColumn id="5" name="Pozostało [h]" dataDxfId="85"/>
    <tableColumn id="6" name="Zadanie" dataDxfId="84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83" dataDxfId="82" tableBorderDxfId="81">
  <autoFilter ref="A4:F23"/>
  <tableColumns count="6">
    <tableColumn id="1" name="Id" totalsRowLabel="suma" dataDxfId="80" totalsRowDxfId="79"/>
    <tableColumn id="2" name="Status" dataDxfId="78" totalsRowDxfId="77"/>
    <tableColumn id="3" name="Realizator" dataDxfId="76" totalsRowDxfId="75"/>
    <tableColumn id="4" name="Rozmiar początkowy [h]" totalsRowFunction="custom" dataDxfId="74" totalsRowDxfId="73">
      <totalsRowFormula>SUM([Rozmiar początkowy '[h']])</totalsRowFormula>
    </tableColumn>
    <tableColumn id="5" name="Pozostało [h]" totalsRowFunction="custom" dataDxfId="72" totalsRowDxfId="71">
      <totalsRowFormula>SUM([Pozostało '[h']])</totalsRowFormula>
    </tableColumn>
    <tableColumn id="6" name="Zadanie" dataDxfId="70" totalsRowDxfId="69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68" dataDxfId="66" headerRowBorderDxfId="67" tableBorderDxfId="65" totalsRowBorderDxfId="64">
  <autoFilter ref="A6:F29"/>
  <tableColumns count="6">
    <tableColumn id="1" name="Id" dataDxfId="63"/>
    <tableColumn id="2" name="Status" dataDxfId="62"/>
    <tableColumn id="3" name="Realizator" dataDxfId="61"/>
    <tableColumn id="4" name="Rozmiar początkowy [h]" dataDxfId="60"/>
    <tableColumn id="5" name="Pozostało [h]" dataDxfId="59"/>
    <tableColumn id="6" name="Zadanie" dataDxfId="58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57" dataDxfId="55" headerRowBorderDxfId="56" tableBorderDxfId="54" totalsRowBorderDxfId="53">
  <autoFilter ref="A5:F15"/>
  <tableColumns count="6">
    <tableColumn id="1" name="Kolumna1" dataDxfId="52" totalsRowDxfId="51"/>
    <tableColumn id="2" name="Sprzedać mieszkanie." dataDxfId="50" totalsRowDxfId="49"/>
    <tableColumn id="3" name="Realizator" dataDxfId="48" totalsRowDxfId="47"/>
    <tableColumn id="4" name="Rozmiar początkowy [h]" totalsRowFunction="sum" dataDxfId="46" totalsRowDxfId="45"/>
    <tableColumn id="5" name="Pozostało [h]" totalsRowFunction="sum" dataDxfId="44" totalsRowDxfId="43"/>
    <tableColumn id="6" name="Zadanie" dataDxfId="42" totalsRowDxfId="4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40" dataDxfId="38" headerRowBorderDxfId="39" tableBorderDxfId="37" totalsRowBorderDxfId="36">
  <autoFilter ref="A5:F29"/>
  <tableColumns count="6">
    <tableColumn id="1" name="Kolumna1" dataDxfId="35" totalsRowDxfId="34"/>
    <tableColumn id="2" name="Status" dataDxfId="33" totalsRowDxfId="32"/>
    <tableColumn id="3" name="Realizator" dataDxfId="31" totalsRowDxfId="30"/>
    <tableColumn id="4" name="Rozmiar &#10;początkowy [h]" totalsRowFunction="sum" dataDxfId="29" totalsRowDxfId="28"/>
    <tableColumn id="5" name="Pozo-&#10;stało [h]" totalsRowFunction="sum" dataDxfId="27" totalsRowDxfId="26"/>
    <tableColumn id="6" name="Zadanie" dataDxfId="25" totalsRowDxfId="2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23" dataDxfId="21" headerRowBorderDxfId="22" tableBorderDxfId="20" totalsRowBorderDxfId="19">
  <autoFilter ref="A5:F48"/>
  <tableColumns count="6">
    <tableColumn id="1" name="Kolumna1" dataDxfId="18" totalsRowDxfId="5"/>
    <tableColumn id="2" name="Status" dataDxfId="17" totalsRowDxfId="4"/>
    <tableColumn id="3" name="Realizator" dataDxfId="16" totalsRowDxfId="3"/>
    <tableColumn id="4" name="Rozmiar &#10;początkowy [h]" totalsRowFunction="sum" dataDxfId="15" totalsRowDxfId="2"/>
    <tableColumn id="5" name="Pozo-&#10;stało [h]" totalsRowFunction="sum" dataDxfId="14" totalsRowDxfId="1"/>
    <tableColumn id="6" name="Zadanie" dataDxfId="13" totalsRowDxfId="0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0" name="Tabela911" displayName="Tabela911" ref="B6:K21" totalsRowShown="0">
  <autoFilter ref="B6:K21"/>
  <tableColumns count="10">
    <tableColumn id="1" name="Firma"/>
    <tableColumn id="2" name="Kontakt"/>
    <tableColumn id="11" name="Kolumna1"/>
    <tableColumn id="10" name="Kolumna2" dataDxfId="12"/>
    <tableColumn id="3" name="Kolumna3"/>
    <tableColumn id="12" name="Kolumna4"/>
    <tableColumn id="4" name="Kolumna5"/>
    <tableColumn id="9" name="Kolumna6"/>
    <tableColumn id="5" name="Kolumna7"/>
    <tableColumn id="6" name="Kolumna8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id="9" name="Tabela9" displayName="Tabela9" ref="B4:K19" totalsRowShown="0">
  <autoFilter ref="B4:K19">
    <filterColumn colId="2"/>
    <filterColumn colId="3"/>
    <filterColumn colId="5"/>
    <filterColumn colId="7"/>
  </autoFilter>
  <tableColumns count="10">
    <tableColumn id="1" name="Firma"/>
    <tableColumn id="2" name="Kontakt"/>
    <tableColumn id="11" name="szt"/>
    <tableColumn id="10" name="Cena bloczka" dataDxfId="11"/>
    <tableColumn id="3" name="Cena bloczków 200m2"/>
    <tableColumn id="12" name="Klej25kg"/>
    <tableColumn id="4" name="Cena kleju"/>
    <tableColumn id="9" name="Paleta"/>
    <tableColumn id="5" name="Dostawa"/>
    <tableColumn id="6" name="Cena całość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mailto:biuro@stalkat.pl" TargetMode="External"/><Relationship Id="rId7" Type="http://schemas.openxmlformats.org/officeDocument/2006/relationships/hyperlink" Target="mailto:aner@aner.com.pl" TargetMode="External"/><Relationship Id="rId2" Type="http://schemas.openxmlformats.org/officeDocument/2006/relationships/hyperlink" Target="mailto:ah@komp-stal.pl" TargetMode="External"/><Relationship Id="rId1" Type="http://schemas.openxmlformats.org/officeDocument/2006/relationships/hyperlink" Target="http://www.staljan.pl/" TargetMode="External"/><Relationship Id="rId6" Type="http://schemas.openxmlformats.org/officeDocument/2006/relationships/hyperlink" Target="mailto:aner@aner.com.pl" TargetMode="External"/><Relationship Id="rId5" Type="http://schemas.openxmlformats.org/officeDocument/2006/relationships/hyperlink" Target="mailto:centrostal@centrostal.com.pl" TargetMode="External"/><Relationship Id="rId4" Type="http://schemas.openxmlformats.org/officeDocument/2006/relationships/hyperlink" Target="mailto:dcstal@dcstal.com.pl" TargetMode="External"/><Relationship Id="rId9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146"/>
  <sheetViews>
    <sheetView topLeftCell="B38" workbookViewId="0">
      <selection activeCell="D50" sqref="D50"/>
    </sheetView>
  </sheetViews>
  <sheetFormatPr defaultRowHeight="14.25"/>
  <cols>
    <col min="2" max="2" width="14.33203125" customWidth="1"/>
    <col min="3" max="3" width="14.77734375" customWidth="1"/>
    <col min="4" max="4" width="17.88671875" customWidth="1"/>
    <col min="5" max="5" width="17.5546875" customWidth="1"/>
    <col min="6" max="6" width="11.109375" customWidth="1"/>
    <col min="7" max="8" width="19" customWidth="1"/>
    <col min="9" max="9" width="10.33203125" customWidth="1"/>
    <col min="10" max="10" width="11.109375" bestFit="1" customWidth="1"/>
  </cols>
  <sheetData>
    <row r="1" spans="1:12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1" customHeight="1">
      <c r="A2" s="94"/>
      <c r="B2" s="95" t="s">
        <v>241</v>
      </c>
      <c r="C2" s="95" t="s">
        <v>242</v>
      </c>
      <c r="D2" s="95" t="s">
        <v>243</v>
      </c>
      <c r="E2" s="95" t="s">
        <v>244</v>
      </c>
      <c r="F2" s="95" t="s">
        <v>245</v>
      </c>
      <c r="G2" s="95" t="s">
        <v>257</v>
      </c>
      <c r="H2" s="95"/>
      <c r="I2" s="95" t="s">
        <v>247</v>
      </c>
      <c r="J2" s="95" t="s">
        <v>276</v>
      </c>
      <c r="K2" s="94"/>
      <c r="L2" s="94"/>
    </row>
    <row r="3" spans="1:12" ht="32.25">
      <c r="A3" s="94"/>
      <c r="B3" s="104" t="s">
        <v>246</v>
      </c>
      <c r="C3" s="104" t="s">
        <v>248</v>
      </c>
      <c r="D3" s="105">
        <v>2499</v>
      </c>
      <c r="E3" s="104" t="s">
        <v>249</v>
      </c>
      <c r="F3" s="105">
        <v>3740</v>
      </c>
      <c r="G3" s="106">
        <f>F3+D3</f>
        <v>6239</v>
      </c>
      <c r="H3" s="106"/>
      <c r="I3" s="104" t="s">
        <v>177</v>
      </c>
      <c r="J3" s="104">
        <v>600939523</v>
      </c>
      <c r="K3" s="94"/>
      <c r="L3" s="94"/>
    </row>
    <row r="4" spans="1:12" ht="21.75">
      <c r="A4" s="94"/>
      <c r="B4" s="96" t="s">
        <v>251</v>
      </c>
      <c r="C4" s="96" t="s">
        <v>252</v>
      </c>
      <c r="D4" s="97">
        <v>3900</v>
      </c>
      <c r="E4" s="96" t="s">
        <v>253</v>
      </c>
      <c r="F4" s="97">
        <v>13000</v>
      </c>
      <c r="G4" s="98">
        <f t="shared" ref="G4:G5" si="0">F4+D4</f>
        <v>16900</v>
      </c>
      <c r="H4" s="98"/>
      <c r="I4" s="96" t="s">
        <v>250</v>
      </c>
      <c r="J4" s="96">
        <v>713169022</v>
      </c>
      <c r="K4" s="94"/>
      <c r="L4" s="94"/>
    </row>
    <row r="5" spans="1:12">
      <c r="A5" s="94"/>
      <c r="B5" s="96" t="s">
        <v>254</v>
      </c>
      <c r="C5" s="96" t="s">
        <v>255</v>
      </c>
      <c r="D5" s="97">
        <v>2550</v>
      </c>
      <c r="E5" s="96" t="s">
        <v>256</v>
      </c>
      <c r="F5" s="97">
        <v>3960</v>
      </c>
      <c r="G5" s="98">
        <f t="shared" si="0"/>
        <v>6510</v>
      </c>
      <c r="H5" s="98"/>
      <c r="I5" s="96"/>
      <c r="J5" s="96">
        <v>508870624</v>
      </c>
      <c r="K5" s="94"/>
      <c r="L5" s="94"/>
    </row>
    <row r="6" spans="1:12" ht="32.25">
      <c r="A6" s="94"/>
      <c r="B6" s="96" t="s">
        <v>258</v>
      </c>
      <c r="C6" s="96" t="s">
        <v>260</v>
      </c>
      <c r="D6" s="97" t="s">
        <v>259</v>
      </c>
      <c r="E6" s="96" t="s">
        <v>262</v>
      </c>
      <c r="F6" s="97" t="s">
        <v>261</v>
      </c>
      <c r="G6" s="98">
        <v>6553</v>
      </c>
      <c r="H6" s="98"/>
      <c r="I6" s="96" t="s">
        <v>178</v>
      </c>
      <c r="J6" s="96" t="s">
        <v>179</v>
      </c>
      <c r="K6" s="94"/>
      <c r="L6" s="94"/>
    </row>
    <row r="7" spans="1:1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 ht="21.75">
      <c r="A8" s="94"/>
      <c r="B8" s="95" t="s">
        <v>218</v>
      </c>
      <c r="C8" s="95" t="s">
        <v>299</v>
      </c>
      <c r="D8" s="95" t="s">
        <v>300</v>
      </c>
      <c r="E8" s="95" t="s">
        <v>301</v>
      </c>
      <c r="F8" s="95" t="s">
        <v>302</v>
      </c>
      <c r="G8" s="95" t="s">
        <v>304</v>
      </c>
      <c r="H8" s="95" t="s">
        <v>307</v>
      </c>
      <c r="I8" s="95" t="s">
        <v>247</v>
      </c>
      <c r="J8" s="95" t="s">
        <v>276</v>
      </c>
      <c r="K8" s="94"/>
      <c r="L8" s="94"/>
    </row>
    <row r="9" spans="1:12" ht="21.75">
      <c r="B9" s="114" t="s">
        <v>293</v>
      </c>
      <c r="C9" s="114">
        <v>2.48</v>
      </c>
      <c r="D9" s="115">
        <v>2.23</v>
      </c>
      <c r="E9" s="114">
        <v>2.23</v>
      </c>
      <c r="F9" s="115">
        <v>0</v>
      </c>
      <c r="G9" s="116">
        <f>C9*F45+D9*G45+E9*I45+F9</f>
        <v>3902.86</v>
      </c>
      <c r="H9" s="116">
        <f>G9*1.23</f>
        <v>4800.5178000000005</v>
      </c>
      <c r="I9" s="96" t="s">
        <v>294</v>
      </c>
      <c r="J9" s="96" t="s">
        <v>295</v>
      </c>
      <c r="K9" s="96"/>
    </row>
    <row r="10" spans="1:12">
      <c r="B10" s="96" t="s">
        <v>296</v>
      </c>
      <c r="C10" s="96">
        <v>2.63</v>
      </c>
      <c r="D10" s="97">
        <v>2.46</v>
      </c>
      <c r="E10" s="96">
        <v>2.39</v>
      </c>
      <c r="F10" s="97">
        <v>150</v>
      </c>
      <c r="G10" s="98">
        <f>C10*F45+D10*G45+E10*I45+150</f>
        <v>4298.82</v>
      </c>
      <c r="H10" s="116">
        <f t="shared" ref="H10:H11" si="1">G10*1.23</f>
        <v>5287.5485999999992</v>
      </c>
      <c r="I10" s="96" t="s">
        <v>297</v>
      </c>
      <c r="J10" s="96">
        <v>607821822</v>
      </c>
      <c r="K10" s="96"/>
    </row>
    <row r="11" spans="1:12" ht="32.25">
      <c r="B11" s="96" t="s">
        <v>298</v>
      </c>
      <c r="C11" s="96">
        <v>2.5</v>
      </c>
      <c r="D11" s="97">
        <v>2.2999999999999998</v>
      </c>
      <c r="E11" s="96">
        <v>2.2999999999999998</v>
      </c>
      <c r="F11" s="97">
        <v>300</v>
      </c>
      <c r="G11" s="98">
        <f>C11*F45+D11*G45+E11*I45+F11</f>
        <v>4251.5</v>
      </c>
      <c r="H11" s="116">
        <f t="shared" si="1"/>
        <v>5229.3450000000003</v>
      </c>
      <c r="I11" s="96" t="s">
        <v>305</v>
      </c>
      <c r="J11" s="121">
        <v>692287354</v>
      </c>
    </row>
    <row r="12" spans="1:12">
      <c r="B12" s="96" t="s">
        <v>303</v>
      </c>
      <c r="C12" s="96">
        <v>2.5</v>
      </c>
      <c r="D12" s="97">
        <v>2.4500000000000002</v>
      </c>
      <c r="E12" s="96">
        <v>2.39</v>
      </c>
      <c r="F12" s="97">
        <v>0</v>
      </c>
      <c r="G12" s="98">
        <f>C12*F45+D12*G45+E12*I45+F12</f>
        <v>3982.58</v>
      </c>
      <c r="H12" s="116">
        <f>G12*1.23*1.1</f>
        <v>5388.4307400000007</v>
      </c>
      <c r="I12" s="96"/>
      <c r="J12" s="96"/>
    </row>
    <row r="13" spans="1:12" ht="15" thickBot="1">
      <c r="B13" s="111"/>
      <c r="C13" s="124"/>
      <c r="D13" s="125"/>
      <c r="E13" s="124"/>
      <c r="F13" s="125"/>
      <c r="G13" s="113"/>
      <c r="H13" s="123"/>
      <c r="I13" s="111"/>
      <c r="J13" s="111"/>
    </row>
    <row r="14" spans="1:12" ht="21.75">
      <c r="B14" s="126" t="s">
        <v>315</v>
      </c>
      <c r="C14" s="127" t="s">
        <v>316</v>
      </c>
      <c r="D14" s="128" t="s">
        <v>317</v>
      </c>
      <c r="E14" s="127" t="s">
        <v>318</v>
      </c>
      <c r="F14" s="133" t="s">
        <v>302</v>
      </c>
      <c r="G14" s="136" t="s">
        <v>320</v>
      </c>
      <c r="H14" s="113"/>
      <c r="I14" s="111"/>
      <c r="J14" s="111"/>
    </row>
    <row r="15" spans="1:12">
      <c r="B15" s="129" t="s">
        <v>308</v>
      </c>
      <c r="C15" s="96"/>
      <c r="D15" s="97"/>
      <c r="E15" s="96"/>
      <c r="F15" s="134"/>
      <c r="G15" s="137"/>
      <c r="H15" s="113"/>
      <c r="I15" s="111"/>
      <c r="J15" s="111"/>
    </row>
    <row r="16" spans="1:12">
      <c r="B16" s="129" t="s">
        <v>309</v>
      </c>
      <c r="C16" s="96"/>
      <c r="D16" s="97"/>
      <c r="E16" s="96"/>
      <c r="F16" s="134"/>
      <c r="G16" s="137"/>
      <c r="H16" s="113"/>
      <c r="I16" s="111"/>
      <c r="J16" s="111"/>
    </row>
    <row r="17" spans="2:10" ht="21.75">
      <c r="B17" s="129" t="s">
        <v>310</v>
      </c>
      <c r="C17" s="96">
        <v>2.5499999999999998</v>
      </c>
      <c r="D17" s="97">
        <v>2.5499999999999998</v>
      </c>
      <c r="E17" s="96">
        <v>2.5499999999999998</v>
      </c>
      <c r="F17" s="134" t="s">
        <v>319</v>
      </c>
      <c r="G17" s="137" t="s">
        <v>321</v>
      </c>
      <c r="H17" s="113"/>
      <c r="I17" s="111"/>
      <c r="J17" s="111"/>
    </row>
    <row r="18" spans="2:10">
      <c r="B18" s="129" t="s">
        <v>311</v>
      </c>
      <c r="C18" s="96">
        <v>2.15</v>
      </c>
      <c r="D18" s="97">
        <v>2.15</v>
      </c>
      <c r="E18" s="96">
        <v>2.16</v>
      </c>
      <c r="F18" s="134">
        <v>200</v>
      </c>
      <c r="G18" s="137"/>
      <c r="H18" s="113">
        <f>2.16*1.23</f>
        <v>2.6568000000000001</v>
      </c>
      <c r="I18" s="111"/>
      <c r="J18" s="111"/>
    </row>
    <row r="19" spans="2:10">
      <c r="B19" s="129" t="s">
        <v>312</v>
      </c>
      <c r="C19" s="96"/>
      <c r="D19" s="97"/>
      <c r="E19" s="96"/>
      <c r="F19" s="134"/>
      <c r="G19" s="137"/>
      <c r="H19" s="113"/>
      <c r="I19" s="111"/>
      <c r="J19" s="111"/>
    </row>
    <row r="20" spans="2:10" ht="21.75">
      <c r="B20" s="129" t="s">
        <v>313</v>
      </c>
      <c r="C20" s="96">
        <v>2.1</v>
      </c>
      <c r="D20" s="97">
        <v>2.1</v>
      </c>
      <c r="E20" s="96">
        <v>2.1</v>
      </c>
      <c r="F20" s="134" t="s">
        <v>323</v>
      </c>
      <c r="G20" s="137"/>
      <c r="H20" s="113">
        <f>2.1*1.23</f>
        <v>2.5830000000000002</v>
      </c>
      <c r="I20" s="111"/>
      <c r="J20" s="111"/>
    </row>
    <row r="21" spans="2:10">
      <c r="B21" s="129" t="s">
        <v>295</v>
      </c>
      <c r="C21" s="96">
        <v>2.1800000000000002</v>
      </c>
      <c r="D21" s="97">
        <v>2.2400000000000002</v>
      </c>
      <c r="E21" s="96">
        <v>2.23</v>
      </c>
      <c r="F21" s="134">
        <v>200</v>
      </c>
      <c r="G21" s="137">
        <f>5150.4+200</f>
        <v>5350.4</v>
      </c>
      <c r="H21" s="113"/>
      <c r="I21" s="111"/>
      <c r="J21" s="111"/>
    </row>
    <row r="22" spans="2:10" ht="15" thickBot="1">
      <c r="B22" s="132" t="s">
        <v>314</v>
      </c>
      <c r="C22" s="130">
        <v>2.4500000000000002</v>
      </c>
      <c r="D22" s="131">
        <v>2.2999999999999998</v>
      </c>
      <c r="E22" s="130">
        <v>2.39</v>
      </c>
      <c r="F22" s="135">
        <v>0</v>
      </c>
      <c r="G22" s="138">
        <v>5878.78</v>
      </c>
      <c r="H22" s="113"/>
      <c r="I22" s="111"/>
      <c r="J22" s="111"/>
    </row>
    <row r="23" spans="2:10">
      <c r="B23" s="111"/>
      <c r="C23" s="111" t="s">
        <v>322</v>
      </c>
      <c r="D23" s="112"/>
      <c r="E23" s="111"/>
      <c r="F23" s="112"/>
      <c r="G23" s="113" t="s">
        <v>307</v>
      </c>
      <c r="H23" s="113"/>
      <c r="I23" s="111"/>
      <c r="J23" s="111"/>
    </row>
    <row r="24" spans="2:10">
      <c r="B24" s="111"/>
      <c r="C24" s="111"/>
      <c r="D24" s="112"/>
      <c r="E24" s="111"/>
      <c r="F24" s="112"/>
      <c r="G24" s="113"/>
      <c r="H24" s="113"/>
      <c r="I24" s="111"/>
      <c r="J24" s="111"/>
    </row>
    <row r="25" spans="2:10">
      <c r="B25" s="111"/>
      <c r="C25" s="111"/>
      <c r="D25" s="112"/>
      <c r="E25" s="111"/>
      <c r="F25" s="112"/>
      <c r="G25" s="113"/>
      <c r="H25" s="113"/>
      <c r="I25" s="111"/>
      <c r="J25" s="111"/>
    </row>
    <row r="26" spans="2:10">
      <c r="B26" t="s">
        <v>277</v>
      </c>
    </row>
    <row r="27" spans="2:10" ht="15" thickBot="1"/>
    <row r="28" spans="2:10">
      <c r="B28" s="68" t="s">
        <v>189</v>
      </c>
      <c r="C28" s="69" t="s">
        <v>180</v>
      </c>
      <c r="D28" s="69" t="s">
        <v>181</v>
      </c>
      <c r="E28" s="76" t="s">
        <v>182</v>
      </c>
      <c r="F28" s="68" t="s">
        <v>185</v>
      </c>
      <c r="G28" s="69" t="s">
        <v>184</v>
      </c>
      <c r="H28" s="76"/>
      <c r="I28" s="70" t="s">
        <v>183</v>
      </c>
    </row>
    <row r="29" spans="2:10">
      <c r="B29" s="71">
        <v>1</v>
      </c>
      <c r="C29" s="66">
        <v>8</v>
      </c>
      <c r="D29" s="66">
        <v>9640</v>
      </c>
      <c r="E29" s="77">
        <v>16</v>
      </c>
      <c r="F29" s="71">
        <f>E29*D29/1000</f>
        <v>154.24</v>
      </c>
      <c r="G29" s="66"/>
      <c r="H29" s="77"/>
      <c r="I29" s="72"/>
    </row>
    <row r="30" spans="2:10">
      <c r="B30" s="71">
        <v>2</v>
      </c>
      <c r="C30" s="66">
        <v>8</v>
      </c>
      <c r="D30" s="66">
        <v>6870</v>
      </c>
      <c r="E30" s="77">
        <v>116</v>
      </c>
      <c r="F30" s="71">
        <f t="shared" ref="F30:F41" si="2">E30*D30/1000</f>
        <v>796.92</v>
      </c>
      <c r="G30" s="66"/>
      <c r="H30" s="77"/>
      <c r="I30" s="72"/>
    </row>
    <row r="31" spans="2:10">
      <c r="B31" s="71">
        <v>3</v>
      </c>
      <c r="C31" s="66">
        <v>8</v>
      </c>
      <c r="D31" s="66">
        <v>7970</v>
      </c>
      <c r="E31" s="77">
        <v>28</v>
      </c>
      <c r="F31" s="71">
        <f t="shared" si="2"/>
        <v>223.16</v>
      </c>
      <c r="G31" s="66"/>
      <c r="H31" s="77"/>
      <c r="I31" s="72"/>
    </row>
    <row r="32" spans="2:10">
      <c r="B32" s="71">
        <v>4</v>
      </c>
      <c r="C32" s="66">
        <v>8</v>
      </c>
      <c r="D32" s="66">
        <v>7540</v>
      </c>
      <c r="E32" s="77">
        <v>8</v>
      </c>
      <c r="F32" s="71">
        <f t="shared" si="2"/>
        <v>60.32</v>
      </c>
      <c r="G32" s="66"/>
      <c r="H32" s="77"/>
      <c r="I32" s="72"/>
    </row>
    <row r="33" spans="2:11">
      <c r="B33" s="71">
        <v>5</v>
      </c>
      <c r="C33" s="66">
        <v>8</v>
      </c>
      <c r="D33" s="66">
        <v>3180</v>
      </c>
      <c r="E33" s="77">
        <v>10</v>
      </c>
      <c r="F33" s="71">
        <f t="shared" si="2"/>
        <v>31.8</v>
      </c>
      <c r="G33" s="66"/>
      <c r="H33" s="77"/>
      <c r="I33" s="72"/>
    </row>
    <row r="34" spans="2:11">
      <c r="B34" s="71">
        <v>6</v>
      </c>
      <c r="C34" s="66">
        <v>8</v>
      </c>
      <c r="D34" s="66">
        <v>9140</v>
      </c>
      <c r="E34" s="77">
        <v>54</v>
      </c>
      <c r="F34" s="71">
        <f t="shared" si="2"/>
        <v>493.56</v>
      </c>
      <c r="G34" s="66"/>
      <c r="H34" s="77"/>
      <c r="I34" s="72"/>
    </row>
    <row r="35" spans="2:11">
      <c r="B35" s="71">
        <v>7</v>
      </c>
      <c r="C35" s="66">
        <v>8</v>
      </c>
      <c r="D35" s="66">
        <v>10040</v>
      </c>
      <c r="E35" s="77">
        <v>36</v>
      </c>
      <c r="F35" s="71">
        <f t="shared" si="2"/>
        <v>361.44</v>
      </c>
      <c r="G35" s="66"/>
      <c r="H35" s="77"/>
      <c r="I35" s="72"/>
    </row>
    <row r="36" spans="2:11">
      <c r="B36" s="71">
        <v>8</v>
      </c>
      <c r="C36" s="66">
        <v>8</v>
      </c>
      <c r="D36" s="66">
        <v>8340</v>
      </c>
      <c r="E36" s="77">
        <v>34</v>
      </c>
      <c r="F36" s="71">
        <f t="shared" si="2"/>
        <v>283.56</v>
      </c>
      <c r="G36" s="66"/>
      <c r="H36" s="77"/>
      <c r="I36" s="72"/>
    </row>
    <row r="37" spans="2:11">
      <c r="B37" s="71">
        <v>9</v>
      </c>
      <c r="C37" s="66">
        <v>8</v>
      </c>
      <c r="D37" s="66">
        <v>2500</v>
      </c>
      <c r="E37" s="77">
        <v>83</v>
      </c>
      <c r="F37" s="71">
        <f t="shared" si="2"/>
        <v>207.5</v>
      </c>
      <c r="G37" s="66"/>
      <c r="H37" s="77"/>
      <c r="I37" s="72"/>
    </row>
    <row r="38" spans="2:11">
      <c r="B38" s="71">
        <v>10</v>
      </c>
      <c r="C38" s="66">
        <v>10</v>
      </c>
      <c r="D38" s="66">
        <v>970</v>
      </c>
      <c r="E38" s="77">
        <v>38</v>
      </c>
      <c r="F38" s="71"/>
      <c r="G38" s="66">
        <f>E38*D38/1000</f>
        <v>36.86</v>
      </c>
      <c r="H38" s="77"/>
      <c r="I38" s="72"/>
    </row>
    <row r="39" spans="2:11">
      <c r="B39" s="71">
        <v>11</v>
      </c>
      <c r="C39" s="66">
        <v>8</v>
      </c>
      <c r="D39" s="66">
        <v>1780</v>
      </c>
      <c r="E39" s="77">
        <v>240</v>
      </c>
      <c r="F39" s="71">
        <f t="shared" si="2"/>
        <v>427.2</v>
      </c>
      <c r="G39" s="66"/>
      <c r="H39" s="77"/>
      <c r="I39" s="72"/>
    </row>
    <row r="40" spans="2:11">
      <c r="B40" s="71">
        <v>12</v>
      </c>
      <c r="C40" s="66">
        <v>12</v>
      </c>
      <c r="D40" s="66">
        <v>78000</v>
      </c>
      <c r="E40" s="77">
        <v>4</v>
      </c>
      <c r="F40" s="71"/>
      <c r="G40" s="66"/>
      <c r="H40" s="77"/>
      <c r="I40" s="72">
        <f>E40*D40/1000</f>
        <v>312</v>
      </c>
    </row>
    <row r="41" spans="2:11">
      <c r="B41" s="71">
        <v>13</v>
      </c>
      <c r="C41" s="66">
        <v>8</v>
      </c>
      <c r="D41" s="66">
        <v>880</v>
      </c>
      <c r="E41" s="77">
        <v>220</v>
      </c>
      <c r="F41" s="71">
        <f t="shared" si="2"/>
        <v>193.6</v>
      </c>
      <c r="G41" s="66"/>
      <c r="H41" s="77"/>
      <c r="I41" s="72"/>
    </row>
    <row r="42" spans="2:11" ht="15" thickBot="1">
      <c r="B42" s="73">
        <v>14</v>
      </c>
      <c r="C42" s="74">
        <v>12</v>
      </c>
      <c r="D42" s="74">
        <v>4200</v>
      </c>
      <c r="E42" s="78">
        <v>8</v>
      </c>
      <c r="F42" s="73"/>
      <c r="G42" s="74"/>
      <c r="H42" s="78"/>
      <c r="I42" s="75">
        <f t="shared" ref="I42" si="3">E42*D42/1000</f>
        <v>33.6</v>
      </c>
    </row>
    <row r="43" spans="2:11">
      <c r="B43" s="67" t="s">
        <v>187</v>
      </c>
      <c r="C43" s="67"/>
      <c r="D43" s="67"/>
      <c r="E43" s="79"/>
      <c r="F43" s="80">
        <f>SUM(F29:F42)</f>
        <v>3233.2999999999993</v>
      </c>
      <c r="G43" s="67">
        <f t="shared" ref="G43:I43" si="4">SUM(G29:G42)</f>
        <v>36.86</v>
      </c>
      <c r="H43" s="79"/>
      <c r="I43" s="81">
        <f t="shared" si="4"/>
        <v>345.6</v>
      </c>
    </row>
    <row r="44" spans="2:11">
      <c r="B44" s="66" t="s">
        <v>186</v>
      </c>
      <c r="C44" s="66"/>
      <c r="D44" s="66"/>
      <c r="E44" s="77"/>
      <c r="F44" s="71">
        <v>0.39500000000000002</v>
      </c>
      <c r="G44" s="66">
        <v>0.61699999999999999</v>
      </c>
      <c r="H44" s="77"/>
      <c r="I44" s="72">
        <v>0.88800000000000001</v>
      </c>
    </row>
    <row r="45" spans="2:11" ht="15.75" thickBot="1">
      <c r="B45" s="91" t="s">
        <v>188</v>
      </c>
      <c r="C45" s="91"/>
      <c r="D45" s="91"/>
      <c r="E45" s="117"/>
      <c r="F45" s="118">
        <f>ROUND(F43*F44,0)</f>
        <v>1277</v>
      </c>
      <c r="G45" s="119">
        <f t="shared" ref="G45:I45" si="5">ROUND(G43*G44,0)</f>
        <v>23</v>
      </c>
      <c r="H45" s="122"/>
      <c r="I45" s="120">
        <f t="shared" si="5"/>
        <v>307</v>
      </c>
    </row>
    <row r="46" spans="2:11">
      <c r="B46" s="66"/>
      <c r="C46" s="66"/>
      <c r="D46" s="66"/>
      <c r="E46" s="66"/>
      <c r="F46" s="67"/>
      <c r="G46" s="67"/>
      <c r="H46" s="67"/>
      <c r="I46" s="67"/>
    </row>
    <row r="48" spans="2:11">
      <c r="D48">
        <f>3.01-2.66</f>
        <v>0.34999999999999964</v>
      </c>
      <c r="J48">
        <v>1.23</v>
      </c>
      <c r="K48">
        <v>2.74</v>
      </c>
    </row>
    <row r="49" spans="2:12">
      <c r="B49" t="s">
        <v>278</v>
      </c>
      <c r="D49">
        <f>D48*F49</f>
        <v>498.07692307692258</v>
      </c>
      <c r="F49">
        <f>F50/1.56</f>
        <v>1423.0769230769231</v>
      </c>
      <c r="J49">
        <v>1</v>
      </c>
      <c r="K49">
        <f>2.74/1.23</f>
        <v>2.2276422764227646</v>
      </c>
    </row>
    <row r="50" spans="2:12">
      <c r="F50">
        <v>2220</v>
      </c>
      <c r="G50">
        <f>F50-F49</f>
        <v>796.92307692307691</v>
      </c>
      <c r="K50">
        <v>2.48</v>
      </c>
      <c r="L50">
        <f>2.48*1.23</f>
        <v>3.0503999999999998</v>
      </c>
    </row>
    <row r="51" spans="2:12">
      <c r="J51">
        <v>5520</v>
      </c>
    </row>
    <row r="52" spans="2:12" ht="57">
      <c r="B52" s="92" t="s">
        <v>190</v>
      </c>
      <c r="C52" s="66"/>
      <c r="D52" s="66">
        <v>0.68</v>
      </c>
      <c r="E52" s="66" t="s">
        <v>191</v>
      </c>
      <c r="F52" s="66"/>
      <c r="G52" s="66"/>
      <c r="H52" s="66"/>
      <c r="I52" s="66"/>
      <c r="J52">
        <v>1.23</v>
      </c>
      <c r="K52">
        <f>5520*1.3</f>
        <v>7176</v>
      </c>
    </row>
    <row r="53" spans="2:12">
      <c r="B53" s="66" t="s">
        <v>192</v>
      </c>
      <c r="C53" s="66"/>
      <c r="D53" s="66">
        <v>242</v>
      </c>
      <c r="E53" s="66" t="s">
        <v>193</v>
      </c>
      <c r="F53" s="66"/>
      <c r="G53" s="66"/>
      <c r="H53" s="66"/>
      <c r="I53" s="66"/>
      <c r="J53">
        <f>J52*J51</f>
        <v>6789.5999999999995</v>
      </c>
    </row>
    <row r="54" spans="2:12">
      <c r="B54" s="66" t="s">
        <v>194</v>
      </c>
      <c r="C54" s="66"/>
      <c r="D54" s="66">
        <v>220</v>
      </c>
      <c r="E54" s="66" t="s">
        <v>191</v>
      </c>
      <c r="F54" s="66"/>
      <c r="G54" s="66"/>
      <c r="H54" s="66"/>
      <c r="I54" s="66"/>
      <c r="J54">
        <f>J53*1.3</f>
        <v>8826.48</v>
      </c>
    </row>
    <row r="55" spans="2:12">
      <c r="B55" s="66" t="s">
        <v>195</v>
      </c>
      <c r="C55" s="66"/>
      <c r="D55" s="66">
        <v>1418</v>
      </c>
      <c r="E55" s="66" t="s">
        <v>191</v>
      </c>
      <c r="F55" s="66"/>
      <c r="G55" s="66"/>
      <c r="H55" s="66"/>
      <c r="I55" s="66"/>
    </row>
    <row r="56" spans="2:12">
      <c r="B56" s="66"/>
      <c r="C56" s="66"/>
      <c r="D56" s="66"/>
      <c r="E56" s="66"/>
      <c r="F56" s="66"/>
      <c r="G56" s="66"/>
      <c r="H56" s="66"/>
      <c r="I56" s="66"/>
      <c r="J56">
        <f>5520/1000</f>
        <v>5.52</v>
      </c>
      <c r="K56" t="s">
        <v>306</v>
      </c>
    </row>
    <row r="57" spans="2:12" ht="15">
      <c r="B57" s="66" t="s">
        <v>196</v>
      </c>
      <c r="C57" s="66"/>
      <c r="D57" s="91">
        <v>1035</v>
      </c>
      <c r="E57" s="66" t="s">
        <v>191</v>
      </c>
      <c r="F57" s="66" t="s">
        <v>199</v>
      </c>
      <c r="G57" s="66">
        <v>1607</v>
      </c>
      <c r="H57" s="66"/>
      <c r="I57" s="66" t="s">
        <v>191</v>
      </c>
    </row>
    <row r="58" spans="2:12">
      <c r="B58" s="66" t="s">
        <v>197</v>
      </c>
      <c r="C58" s="66"/>
      <c r="D58" s="66">
        <v>266</v>
      </c>
      <c r="E58" s="66" t="s">
        <v>191</v>
      </c>
      <c r="F58" s="66" t="s">
        <v>197</v>
      </c>
      <c r="G58" s="66">
        <v>577</v>
      </c>
      <c r="H58" s="66"/>
      <c r="I58" s="66" t="s">
        <v>191</v>
      </c>
    </row>
    <row r="59" spans="2:12">
      <c r="B59" s="66"/>
      <c r="C59" s="66"/>
      <c r="D59" s="66">
        <v>138</v>
      </c>
      <c r="E59" s="66" t="s">
        <v>191</v>
      </c>
      <c r="F59" s="66"/>
      <c r="G59" s="66"/>
      <c r="H59" s="66"/>
      <c r="I59" s="66"/>
    </row>
    <row r="60" spans="2:12">
      <c r="B60" s="66"/>
      <c r="C60" s="66"/>
      <c r="D60" s="66">
        <v>173</v>
      </c>
      <c r="E60" s="66" t="s">
        <v>191</v>
      </c>
      <c r="F60" s="66"/>
      <c r="G60" s="66"/>
      <c r="H60" s="66"/>
      <c r="I60" s="66"/>
    </row>
    <row r="61" spans="2:12" ht="15">
      <c r="B61" s="66"/>
      <c r="C61" s="66"/>
      <c r="D61" s="91">
        <f>D58+D59+D60</f>
        <v>577</v>
      </c>
      <c r="E61" s="66" t="s">
        <v>198</v>
      </c>
      <c r="F61" s="66"/>
      <c r="G61" s="66"/>
      <c r="H61" s="66"/>
      <c r="I61" s="66"/>
    </row>
    <row r="62" spans="2:12">
      <c r="B62" s="66"/>
      <c r="C62" s="66"/>
      <c r="D62" s="66"/>
      <c r="E62" s="66"/>
      <c r="F62" s="66"/>
      <c r="G62" s="66"/>
      <c r="H62" s="66"/>
      <c r="I62" s="66"/>
    </row>
    <row r="63" spans="2:12" ht="15">
      <c r="B63" s="66"/>
      <c r="C63" s="66"/>
      <c r="D63" s="91">
        <f>D57+D61</f>
        <v>1612</v>
      </c>
      <c r="E63" s="66"/>
      <c r="F63" s="66"/>
      <c r="G63" s="66"/>
      <c r="H63" s="66"/>
      <c r="I63" s="66"/>
    </row>
    <row r="69" spans="2:9" ht="15.75" thickBot="1">
      <c r="B69" s="90" t="s">
        <v>211</v>
      </c>
    </row>
    <row r="70" spans="2:9">
      <c r="B70" s="68" t="s">
        <v>189</v>
      </c>
      <c r="C70" s="69" t="s">
        <v>200</v>
      </c>
      <c r="D70" s="69" t="s">
        <v>201</v>
      </c>
      <c r="E70" s="69" t="s">
        <v>193</v>
      </c>
      <c r="F70" s="69" t="s">
        <v>202</v>
      </c>
      <c r="G70" s="69" t="s">
        <v>203</v>
      </c>
      <c r="H70" s="76"/>
      <c r="I70" s="70" t="s">
        <v>204</v>
      </c>
    </row>
    <row r="71" spans="2:9">
      <c r="B71" s="71">
        <v>1</v>
      </c>
      <c r="C71" s="66">
        <v>18</v>
      </c>
      <c r="D71" s="66">
        <v>9.74</v>
      </c>
      <c r="E71" s="66">
        <v>4</v>
      </c>
      <c r="F71" s="66"/>
      <c r="G71" s="66"/>
      <c r="H71" s="77"/>
      <c r="I71" s="72">
        <v>39.1</v>
      </c>
    </row>
    <row r="72" spans="2:9">
      <c r="B72" s="71">
        <v>2</v>
      </c>
      <c r="C72" s="66">
        <v>18</v>
      </c>
      <c r="D72" s="66">
        <v>3.27</v>
      </c>
      <c r="E72" s="66">
        <v>4</v>
      </c>
      <c r="F72" s="66"/>
      <c r="G72" s="66"/>
      <c r="H72" s="77"/>
      <c r="I72" s="72">
        <v>13.1</v>
      </c>
    </row>
    <row r="73" spans="2:9">
      <c r="B73" s="71">
        <v>3</v>
      </c>
      <c r="C73" s="66">
        <v>14</v>
      </c>
      <c r="D73" s="66">
        <v>3.3</v>
      </c>
      <c r="E73" s="66">
        <v>2</v>
      </c>
      <c r="F73" s="66"/>
      <c r="G73" s="66">
        <v>6.6</v>
      </c>
      <c r="H73" s="77"/>
      <c r="I73" s="72"/>
    </row>
    <row r="74" spans="2:9">
      <c r="B74" s="71">
        <v>4</v>
      </c>
      <c r="C74" s="66">
        <v>14</v>
      </c>
      <c r="D74" s="66">
        <v>3.58</v>
      </c>
      <c r="E74" s="66">
        <v>2</v>
      </c>
      <c r="F74" s="66"/>
      <c r="G74" s="66">
        <v>7.2</v>
      </c>
      <c r="H74" s="77"/>
      <c r="I74" s="72"/>
    </row>
    <row r="75" spans="2:9">
      <c r="B75" s="71">
        <v>5</v>
      </c>
      <c r="C75" s="66">
        <v>6</v>
      </c>
      <c r="D75" s="66">
        <v>1.3</v>
      </c>
      <c r="E75" s="66">
        <v>17</v>
      </c>
      <c r="F75" s="66">
        <v>22.1</v>
      </c>
      <c r="G75" s="66"/>
      <c r="H75" s="77"/>
      <c r="I75" s="72"/>
    </row>
    <row r="76" spans="2:9">
      <c r="B76" s="71">
        <v>6</v>
      </c>
      <c r="C76" s="66">
        <v>6</v>
      </c>
      <c r="D76" s="66">
        <v>1.64</v>
      </c>
      <c r="E76" s="66">
        <v>23</v>
      </c>
      <c r="F76" s="66">
        <v>37.700000000000003</v>
      </c>
      <c r="G76" s="66"/>
      <c r="H76" s="77"/>
      <c r="I76" s="72"/>
    </row>
    <row r="77" spans="2:9">
      <c r="B77" s="71">
        <v>7</v>
      </c>
      <c r="C77" s="66">
        <v>18</v>
      </c>
      <c r="D77" s="66">
        <v>7.2</v>
      </c>
      <c r="E77" s="66">
        <v>4</v>
      </c>
      <c r="F77" s="66"/>
      <c r="G77" s="66"/>
      <c r="H77" s="77"/>
      <c r="I77" s="72">
        <v>28.8</v>
      </c>
    </row>
    <row r="78" spans="2:9">
      <c r="B78" s="71">
        <v>8</v>
      </c>
      <c r="C78" s="66">
        <v>14</v>
      </c>
      <c r="D78" s="66">
        <v>6.52</v>
      </c>
      <c r="E78" s="66">
        <v>2</v>
      </c>
      <c r="F78" s="66"/>
      <c r="G78" s="66">
        <v>13</v>
      </c>
      <c r="H78" s="77"/>
      <c r="I78" s="72"/>
    </row>
    <row r="79" spans="2:9">
      <c r="B79" s="71">
        <v>9</v>
      </c>
      <c r="C79" s="66">
        <v>6</v>
      </c>
      <c r="D79" s="66">
        <v>1.64</v>
      </c>
      <c r="E79" s="66">
        <v>35</v>
      </c>
      <c r="F79" s="66">
        <v>57.4</v>
      </c>
      <c r="G79" s="66"/>
      <c r="H79" s="77"/>
      <c r="I79" s="72"/>
    </row>
    <row r="80" spans="2:9">
      <c r="B80" s="71">
        <v>10</v>
      </c>
      <c r="C80" s="66">
        <v>14</v>
      </c>
      <c r="D80" s="66">
        <v>5.67</v>
      </c>
      <c r="E80" s="66">
        <v>2</v>
      </c>
      <c r="F80" s="66"/>
      <c r="G80" s="66">
        <v>11.3</v>
      </c>
      <c r="H80" s="77"/>
      <c r="I80" s="72"/>
    </row>
    <row r="81" spans="2:9">
      <c r="B81" s="71">
        <v>11</v>
      </c>
      <c r="C81" s="66">
        <v>14</v>
      </c>
      <c r="D81" s="66">
        <v>4.63</v>
      </c>
      <c r="E81" s="66">
        <v>4</v>
      </c>
      <c r="F81" s="66"/>
      <c r="G81" s="66">
        <v>18.5</v>
      </c>
      <c r="H81" s="77"/>
      <c r="I81" s="72"/>
    </row>
    <row r="82" spans="2:9" ht="15" thickBot="1">
      <c r="B82" s="73">
        <v>12</v>
      </c>
      <c r="C82" s="74">
        <v>6</v>
      </c>
      <c r="D82" s="74">
        <v>1.64</v>
      </c>
      <c r="E82" s="74">
        <v>29</v>
      </c>
      <c r="F82" s="74">
        <v>47.6</v>
      </c>
      <c r="G82" s="74"/>
      <c r="H82" s="78"/>
      <c r="I82" s="75"/>
    </row>
    <row r="83" spans="2:9">
      <c r="B83" s="67"/>
      <c r="C83" s="67"/>
      <c r="D83" s="67" t="s">
        <v>205</v>
      </c>
      <c r="E83" s="67" t="s">
        <v>206</v>
      </c>
      <c r="F83" s="67">
        <v>164.8</v>
      </c>
      <c r="G83" s="67">
        <v>56.7</v>
      </c>
      <c r="H83" s="67"/>
      <c r="I83" s="67">
        <v>80.8</v>
      </c>
    </row>
    <row r="84" spans="2:9">
      <c r="B84" s="66"/>
      <c r="C84" s="66"/>
      <c r="D84" s="66" t="s">
        <v>207</v>
      </c>
      <c r="E84" s="66" t="s">
        <v>191</v>
      </c>
      <c r="F84" s="66">
        <v>0.222</v>
      </c>
      <c r="G84" s="66">
        <v>1.208</v>
      </c>
      <c r="H84" s="66"/>
      <c r="I84" s="66">
        <v>1.998</v>
      </c>
    </row>
    <row r="85" spans="2:9">
      <c r="B85" s="66"/>
      <c r="C85" s="66"/>
      <c r="D85" s="66" t="s">
        <v>208</v>
      </c>
      <c r="E85" s="66" t="s">
        <v>191</v>
      </c>
      <c r="F85" s="66">
        <v>36.6</v>
      </c>
      <c r="G85" s="66">
        <v>68.400000000000006</v>
      </c>
      <c r="H85" s="66"/>
      <c r="I85" s="66">
        <v>161.5</v>
      </c>
    </row>
    <row r="86" spans="2:9" ht="15">
      <c r="B86" s="66"/>
      <c r="C86" s="66"/>
      <c r="D86" s="91" t="s">
        <v>209</v>
      </c>
      <c r="E86" s="91" t="s">
        <v>210</v>
      </c>
      <c r="F86" s="66"/>
      <c r="G86" s="66"/>
      <c r="H86" s="66"/>
      <c r="I86" s="66"/>
    </row>
    <row r="87" spans="2:9">
      <c r="B87" s="66"/>
      <c r="C87" s="66"/>
      <c r="D87" s="66"/>
      <c r="E87" s="66"/>
      <c r="F87" s="66"/>
      <c r="G87" s="66"/>
      <c r="H87" s="66"/>
      <c r="I87" s="66"/>
    </row>
    <row r="88" spans="2:9" ht="15">
      <c r="B88" s="90" t="s">
        <v>212</v>
      </c>
      <c r="C88" s="66"/>
      <c r="D88" s="66"/>
      <c r="E88" s="66"/>
      <c r="F88" s="66"/>
      <c r="G88" s="66"/>
      <c r="H88" s="66"/>
      <c r="I88" s="66"/>
    </row>
    <row r="89" spans="2:9">
      <c r="B89" s="66"/>
      <c r="C89" s="66"/>
      <c r="D89" s="66"/>
      <c r="E89" s="66"/>
      <c r="F89" s="66"/>
      <c r="G89" s="66"/>
      <c r="H89" s="66"/>
      <c r="I89" s="66"/>
    </row>
    <row r="90" spans="2:9">
      <c r="B90" s="66"/>
      <c r="C90" s="66"/>
      <c r="D90" s="66"/>
      <c r="E90" s="66"/>
      <c r="F90" s="66"/>
      <c r="G90" s="66"/>
      <c r="H90" s="66"/>
      <c r="I90" s="66"/>
    </row>
    <row r="91" spans="2:9">
      <c r="B91" s="66"/>
      <c r="C91" s="66"/>
      <c r="D91" s="66"/>
      <c r="E91" s="66"/>
      <c r="F91" s="66"/>
      <c r="G91" s="66"/>
      <c r="H91" s="66"/>
      <c r="I91" s="66"/>
    </row>
    <row r="92" spans="2:9">
      <c r="B92" s="66"/>
      <c r="C92" s="66"/>
      <c r="D92" s="66"/>
      <c r="E92" s="66"/>
      <c r="F92" s="66"/>
      <c r="G92" s="66"/>
      <c r="H92" s="66"/>
      <c r="I92" s="66"/>
    </row>
    <row r="93" spans="2:9">
      <c r="B93" s="66"/>
      <c r="C93" s="66"/>
      <c r="D93" s="66"/>
      <c r="E93" s="66"/>
      <c r="F93" s="66"/>
      <c r="G93" s="66"/>
      <c r="H93" s="66"/>
      <c r="I93" s="66"/>
    </row>
    <row r="94" spans="2:9">
      <c r="B94" s="66"/>
      <c r="C94" s="66"/>
      <c r="D94" s="66"/>
      <c r="E94" s="66"/>
      <c r="F94" s="66"/>
      <c r="G94" s="66"/>
      <c r="H94" s="66"/>
      <c r="I94" s="66"/>
    </row>
    <row r="95" spans="2:9">
      <c r="B95" s="66"/>
      <c r="C95" s="66"/>
      <c r="D95" s="66"/>
      <c r="E95" s="66"/>
      <c r="F95" s="66"/>
      <c r="G95" s="66"/>
      <c r="H95" s="66"/>
      <c r="I95" s="66"/>
    </row>
    <row r="96" spans="2:9">
      <c r="B96" s="66"/>
      <c r="C96" s="66"/>
      <c r="D96" s="66"/>
      <c r="E96" s="66"/>
      <c r="F96" s="66"/>
      <c r="G96" s="66"/>
      <c r="H96" s="66"/>
      <c r="I96" s="66"/>
    </row>
    <row r="97" spans="2:9">
      <c r="B97" s="66"/>
      <c r="C97" s="66"/>
      <c r="D97" s="66"/>
      <c r="E97" s="66"/>
      <c r="F97" s="66"/>
      <c r="G97" s="66"/>
      <c r="H97" s="66"/>
      <c r="I97" s="66"/>
    </row>
    <row r="98" spans="2:9">
      <c r="B98" s="66"/>
      <c r="C98" s="66"/>
      <c r="D98" s="66"/>
      <c r="E98" s="66"/>
      <c r="F98" s="66"/>
      <c r="G98" s="66"/>
      <c r="H98" s="66"/>
      <c r="I98" s="66"/>
    </row>
    <row r="99" spans="2:9">
      <c r="B99" s="66"/>
      <c r="C99" s="66"/>
      <c r="D99" s="66"/>
      <c r="E99" s="66"/>
      <c r="F99" s="66"/>
      <c r="G99" s="66"/>
      <c r="H99" s="66"/>
      <c r="I99" s="66"/>
    </row>
    <row r="100" spans="2:9">
      <c r="B100" s="66"/>
      <c r="C100" s="66"/>
      <c r="D100" s="66"/>
      <c r="E100" s="66"/>
      <c r="F100" s="66"/>
      <c r="G100" s="66"/>
      <c r="H100" s="66"/>
      <c r="I100" s="66"/>
    </row>
    <row r="101" spans="2:9">
      <c r="B101" s="66"/>
      <c r="C101" s="66"/>
      <c r="D101" s="66"/>
      <c r="E101" s="66"/>
      <c r="F101" s="66"/>
      <c r="G101" s="66"/>
      <c r="H101" s="66"/>
      <c r="I101" s="66"/>
    </row>
    <row r="102" spans="2:9">
      <c r="B102" s="66"/>
      <c r="C102" s="66"/>
      <c r="D102" s="66"/>
      <c r="E102" s="66"/>
      <c r="F102" s="66"/>
      <c r="G102" s="66"/>
      <c r="H102" s="66"/>
      <c r="I102" s="66"/>
    </row>
    <row r="103" spans="2:9">
      <c r="B103" s="66"/>
      <c r="C103" s="66"/>
      <c r="D103" s="66"/>
      <c r="E103" s="66"/>
      <c r="F103" s="66"/>
      <c r="G103" s="66"/>
      <c r="H103" s="66"/>
      <c r="I103" s="66"/>
    </row>
    <row r="104" spans="2:9">
      <c r="B104" s="66"/>
      <c r="C104" s="66"/>
      <c r="D104" s="66"/>
      <c r="E104" s="66"/>
      <c r="F104" s="66"/>
      <c r="G104" s="66"/>
      <c r="H104" s="66"/>
      <c r="I104" s="66"/>
    </row>
    <row r="105" spans="2:9">
      <c r="B105" s="66"/>
      <c r="C105" s="66"/>
      <c r="D105" s="66"/>
      <c r="E105" s="66"/>
      <c r="F105" s="66"/>
      <c r="G105" s="66"/>
      <c r="H105" s="66"/>
      <c r="I105" s="66"/>
    </row>
    <row r="106" spans="2:9">
      <c r="B106" s="66"/>
      <c r="C106" s="66"/>
      <c r="D106" s="66"/>
      <c r="E106" s="66"/>
      <c r="F106" s="66"/>
      <c r="G106" s="66"/>
      <c r="H106" s="66"/>
      <c r="I106" s="66"/>
    </row>
    <row r="107" spans="2:9">
      <c r="B107" s="66"/>
      <c r="C107" s="66"/>
      <c r="D107" s="66"/>
      <c r="E107" s="66"/>
      <c r="F107" s="66"/>
      <c r="G107" s="66"/>
      <c r="H107" s="66"/>
      <c r="I107" s="66"/>
    </row>
    <row r="108" spans="2:9">
      <c r="B108" s="66"/>
      <c r="C108" s="66"/>
      <c r="D108" s="66"/>
      <c r="E108" s="66"/>
      <c r="F108" s="66"/>
      <c r="G108" s="66"/>
      <c r="H108" s="66"/>
      <c r="I108" s="66"/>
    </row>
    <row r="109" spans="2:9">
      <c r="B109" s="66"/>
      <c r="C109" s="66"/>
      <c r="D109" s="66"/>
      <c r="E109" s="66"/>
      <c r="F109" s="66"/>
      <c r="G109" s="66"/>
      <c r="H109" s="66"/>
      <c r="I109" s="66"/>
    </row>
    <row r="110" spans="2:9">
      <c r="B110" s="66"/>
      <c r="C110" s="66"/>
      <c r="D110" s="66"/>
      <c r="E110" s="66"/>
      <c r="F110" s="66"/>
      <c r="G110" s="66"/>
      <c r="H110" s="66"/>
      <c r="I110" s="66"/>
    </row>
    <row r="111" spans="2:9">
      <c r="B111" s="66"/>
      <c r="C111" s="66"/>
      <c r="D111" s="66"/>
      <c r="E111" s="66"/>
      <c r="F111" s="66"/>
      <c r="G111" s="66"/>
      <c r="H111" s="66"/>
      <c r="I111" s="66"/>
    </row>
    <row r="112" spans="2:9">
      <c r="B112" s="66"/>
      <c r="C112" s="66"/>
      <c r="D112" s="66"/>
      <c r="E112" s="66"/>
      <c r="F112" s="66"/>
      <c r="G112" s="66"/>
      <c r="H112" s="66"/>
      <c r="I112" s="66"/>
    </row>
    <row r="113" spans="2:9">
      <c r="B113" s="66"/>
      <c r="C113" s="66"/>
      <c r="D113" s="66"/>
      <c r="E113" s="66"/>
      <c r="F113" s="66"/>
      <c r="G113" s="66"/>
      <c r="H113" s="66"/>
      <c r="I113" s="66"/>
    </row>
    <row r="114" spans="2:9">
      <c r="B114" s="66"/>
      <c r="C114" s="66"/>
      <c r="D114" s="66"/>
      <c r="E114" s="66"/>
      <c r="F114" s="66"/>
      <c r="G114" s="66"/>
      <c r="H114" s="66"/>
      <c r="I114" s="66"/>
    </row>
    <row r="115" spans="2:9">
      <c r="B115" s="66"/>
      <c r="C115" s="66"/>
      <c r="D115" s="66"/>
      <c r="E115" s="66"/>
      <c r="F115" s="66"/>
      <c r="G115" s="66"/>
      <c r="H115" s="66"/>
      <c r="I115" s="66"/>
    </row>
    <row r="129" spans="2:4">
      <c r="B129" t="s">
        <v>236</v>
      </c>
      <c r="C129" t="s">
        <v>237</v>
      </c>
      <c r="D129" t="s">
        <v>238</v>
      </c>
    </row>
    <row r="130" spans="2:4" ht="30" customHeight="1">
      <c r="B130" s="66" t="s">
        <v>214</v>
      </c>
      <c r="C130" s="66"/>
      <c r="D130" s="66"/>
    </row>
    <row r="131" spans="2:4" ht="30" customHeight="1">
      <c r="B131" s="92" t="s">
        <v>213</v>
      </c>
      <c r="C131" s="92" t="s">
        <v>215</v>
      </c>
      <c r="D131" s="92"/>
    </row>
    <row r="132" spans="2:4" ht="30" customHeight="1">
      <c r="B132" s="92" t="s">
        <v>239</v>
      </c>
      <c r="C132" s="92" t="s">
        <v>240</v>
      </c>
      <c r="D132" s="92"/>
    </row>
    <row r="133" spans="2:4" ht="30" customHeight="1">
      <c r="B133" s="92" t="s">
        <v>216</v>
      </c>
      <c r="C133" s="92" t="s">
        <v>229</v>
      </c>
      <c r="D133" s="92"/>
    </row>
    <row r="134" spans="2:4" ht="30" customHeight="1">
      <c r="B134" s="92" t="s">
        <v>217</v>
      </c>
      <c r="C134" s="92" t="s">
        <v>230</v>
      </c>
      <c r="D134" s="92"/>
    </row>
    <row r="135" spans="2:4" ht="30" customHeight="1">
      <c r="B135" s="92" t="s">
        <v>218</v>
      </c>
      <c r="C135" s="92" t="s">
        <v>219</v>
      </c>
      <c r="D135" s="92"/>
    </row>
    <row r="136" spans="2:4" ht="5.25" customHeight="1">
      <c r="B136" s="92"/>
      <c r="C136" s="92"/>
      <c r="D136" s="92"/>
    </row>
    <row r="137" spans="2:4" ht="30" customHeight="1">
      <c r="B137" s="92" t="s">
        <v>220</v>
      </c>
      <c r="C137" s="92" t="s">
        <v>221</v>
      </c>
      <c r="D137" s="92"/>
    </row>
    <row r="138" spans="2:4" ht="30" customHeight="1">
      <c r="B138" s="92" t="s">
        <v>218</v>
      </c>
      <c r="C138" s="92" t="s">
        <v>222</v>
      </c>
      <c r="D138" s="92"/>
    </row>
    <row r="139" spans="2:4" ht="30" customHeight="1">
      <c r="B139" s="92" t="s">
        <v>218</v>
      </c>
      <c r="C139" s="92" t="s">
        <v>228</v>
      </c>
      <c r="D139" s="92"/>
    </row>
    <row r="140" spans="2:4" ht="30" customHeight="1">
      <c r="B140" s="92" t="s">
        <v>231</v>
      </c>
      <c r="C140" s="92" t="s">
        <v>232</v>
      </c>
      <c r="D140" s="92"/>
    </row>
    <row r="141" spans="2:4" ht="5.25" customHeight="1">
      <c r="B141" s="92"/>
      <c r="C141" s="92"/>
      <c r="D141" s="92"/>
    </row>
    <row r="142" spans="2:4" ht="30" customHeight="1">
      <c r="B142" s="92" t="s">
        <v>223</v>
      </c>
      <c r="C142" s="92" t="s">
        <v>235</v>
      </c>
      <c r="D142" s="92"/>
    </row>
    <row r="143" spans="2:4" ht="30" customHeight="1">
      <c r="B143" s="92" t="s">
        <v>224</v>
      </c>
      <c r="C143" s="92" t="s">
        <v>225</v>
      </c>
      <c r="D143" s="92"/>
    </row>
    <row r="144" spans="2:4" ht="30" customHeight="1">
      <c r="B144" s="92" t="s">
        <v>226</v>
      </c>
      <c r="C144" s="92" t="s">
        <v>227</v>
      </c>
      <c r="D144" s="92"/>
    </row>
    <row r="145" spans="2:4" ht="4.5" customHeight="1">
      <c r="B145" s="92"/>
      <c r="C145" s="92"/>
      <c r="D145" s="92"/>
    </row>
    <row r="146" spans="2:4" ht="30" customHeight="1">
      <c r="B146" s="93" t="s">
        <v>233</v>
      </c>
      <c r="C146" s="93" t="s">
        <v>234</v>
      </c>
      <c r="D146" s="93"/>
    </row>
  </sheetData>
  <hyperlinks>
    <hyperlink ref="I10" r:id="rId1"/>
    <hyperlink ref="B15" r:id="rId2"/>
    <hyperlink ref="B17" r:id="rId3"/>
    <hyperlink ref="B19" r:id="rId4"/>
    <hyperlink ref="B20" r:id="rId5"/>
    <hyperlink ref="J9" r:id="rId6"/>
    <hyperlink ref="B21" r:id="rId7"/>
  </hyperlinks>
  <pageMargins left="0.7" right="0.7" top="0.75" bottom="0.75" header="0.3" footer="0.3"/>
  <pageSetup paperSize="9" orientation="landscape" horizontalDpi="0" verticalDpi="0" r:id="rId8"/>
  <tableParts count="1">
    <tablePart r:id="rId9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2:E23"/>
  <sheetViews>
    <sheetView topLeftCell="A4" workbookViewId="0">
      <selection activeCell="C26" sqref="C26"/>
    </sheetView>
  </sheetViews>
  <sheetFormatPr defaultRowHeight="14.25"/>
  <cols>
    <col min="3" max="3" width="34.44140625" customWidth="1"/>
    <col min="4" max="4" width="38.6640625" bestFit="1" customWidth="1"/>
    <col min="5" max="5" width="12.88671875" bestFit="1" customWidth="1"/>
  </cols>
  <sheetData>
    <row r="2" spans="2:5">
      <c r="B2" s="66"/>
      <c r="C2" s="66" t="s">
        <v>12</v>
      </c>
      <c r="D2" s="66" t="s">
        <v>264</v>
      </c>
      <c r="E2" s="66" t="s">
        <v>275</v>
      </c>
    </row>
    <row r="3" spans="2:5">
      <c r="B3" s="66">
        <v>1</v>
      </c>
      <c r="C3" s="66" t="s">
        <v>263</v>
      </c>
      <c r="D3" s="99">
        <v>41442</v>
      </c>
      <c r="E3" s="66"/>
    </row>
    <row r="4" spans="2:5">
      <c r="B4" s="66">
        <v>2</v>
      </c>
      <c r="C4" s="66" t="s">
        <v>265</v>
      </c>
      <c r="D4" s="66" t="s">
        <v>266</v>
      </c>
      <c r="E4" s="66"/>
    </row>
    <row r="5" spans="2:5">
      <c r="B5" s="66">
        <v>3</v>
      </c>
      <c r="C5" s="66" t="s">
        <v>274</v>
      </c>
      <c r="D5" s="66"/>
      <c r="E5" s="66"/>
    </row>
    <row r="6" spans="2:5">
      <c r="B6" s="66">
        <v>4</v>
      </c>
      <c r="C6" s="66" t="s">
        <v>267</v>
      </c>
      <c r="D6" s="99">
        <v>41426</v>
      </c>
      <c r="E6" s="66"/>
    </row>
    <row r="7" spans="2:5">
      <c r="B7" s="66">
        <v>5</v>
      </c>
      <c r="C7" s="66" t="s">
        <v>268</v>
      </c>
      <c r="D7" s="99">
        <v>41425</v>
      </c>
      <c r="E7" s="66"/>
    </row>
    <row r="8" spans="2:5">
      <c r="B8" s="66">
        <v>6</v>
      </c>
      <c r="C8" s="66" t="s">
        <v>269</v>
      </c>
      <c r="D8" s="99">
        <v>41427</v>
      </c>
      <c r="E8" s="66"/>
    </row>
    <row r="9" spans="2:5">
      <c r="B9" s="66">
        <v>7</v>
      </c>
      <c r="C9" s="66" t="s">
        <v>270</v>
      </c>
      <c r="D9" s="99">
        <v>41428</v>
      </c>
      <c r="E9" s="66"/>
    </row>
    <row r="10" spans="2:5">
      <c r="B10" s="66">
        <v>8</v>
      </c>
      <c r="C10" s="66" t="s">
        <v>271</v>
      </c>
      <c r="D10" s="66"/>
      <c r="E10" s="66"/>
    </row>
    <row r="11" spans="2:5">
      <c r="B11" s="66">
        <v>9</v>
      </c>
      <c r="C11" s="66" t="s">
        <v>272</v>
      </c>
      <c r="D11" s="66"/>
      <c r="E11" s="66"/>
    </row>
    <row r="12" spans="2:5">
      <c r="B12" s="66">
        <v>10</v>
      </c>
      <c r="C12" s="66" t="s">
        <v>273</v>
      </c>
      <c r="D12" s="66"/>
      <c r="E12" s="66"/>
    </row>
    <row r="14" spans="2:5">
      <c r="C14" t="s">
        <v>290</v>
      </c>
    </row>
    <row r="15" spans="2:5">
      <c r="C15" s="107"/>
      <c r="D15" s="107"/>
    </row>
    <row r="16" spans="2:5" ht="28.5">
      <c r="C16" s="108" t="s">
        <v>279</v>
      </c>
      <c r="D16" s="108" t="s">
        <v>283</v>
      </c>
    </row>
    <row r="17" spans="3:4" ht="28.5">
      <c r="C17" s="108" t="s">
        <v>280</v>
      </c>
      <c r="D17" s="108" t="s">
        <v>284</v>
      </c>
    </row>
    <row r="18" spans="3:4" ht="42.75">
      <c r="C18" s="108" t="s">
        <v>281</v>
      </c>
      <c r="D18" s="108" t="s">
        <v>285</v>
      </c>
    </row>
    <row r="19" spans="3:4" ht="28.5">
      <c r="C19" s="108" t="s">
        <v>282</v>
      </c>
      <c r="D19" s="108" t="s">
        <v>286</v>
      </c>
    </row>
    <row r="20" spans="3:4" ht="28.5">
      <c r="C20" s="108"/>
      <c r="D20" s="108" t="s">
        <v>287</v>
      </c>
    </row>
    <row r="21" spans="3:4">
      <c r="C21" s="109"/>
      <c r="D21" s="109" t="s">
        <v>291</v>
      </c>
    </row>
    <row r="22" spans="3:4">
      <c r="C22" s="110" t="s">
        <v>288</v>
      </c>
      <c r="D22" s="109" t="s">
        <v>292</v>
      </c>
    </row>
    <row r="23" spans="3:4">
      <c r="C23" s="110" t="s">
        <v>289</v>
      </c>
      <c r="D23" s="109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E16"/>
  <sheetViews>
    <sheetView tabSelected="1" workbookViewId="0">
      <selection activeCell="E3" sqref="E3"/>
    </sheetView>
  </sheetViews>
  <sheetFormatPr defaultRowHeight="14.25"/>
  <cols>
    <col min="1" max="1" width="14.77734375" bestFit="1" customWidth="1"/>
  </cols>
  <sheetData>
    <row r="2" spans="1:5">
      <c r="B2" t="s">
        <v>407</v>
      </c>
      <c r="C2" t="s">
        <v>408</v>
      </c>
      <c r="D2" t="s">
        <v>405</v>
      </c>
      <c r="E2" t="s">
        <v>420</v>
      </c>
    </row>
    <row r="3" spans="1:5">
      <c r="A3" t="s">
        <v>406</v>
      </c>
      <c r="B3">
        <v>140</v>
      </c>
      <c r="C3">
        <v>170</v>
      </c>
      <c r="D3">
        <v>44</v>
      </c>
      <c r="E3">
        <f>40*1.23</f>
        <v>49.2</v>
      </c>
    </row>
    <row r="4" spans="1:5">
      <c r="A4" t="s">
        <v>409</v>
      </c>
      <c r="B4">
        <v>90</v>
      </c>
      <c r="C4">
        <v>120</v>
      </c>
      <c r="D4">
        <v>26</v>
      </c>
      <c r="E4">
        <v>34</v>
      </c>
    </row>
    <row r="5" spans="1:5">
      <c r="A5" t="s">
        <v>410</v>
      </c>
      <c r="B5">
        <v>90</v>
      </c>
      <c r="C5">
        <v>120</v>
      </c>
      <c r="D5">
        <v>26</v>
      </c>
      <c r="E5">
        <v>34</v>
      </c>
    </row>
    <row r="6" spans="1:5">
      <c r="A6" t="s">
        <v>411</v>
      </c>
      <c r="B6">
        <v>60</v>
      </c>
      <c r="C6">
        <v>90</v>
      </c>
      <c r="D6">
        <v>24</v>
      </c>
      <c r="E6">
        <v>25</v>
      </c>
    </row>
    <row r="7" spans="1:5">
      <c r="A7" t="s">
        <v>412</v>
      </c>
      <c r="B7">
        <v>270</v>
      </c>
      <c r="C7">
        <v>300</v>
      </c>
      <c r="D7">
        <v>94</v>
      </c>
      <c r="E7">
        <v>115</v>
      </c>
    </row>
    <row r="8" spans="1:5">
      <c r="A8" t="s">
        <v>413</v>
      </c>
      <c r="B8">
        <v>60</v>
      </c>
      <c r="C8">
        <v>90</v>
      </c>
      <c r="D8">
        <v>24</v>
      </c>
      <c r="E8">
        <v>25</v>
      </c>
    </row>
    <row r="9" spans="1:5">
      <c r="A9" t="s">
        <v>414</v>
      </c>
      <c r="B9">
        <v>300</v>
      </c>
      <c r="C9">
        <v>330</v>
      </c>
      <c r="D9">
        <v>108</v>
      </c>
      <c r="E9">
        <v>120</v>
      </c>
    </row>
    <row r="10" spans="1:5">
      <c r="A10" t="s">
        <v>415</v>
      </c>
      <c r="B10">
        <v>120</v>
      </c>
      <c r="C10">
        <v>150</v>
      </c>
      <c r="D10">
        <v>32</v>
      </c>
      <c r="E10">
        <v>50</v>
      </c>
    </row>
    <row r="11" spans="1:5">
      <c r="A11" t="s">
        <v>416</v>
      </c>
      <c r="B11">
        <v>90</v>
      </c>
      <c r="C11">
        <v>120</v>
      </c>
      <c r="D11">
        <v>26</v>
      </c>
      <c r="E11">
        <v>34</v>
      </c>
    </row>
    <row r="12" spans="1:5">
      <c r="A12" t="s">
        <v>417</v>
      </c>
      <c r="B12">
        <v>90</v>
      </c>
      <c r="C12">
        <v>120</v>
      </c>
      <c r="D12">
        <v>26</v>
      </c>
      <c r="E12">
        <v>34</v>
      </c>
    </row>
    <row r="13" spans="1:5">
      <c r="A13" t="s">
        <v>418</v>
      </c>
      <c r="B13">
        <v>90</v>
      </c>
      <c r="C13">
        <v>120</v>
      </c>
      <c r="D13">
        <v>26</v>
      </c>
      <c r="E13">
        <v>34</v>
      </c>
    </row>
    <row r="14" spans="1:5">
      <c r="A14" t="s">
        <v>418</v>
      </c>
      <c r="B14">
        <v>275</v>
      </c>
      <c r="C14">
        <v>305</v>
      </c>
      <c r="D14">
        <v>94</v>
      </c>
      <c r="E14">
        <f>92*1.23</f>
        <v>113.16</v>
      </c>
    </row>
    <row r="15" spans="1:5">
      <c r="A15" t="s">
        <v>419</v>
      </c>
      <c r="B15">
        <v>120</v>
      </c>
      <c r="C15">
        <v>150</v>
      </c>
      <c r="D15">
        <v>32</v>
      </c>
      <c r="E15">
        <v>50</v>
      </c>
    </row>
    <row r="16" spans="1:5">
      <c r="D16">
        <f>SUM(D3:D15)</f>
        <v>582</v>
      </c>
      <c r="E16">
        <f>SUM(E3:E15)</f>
        <v>717.36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82">
        <v>1</v>
      </c>
      <c r="B6" s="83" t="s">
        <v>71</v>
      </c>
      <c r="C6" s="87"/>
      <c r="D6" s="85">
        <v>0.5</v>
      </c>
      <c r="E6" s="85">
        <v>0</v>
      </c>
      <c r="F6" s="86" t="s">
        <v>149</v>
      </c>
    </row>
    <row r="7" spans="1:8">
      <c r="A7" s="82">
        <v>2</v>
      </c>
      <c r="B7" s="83" t="s">
        <v>71</v>
      </c>
      <c r="C7" s="87"/>
      <c r="D7" s="85">
        <v>0.5</v>
      </c>
      <c r="E7" s="85">
        <v>0</v>
      </c>
      <c r="F7" s="86" t="s">
        <v>150</v>
      </c>
    </row>
    <row r="8" spans="1:8">
      <c r="A8" s="82">
        <v>3</v>
      </c>
      <c r="B8" s="83" t="s">
        <v>71</v>
      </c>
      <c r="C8" s="87"/>
      <c r="D8" s="85">
        <v>2</v>
      </c>
      <c r="E8" s="85">
        <v>0</v>
      </c>
      <c r="F8" s="86" t="s">
        <v>151</v>
      </c>
    </row>
    <row r="9" spans="1:8">
      <c r="A9" s="82">
        <v>4</v>
      </c>
      <c r="B9" s="83" t="s">
        <v>71</v>
      </c>
      <c r="C9" s="87"/>
      <c r="D9" s="85">
        <v>0.5</v>
      </c>
      <c r="E9" s="85">
        <v>0</v>
      </c>
      <c r="F9" s="86" t="s">
        <v>152</v>
      </c>
      <c r="H9" s="1" t="s">
        <v>69</v>
      </c>
    </row>
    <row r="10" spans="1:8">
      <c r="A10" s="82">
        <v>5</v>
      </c>
      <c r="B10" s="83" t="s">
        <v>71</v>
      </c>
      <c r="C10" s="84"/>
      <c r="D10" s="85">
        <v>0.5</v>
      </c>
      <c r="E10" s="85">
        <v>0</v>
      </c>
      <c r="F10" s="86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82">
        <v>8</v>
      </c>
      <c r="B13" s="83" t="s">
        <v>71</v>
      </c>
      <c r="C13" s="84"/>
      <c r="D13" s="85">
        <v>1</v>
      </c>
      <c r="E13" s="85">
        <v>0</v>
      </c>
      <c r="F13" s="86" t="s">
        <v>156</v>
      </c>
    </row>
    <row r="14" spans="1:8">
      <c r="A14" s="82">
        <v>9</v>
      </c>
      <c r="B14" s="83" t="s">
        <v>71</v>
      </c>
      <c r="C14" s="84"/>
      <c r="D14" s="85">
        <v>0.5</v>
      </c>
      <c r="E14" s="85">
        <v>0</v>
      </c>
      <c r="F14" s="86" t="s">
        <v>157</v>
      </c>
    </row>
    <row r="15" spans="1:8">
      <c r="A15" s="82">
        <v>10</v>
      </c>
      <c r="B15" s="83" t="s">
        <v>71</v>
      </c>
      <c r="C15" s="87" t="s">
        <v>174</v>
      </c>
      <c r="D15" s="88">
        <v>2</v>
      </c>
      <c r="E15" s="88">
        <v>0</v>
      </c>
      <c r="F15" s="89" t="s">
        <v>172</v>
      </c>
    </row>
    <row r="16" spans="1:8">
      <c r="A16" s="82">
        <v>11</v>
      </c>
      <c r="B16" s="83" t="s">
        <v>71</v>
      </c>
      <c r="C16" s="87"/>
      <c r="D16" s="88">
        <v>2</v>
      </c>
      <c r="E16" s="88">
        <v>0</v>
      </c>
      <c r="F16" s="89" t="s">
        <v>173</v>
      </c>
    </row>
    <row r="17" spans="1:6">
      <c r="A17" s="82">
        <v>12</v>
      </c>
      <c r="B17" s="83" t="s">
        <v>71</v>
      </c>
      <c r="C17" s="87"/>
      <c r="D17" s="88">
        <v>1</v>
      </c>
      <c r="E17" s="88">
        <v>0</v>
      </c>
      <c r="F17" s="89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82">
        <v>15</v>
      </c>
      <c r="B20" s="83" t="s">
        <v>71</v>
      </c>
      <c r="C20" s="87"/>
      <c r="D20" s="88">
        <v>1</v>
      </c>
      <c r="E20" s="88">
        <v>0</v>
      </c>
      <c r="F20" s="89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82">
        <v>17</v>
      </c>
      <c r="B22" s="83" t="s">
        <v>71</v>
      </c>
      <c r="C22" s="87" t="s">
        <v>73</v>
      </c>
      <c r="D22" s="88">
        <v>1</v>
      </c>
      <c r="E22" s="88">
        <v>0</v>
      </c>
      <c r="F22" s="89" t="s">
        <v>169</v>
      </c>
    </row>
    <row r="23" spans="1:6">
      <c r="A23" s="82">
        <v>18</v>
      </c>
      <c r="B23" s="83" t="s">
        <v>71</v>
      </c>
      <c r="C23" s="87" t="s">
        <v>174</v>
      </c>
      <c r="D23" s="88">
        <v>2</v>
      </c>
      <c r="E23" s="88">
        <v>0</v>
      </c>
      <c r="F23" s="89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82">
        <v>22</v>
      </c>
      <c r="B27" s="83" t="s">
        <v>71</v>
      </c>
      <c r="C27" s="87" t="s">
        <v>174</v>
      </c>
      <c r="D27" s="88">
        <v>2</v>
      </c>
      <c r="E27" s="88">
        <v>0</v>
      </c>
      <c r="F27" s="89" t="s">
        <v>171</v>
      </c>
    </row>
    <row r="28" spans="1:6">
      <c r="A28" s="82">
        <v>23</v>
      </c>
      <c r="B28" s="83" t="s">
        <v>71</v>
      </c>
      <c r="C28" s="87"/>
      <c r="D28" s="88">
        <v>2</v>
      </c>
      <c r="E28" s="88">
        <v>0</v>
      </c>
      <c r="F28" s="89" t="s">
        <v>167</v>
      </c>
    </row>
    <row r="29" spans="1:6">
      <c r="A29" s="82">
        <v>24</v>
      </c>
      <c r="B29" s="83" t="s">
        <v>71</v>
      </c>
      <c r="C29" s="87"/>
      <c r="D29" s="88">
        <v>1</v>
      </c>
      <c r="E29" s="88">
        <v>0</v>
      </c>
      <c r="F29" s="89" t="s">
        <v>168</v>
      </c>
    </row>
    <row r="30" spans="1:6">
      <c r="A30" s="100"/>
      <c r="B30" s="101"/>
      <c r="C30" s="102"/>
      <c r="D30" s="101">
        <f>SUBTOTAL(109,[Rozmiar 
początkowy '[h']])</f>
        <v>31</v>
      </c>
      <c r="E30" s="102">
        <f>SUBTOTAL(109,[Pozo-
stało '[h']])</f>
        <v>7.5</v>
      </c>
      <c r="F30" s="103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16" workbookViewId="0">
      <selection activeCell="F41" sqref="F41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324</v>
      </c>
    </row>
    <row r="2" spans="1:8">
      <c r="B2" s="1" t="s">
        <v>10</v>
      </c>
    </row>
    <row r="3" spans="1:8" ht="15">
      <c r="B3" s="64" t="s">
        <v>359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139"/>
      <c r="C6" s="46"/>
      <c r="D6" s="43"/>
      <c r="E6" s="43"/>
      <c r="F6" s="140" t="s">
        <v>325</v>
      </c>
    </row>
    <row r="7" spans="1:8">
      <c r="A7" s="144">
        <v>2</v>
      </c>
      <c r="B7" s="145" t="s">
        <v>71</v>
      </c>
      <c r="C7" s="146" t="s">
        <v>77</v>
      </c>
      <c r="D7" s="145"/>
      <c r="E7" s="145"/>
      <c r="F7" s="150" t="s">
        <v>327</v>
      </c>
    </row>
    <row r="8" spans="1:8">
      <c r="A8" s="144">
        <v>3</v>
      </c>
      <c r="B8" s="145" t="s">
        <v>71</v>
      </c>
      <c r="C8" s="146" t="s">
        <v>77</v>
      </c>
      <c r="D8" s="145"/>
      <c r="E8" s="145"/>
      <c r="F8" s="150" t="s">
        <v>326</v>
      </c>
    </row>
    <row r="9" spans="1:8">
      <c r="A9" s="144">
        <v>4</v>
      </c>
      <c r="B9" s="145" t="s">
        <v>71</v>
      </c>
      <c r="C9" s="146" t="s">
        <v>77</v>
      </c>
      <c r="D9" s="145"/>
      <c r="E9" s="145"/>
      <c r="F9" s="148" t="s">
        <v>328</v>
      </c>
      <c r="H9" s="1" t="s">
        <v>69</v>
      </c>
    </row>
    <row r="10" spans="1:8">
      <c r="A10" s="144">
        <v>5</v>
      </c>
      <c r="B10" s="145" t="s">
        <v>71</v>
      </c>
      <c r="C10" s="146" t="s">
        <v>77</v>
      </c>
      <c r="D10" s="147"/>
      <c r="E10" s="147"/>
      <c r="F10" s="149" t="s">
        <v>370</v>
      </c>
      <c r="H10" s="1" t="s">
        <v>70</v>
      </c>
    </row>
    <row r="11" spans="1:8">
      <c r="A11" s="144">
        <v>6</v>
      </c>
      <c r="B11" s="145" t="s">
        <v>71</v>
      </c>
      <c r="C11" s="146" t="s">
        <v>77</v>
      </c>
      <c r="D11" s="145"/>
      <c r="E11" s="145"/>
      <c r="F11" s="148" t="s">
        <v>329</v>
      </c>
      <c r="H11" s="1" t="s">
        <v>71</v>
      </c>
    </row>
    <row r="12" spans="1:8">
      <c r="A12" s="42"/>
      <c r="B12" s="139"/>
      <c r="C12" s="44"/>
      <c r="D12" s="43"/>
      <c r="E12" s="43"/>
      <c r="F12" s="142" t="s">
        <v>330</v>
      </c>
      <c r="H12" s="1"/>
    </row>
    <row r="13" spans="1:8">
      <c r="A13" s="144">
        <v>7</v>
      </c>
      <c r="B13" s="145" t="s">
        <v>71</v>
      </c>
      <c r="C13" s="150" t="s">
        <v>73</v>
      </c>
      <c r="D13" s="145"/>
      <c r="E13" s="145"/>
      <c r="F13" s="148" t="s">
        <v>331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404</v>
      </c>
    </row>
    <row r="15" spans="1:8">
      <c r="A15" s="42"/>
      <c r="B15" s="139"/>
      <c r="C15" s="44"/>
      <c r="D15" s="43"/>
      <c r="E15" s="43"/>
      <c r="F15" s="142" t="s">
        <v>332</v>
      </c>
    </row>
    <row r="16" spans="1:8">
      <c r="A16" s="42">
        <v>9</v>
      </c>
      <c r="B16" s="139" t="s">
        <v>69</v>
      </c>
      <c r="C16" s="44" t="s">
        <v>72</v>
      </c>
      <c r="D16" s="43"/>
      <c r="E16" s="43"/>
      <c r="F16" s="141" t="s">
        <v>333</v>
      </c>
    </row>
    <row r="17" spans="1:6">
      <c r="A17" s="42"/>
      <c r="B17" s="139"/>
      <c r="C17" s="46"/>
      <c r="D17" s="47"/>
      <c r="E17" s="47"/>
      <c r="F17" s="142" t="s">
        <v>334</v>
      </c>
    </row>
    <row r="18" spans="1:6">
      <c r="A18" s="144">
        <v>11</v>
      </c>
      <c r="B18" s="145" t="s">
        <v>71</v>
      </c>
      <c r="C18" s="146" t="s">
        <v>72</v>
      </c>
      <c r="D18" s="147"/>
      <c r="E18" s="147"/>
      <c r="F18" s="148" t="s">
        <v>335</v>
      </c>
    </row>
    <row r="19" spans="1:6">
      <c r="A19" s="144">
        <v>12</v>
      </c>
      <c r="B19" s="145" t="s">
        <v>71</v>
      </c>
      <c r="C19" s="146" t="s">
        <v>72</v>
      </c>
      <c r="D19" s="147"/>
      <c r="E19" s="147"/>
      <c r="F19" s="148" t="s">
        <v>336</v>
      </c>
    </row>
    <row r="20" spans="1:6">
      <c r="A20" s="144">
        <v>13</v>
      </c>
      <c r="B20" s="145" t="s">
        <v>71</v>
      </c>
      <c r="C20" s="146" t="s">
        <v>72</v>
      </c>
      <c r="D20" s="147"/>
      <c r="E20" s="147"/>
      <c r="F20" s="148" t="s">
        <v>337</v>
      </c>
    </row>
    <row r="21" spans="1:6">
      <c r="A21" s="144">
        <v>14</v>
      </c>
      <c r="B21" s="145" t="s">
        <v>71</v>
      </c>
      <c r="C21" s="146" t="s">
        <v>73</v>
      </c>
      <c r="D21" s="147"/>
      <c r="E21" s="147"/>
      <c r="F21" s="148" t="s">
        <v>338</v>
      </c>
    </row>
    <row r="22" spans="1:6">
      <c r="A22" s="144">
        <v>15</v>
      </c>
      <c r="B22" s="145" t="s">
        <v>71</v>
      </c>
      <c r="C22" s="146" t="s">
        <v>73</v>
      </c>
      <c r="D22" s="147"/>
      <c r="E22" s="147"/>
      <c r="F22" s="148" t="s">
        <v>339</v>
      </c>
    </row>
    <row r="23" spans="1:6">
      <c r="A23" s="144">
        <v>16</v>
      </c>
      <c r="B23" s="145" t="s">
        <v>71</v>
      </c>
      <c r="C23" s="146" t="s">
        <v>77</v>
      </c>
      <c r="D23" s="147"/>
      <c r="E23" s="147"/>
      <c r="F23" s="148" t="s">
        <v>340</v>
      </c>
    </row>
    <row r="24" spans="1:6">
      <c r="A24" s="42"/>
      <c r="B24" s="139"/>
      <c r="C24" s="46"/>
      <c r="D24" s="47"/>
      <c r="E24" s="47"/>
      <c r="F24" s="142" t="s">
        <v>341</v>
      </c>
    </row>
    <row r="25" spans="1:6">
      <c r="A25" s="144">
        <v>18</v>
      </c>
      <c r="B25" s="145" t="s">
        <v>71</v>
      </c>
      <c r="C25" s="146" t="s">
        <v>72</v>
      </c>
      <c r="D25" s="147"/>
      <c r="E25" s="147"/>
      <c r="F25" s="148" t="s">
        <v>342</v>
      </c>
    </row>
    <row r="26" spans="1:6" ht="25.5">
      <c r="A26" s="144">
        <v>19</v>
      </c>
      <c r="B26" s="145" t="s">
        <v>71</v>
      </c>
      <c r="C26" s="146" t="s">
        <v>72</v>
      </c>
      <c r="D26" s="47"/>
      <c r="E26" s="47"/>
      <c r="F26" s="151" t="s">
        <v>358</v>
      </c>
    </row>
    <row r="27" spans="1:6">
      <c r="A27" s="144">
        <v>20</v>
      </c>
      <c r="B27" s="145" t="s">
        <v>71</v>
      </c>
      <c r="C27" s="146" t="s">
        <v>72</v>
      </c>
      <c r="D27" s="47"/>
      <c r="E27" s="47"/>
      <c r="F27" s="148" t="s">
        <v>343</v>
      </c>
    </row>
    <row r="28" spans="1:6">
      <c r="A28" s="42">
        <v>21</v>
      </c>
      <c r="B28" s="139" t="s">
        <v>69</v>
      </c>
      <c r="C28" s="46" t="s">
        <v>72</v>
      </c>
      <c r="D28" s="47"/>
      <c r="E28" s="47"/>
      <c r="F28" s="141" t="s">
        <v>344</v>
      </c>
    </row>
    <row r="29" spans="1:6" ht="25.5">
      <c r="A29" s="42">
        <v>22</v>
      </c>
      <c r="B29" s="139" t="s">
        <v>69</v>
      </c>
      <c r="C29" s="46" t="s">
        <v>73</v>
      </c>
      <c r="D29" s="47"/>
      <c r="E29" s="47"/>
      <c r="F29" s="143" t="s">
        <v>357</v>
      </c>
    </row>
    <row r="30" spans="1:6">
      <c r="A30" s="144">
        <v>23</v>
      </c>
      <c r="B30" s="145" t="s">
        <v>69</v>
      </c>
      <c r="C30" s="146" t="s">
        <v>77</v>
      </c>
      <c r="D30" s="147"/>
      <c r="E30" s="147"/>
      <c r="F30" s="148" t="s">
        <v>345</v>
      </c>
    </row>
    <row r="31" spans="1:6">
      <c r="A31" s="42"/>
      <c r="B31" s="139"/>
      <c r="C31" s="46"/>
      <c r="D31" s="47"/>
      <c r="E31" s="47"/>
      <c r="F31" s="142" t="s">
        <v>346</v>
      </c>
    </row>
    <row r="32" spans="1:6">
      <c r="A32" s="144">
        <v>25</v>
      </c>
      <c r="B32" s="145" t="s">
        <v>71</v>
      </c>
      <c r="C32" s="146" t="s">
        <v>73</v>
      </c>
      <c r="D32" s="147"/>
      <c r="E32" s="147"/>
      <c r="F32" s="148" t="s">
        <v>347</v>
      </c>
    </row>
    <row r="33" spans="1:6">
      <c r="A33" s="144">
        <v>26</v>
      </c>
      <c r="B33" s="145" t="s">
        <v>71</v>
      </c>
      <c r="C33" s="146" t="s">
        <v>73</v>
      </c>
      <c r="D33" s="147"/>
      <c r="E33" s="147"/>
      <c r="F33" s="148" t="s">
        <v>378</v>
      </c>
    </row>
    <row r="34" spans="1:6">
      <c r="A34" s="144">
        <v>27</v>
      </c>
      <c r="B34" s="145" t="s">
        <v>71</v>
      </c>
      <c r="C34" s="146" t="s">
        <v>73</v>
      </c>
      <c r="D34" s="147"/>
      <c r="E34" s="147"/>
      <c r="F34" s="149" t="s">
        <v>388</v>
      </c>
    </row>
    <row r="35" spans="1:6">
      <c r="A35" s="42">
        <v>28</v>
      </c>
      <c r="B35" s="145" t="s">
        <v>71</v>
      </c>
      <c r="C35" s="146" t="s">
        <v>73</v>
      </c>
      <c r="D35" s="147"/>
      <c r="E35" s="147"/>
      <c r="F35" s="148" t="s">
        <v>348</v>
      </c>
    </row>
    <row r="36" spans="1:6">
      <c r="A36" s="144">
        <v>29</v>
      </c>
      <c r="B36" s="145" t="s">
        <v>71</v>
      </c>
      <c r="C36" s="146" t="s">
        <v>73</v>
      </c>
      <c r="D36" s="147"/>
      <c r="E36" s="147"/>
      <c r="F36" s="149" t="s">
        <v>360</v>
      </c>
    </row>
    <row r="37" spans="1:6">
      <c r="A37" s="42">
        <v>30</v>
      </c>
      <c r="B37" s="139" t="s">
        <v>69</v>
      </c>
      <c r="C37" s="46"/>
      <c r="D37" s="47"/>
      <c r="E37" s="47"/>
      <c r="F37" s="141" t="s">
        <v>349</v>
      </c>
    </row>
    <row r="38" spans="1:6">
      <c r="A38" s="144">
        <v>31</v>
      </c>
      <c r="B38" s="145" t="s">
        <v>71</v>
      </c>
      <c r="C38" s="146" t="s">
        <v>73</v>
      </c>
      <c r="D38" s="147"/>
      <c r="E38" s="147"/>
      <c r="F38" s="148" t="s">
        <v>350</v>
      </c>
    </row>
    <row r="39" spans="1:6">
      <c r="A39" s="42">
        <v>32</v>
      </c>
      <c r="B39" s="145" t="s">
        <v>71</v>
      </c>
      <c r="C39" s="146" t="s">
        <v>73</v>
      </c>
      <c r="D39" s="47"/>
      <c r="E39" s="47"/>
      <c r="F39" s="148" t="s">
        <v>351</v>
      </c>
    </row>
    <row r="40" spans="1:6">
      <c r="A40" s="144">
        <v>33</v>
      </c>
      <c r="B40" s="145" t="s">
        <v>71</v>
      </c>
      <c r="C40" s="146" t="s">
        <v>73</v>
      </c>
      <c r="D40" s="47"/>
      <c r="E40" s="47"/>
      <c r="F40" s="148" t="s">
        <v>352</v>
      </c>
    </row>
    <row r="41" spans="1:6">
      <c r="A41" s="42"/>
      <c r="B41" s="139"/>
      <c r="C41" s="46"/>
      <c r="D41" s="47"/>
      <c r="E41" s="47"/>
      <c r="F41" s="142" t="s">
        <v>353</v>
      </c>
    </row>
    <row r="42" spans="1:6">
      <c r="A42" s="144">
        <v>34</v>
      </c>
      <c r="B42" s="145" t="s">
        <v>71</v>
      </c>
      <c r="C42" s="146" t="s">
        <v>73</v>
      </c>
      <c r="D42" s="147"/>
      <c r="E42" s="147"/>
      <c r="F42" s="148" t="s">
        <v>354</v>
      </c>
    </row>
    <row r="43" spans="1:6">
      <c r="A43" s="144">
        <v>35</v>
      </c>
      <c r="B43" s="145" t="s">
        <v>71</v>
      </c>
      <c r="C43" s="146" t="s">
        <v>73</v>
      </c>
      <c r="D43" s="147"/>
      <c r="E43" s="147"/>
      <c r="F43" s="148" t="s">
        <v>355</v>
      </c>
    </row>
    <row r="44" spans="1:6">
      <c r="A44" s="42">
        <v>36</v>
      </c>
      <c r="B44" s="139" t="s">
        <v>69</v>
      </c>
      <c r="C44" s="46"/>
      <c r="D44" s="47"/>
      <c r="E44" s="47"/>
      <c r="F44" s="141" t="s">
        <v>356</v>
      </c>
    </row>
    <row r="45" spans="1:6">
      <c r="A45" s="100">
        <v>37</v>
      </c>
      <c r="B45" s="101" t="s">
        <v>69</v>
      </c>
      <c r="C45" s="102"/>
      <c r="D45" s="101"/>
      <c r="E45" s="101"/>
      <c r="F45" s="103" t="s">
        <v>361</v>
      </c>
    </row>
    <row r="46" spans="1:6">
      <c r="A46" s="152">
        <v>38</v>
      </c>
      <c r="B46" s="145" t="s">
        <v>71</v>
      </c>
      <c r="C46" s="146" t="s">
        <v>73</v>
      </c>
      <c r="D46" s="147"/>
      <c r="E46" s="147"/>
      <c r="F46" s="149" t="s">
        <v>362</v>
      </c>
    </row>
    <row r="47" spans="1:6">
      <c r="A47" s="144">
        <v>39</v>
      </c>
      <c r="B47" s="147" t="s">
        <v>71</v>
      </c>
      <c r="C47" s="146" t="s">
        <v>73</v>
      </c>
      <c r="D47" s="147"/>
      <c r="E47" s="147"/>
      <c r="F47" s="149" t="s">
        <v>374</v>
      </c>
    </row>
    <row r="48" spans="1:6">
      <c r="A48" s="100"/>
      <c r="B48" s="101"/>
      <c r="C48" s="102"/>
      <c r="D48" s="101"/>
      <c r="E48" s="101"/>
      <c r="F48" s="103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4:K11"/>
  <sheetViews>
    <sheetView workbookViewId="0">
      <selection activeCell="B11" sqref="B11:C11"/>
    </sheetView>
  </sheetViews>
  <sheetFormatPr defaultRowHeight="14.25"/>
  <cols>
    <col min="3" max="3" width="25.5546875" bestFit="1" customWidth="1"/>
  </cols>
  <sheetData>
    <row r="4" spans="2:11">
      <c r="B4" t="s">
        <v>377</v>
      </c>
    </row>
    <row r="6" spans="2:11">
      <c r="B6" t="s">
        <v>363</v>
      </c>
      <c r="C6" t="s">
        <v>276</v>
      </c>
      <c r="D6" t="s">
        <v>145</v>
      </c>
      <c r="E6" t="s">
        <v>389</v>
      </c>
      <c r="F6" t="s">
        <v>390</v>
      </c>
      <c r="G6" t="s">
        <v>391</v>
      </c>
      <c r="H6" t="s">
        <v>392</v>
      </c>
      <c r="I6" t="s">
        <v>393</v>
      </c>
      <c r="J6" t="s">
        <v>394</v>
      </c>
      <c r="K6" t="s">
        <v>395</v>
      </c>
    </row>
    <row r="7" spans="2:11">
      <c r="B7" t="s">
        <v>397</v>
      </c>
      <c r="C7" t="s">
        <v>396</v>
      </c>
    </row>
    <row r="8" spans="2:11">
      <c r="B8" t="s">
        <v>399</v>
      </c>
      <c r="C8" t="s">
        <v>398</v>
      </c>
    </row>
    <row r="9" spans="2:11">
      <c r="B9" t="s">
        <v>400</v>
      </c>
      <c r="C9" t="s">
        <v>401</v>
      </c>
    </row>
    <row r="10" spans="2:11">
      <c r="B10" t="s">
        <v>382</v>
      </c>
      <c r="C10" t="s">
        <v>383</v>
      </c>
    </row>
    <row r="11" spans="2:11">
      <c r="B11" t="s">
        <v>402</v>
      </c>
      <c r="C11" t="s">
        <v>403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2:K25"/>
  <sheetViews>
    <sheetView workbookViewId="0">
      <selection activeCell="K6" sqref="K6"/>
    </sheetView>
  </sheetViews>
  <sheetFormatPr defaultRowHeight="14.25"/>
  <cols>
    <col min="1" max="1" width="2.5546875" customWidth="1"/>
    <col min="2" max="2" width="11.33203125" customWidth="1"/>
    <col min="3" max="3" width="19.88671875" bestFit="1" customWidth="1"/>
    <col min="4" max="4" width="5" bestFit="1" customWidth="1"/>
    <col min="5" max="5" width="13" bestFit="1" customWidth="1"/>
    <col min="6" max="6" width="19.88671875" bestFit="1" customWidth="1"/>
    <col min="7" max="7" width="19.88671875" customWidth="1"/>
    <col min="8" max="8" width="10.77734375" bestFit="1" customWidth="1"/>
    <col min="9" max="9" width="10.77734375" customWidth="1"/>
    <col min="10" max="10" width="9.109375" bestFit="1" customWidth="1"/>
    <col min="11" max="11" width="12" bestFit="1" customWidth="1"/>
  </cols>
  <sheetData>
    <row r="2" spans="2:11">
      <c r="B2" t="s">
        <v>377</v>
      </c>
    </row>
    <row r="4" spans="2:11">
      <c r="B4" t="s">
        <v>363</v>
      </c>
      <c r="C4" t="s">
        <v>276</v>
      </c>
      <c r="D4" t="s">
        <v>193</v>
      </c>
      <c r="E4" t="s">
        <v>376</v>
      </c>
      <c r="F4" t="s">
        <v>365</v>
      </c>
      <c r="G4" t="s">
        <v>381</v>
      </c>
      <c r="H4" t="s">
        <v>366</v>
      </c>
      <c r="I4" t="s">
        <v>375</v>
      </c>
      <c r="J4" t="s">
        <v>367</v>
      </c>
      <c r="K4" t="s">
        <v>368</v>
      </c>
    </row>
    <row r="5" spans="2:11">
      <c r="B5" t="s">
        <v>369</v>
      </c>
      <c r="C5" t="s">
        <v>364</v>
      </c>
    </row>
    <row r="6" spans="2:11">
      <c r="B6" t="s">
        <v>303</v>
      </c>
      <c r="C6" t="s">
        <v>371</v>
      </c>
      <c r="D6">
        <v>3600</v>
      </c>
      <c r="E6">
        <v>3.1</v>
      </c>
      <c r="F6">
        <v>11160</v>
      </c>
      <c r="G6">
        <v>16.809999999999999</v>
      </c>
      <c r="H6">
        <v>1850</v>
      </c>
      <c r="I6">
        <v>2030</v>
      </c>
      <c r="J6">
        <v>0</v>
      </c>
      <c r="K6">
        <v>15040</v>
      </c>
    </row>
    <row r="7" spans="2:11">
      <c r="B7" t="s">
        <v>373</v>
      </c>
      <c r="C7" t="s">
        <v>372</v>
      </c>
      <c r="D7">
        <v>3600</v>
      </c>
      <c r="E7">
        <v>3.05</v>
      </c>
      <c r="F7">
        <v>10980</v>
      </c>
      <c r="G7">
        <v>16</v>
      </c>
      <c r="H7">
        <f>Tabela9[[#This Row],[Klej25kg]]*110</f>
        <v>1760</v>
      </c>
      <c r="I7">
        <v>575.64</v>
      </c>
      <c r="J7">
        <v>0</v>
      </c>
    </row>
    <row r="8" spans="2:11">
      <c r="B8" t="s">
        <v>379</v>
      </c>
      <c r="C8" t="s">
        <v>380</v>
      </c>
      <c r="D8">
        <v>3600</v>
      </c>
      <c r="E8">
        <v>2.7</v>
      </c>
      <c r="F8">
        <f>Tabela9[[#This Row],[Cena bloczka]]*Tabela9[[#This Row],[szt]]</f>
        <v>9720</v>
      </c>
    </row>
    <row r="9" spans="2:11">
      <c r="B9" t="s">
        <v>382</v>
      </c>
      <c r="C9" t="s">
        <v>383</v>
      </c>
      <c r="D9">
        <v>3600</v>
      </c>
      <c r="E9">
        <v>3.2</v>
      </c>
      <c r="F9">
        <f>Tabela9[[#This Row],[Cena bloczka]]*Tabela9[[#This Row],[szt]]</f>
        <v>11520</v>
      </c>
      <c r="G9">
        <v>15.92</v>
      </c>
      <c r="J9">
        <v>0</v>
      </c>
    </row>
    <row r="10" spans="2:11">
      <c r="B10" t="s">
        <v>385</v>
      </c>
      <c r="C10" t="s">
        <v>384</v>
      </c>
    </row>
    <row r="11" spans="2:11">
      <c r="B11" t="s">
        <v>387</v>
      </c>
      <c r="C11" t="s">
        <v>386</v>
      </c>
    </row>
    <row r="25" spans="7:7">
      <c r="G25">
        <f>32.5/31</f>
        <v>1.0483870967741935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Strop</vt:lpstr>
      <vt:lpstr>Bloczki silikatowe</vt:lpstr>
      <vt:lpstr>Piasek i stal</vt:lpstr>
      <vt:lpstr>Warunki uruchomienia</vt:lpstr>
      <vt:lpstr>Nadproża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2013-05-20T16:26:12Z</cp:lastPrinted>
  <dcterms:created xsi:type="dcterms:W3CDTF">2012-12-30T11:00:58Z</dcterms:created>
  <dcterms:modified xsi:type="dcterms:W3CDTF">2013-09-02T19:03:41Z</dcterms:modified>
</cp:coreProperties>
</file>