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C95" i="1"/>
  <c r="C98"/>
  <c r="C106"/>
  <c r="C108" l="1"/>
  <c r="D98"/>
  <c r="D80"/>
  <c r="C80"/>
  <c r="B106"/>
  <c r="D106" s="1"/>
  <c r="B98"/>
  <c r="B101"/>
  <c r="B95"/>
  <c r="D95" s="1"/>
  <c r="B88"/>
  <c r="D88" s="1"/>
  <c r="B80"/>
  <c r="H27"/>
  <c r="H19"/>
  <c r="H8"/>
  <c r="T3"/>
  <c r="Q34"/>
  <c r="R34"/>
  <c r="S34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8"/>
  <c r="T1"/>
  <c r="C67"/>
  <c r="F61"/>
  <c r="H67" s="1"/>
  <c r="C61"/>
  <c r="F25"/>
  <c r="F27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"/>
  <c r="E25"/>
  <c r="L35"/>
  <c r="AB8"/>
  <c r="AB3"/>
  <c r="AB10"/>
  <c r="AB11"/>
  <c r="AB5"/>
  <c r="AB4"/>
  <c r="AB2"/>
  <c r="X34"/>
  <c r="C25"/>
  <c r="B108" l="1"/>
  <c r="D108" s="1"/>
  <c r="H61"/>
  <c r="AB18"/>
  <c r="P34"/>
  <c r="Q4" s="1"/>
  <c r="K35"/>
  <c r="L4" s="1"/>
  <c r="C31"/>
  <c r="D2"/>
  <c r="K37" l="1"/>
  <c r="C27"/>
  <c r="Q2"/>
  <c r="Q18"/>
  <c r="Q26"/>
  <c r="Q10"/>
  <c r="Q30"/>
  <c r="Q22"/>
  <c r="Q14"/>
  <c r="Q6"/>
  <c r="Q32"/>
  <c r="Q28"/>
  <c r="Q24"/>
  <c r="Q20"/>
  <c r="Q16"/>
  <c r="Q12"/>
  <c r="Q8"/>
  <c r="Q33"/>
  <c r="Q31"/>
  <c r="Q29"/>
  <c r="Q27"/>
  <c r="Q25"/>
  <c r="Q23"/>
  <c r="Q21"/>
  <c r="Q19"/>
  <c r="Q17"/>
  <c r="Q15"/>
  <c r="Q13"/>
  <c r="Q11"/>
  <c r="Q9"/>
  <c r="Q7"/>
  <c r="Q5"/>
  <c r="Q3"/>
  <c r="L27"/>
  <c r="L11"/>
  <c r="L2"/>
  <c r="L19"/>
  <c r="L3"/>
  <c r="L31"/>
  <c r="L23"/>
  <c r="L15"/>
  <c r="L7"/>
  <c r="L33"/>
  <c r="L29"/>
  <c r="L25"/>
  <c r="L21"/>
  <c r="L17"/>
  <c r="L13"/>
  <c r="L9"/>
  <c r="L5"/>
  <c r="L34"/>
  <c r="L32"/>
  <c r="L30"/>
  <c r="L28"/>
  <c r="L26"/>
  <c r="L24"/>
  <c r="L22"/>
  <c r="L20"/>
  <c r="L18"/>
  <c r="L16"/>
  <c r="L14"/>
  <c r="L12"/>
  <c r="L10"/>
  <c r="L8"/>
  <c r="L6"/>
  <c r="D20"/>
  <c r="D12"/>
  <c r="D4"/>
  <c r="D24"/>
  <c r="D16"/>
  <c r="D8"/>
  <c r="D22"/>
  <c r="D18"/>
  <c r="D14"/>
  <c r="D10"/>
  <c r="D6"/>
  <c r="D23"/>
  <c r="D21"/>
  <c r="D19"/>
  <c r="D17"/>
  <c r="D15"/>
  <c r="D13"/>
  <c r="D11"/>
  <c r="D9"/>
  <c r="D7"/>
  <c r="D5"/>
  <c r="D3"/>
</calcChain>
</file>

<file path=xl/sharedStrings.xml><?xml version="1.0" encoding="utf-8"?>
<sst xmlns="http://schemas.openxmlformats.org/spreadsheetml/2006/main" count="232" uniqueCount="186">
  <si>
    <t>Roboty ziemne</t>
  </si>
  <si>
    <t>Fundamenty</t>
  </si>
  <si>
    <t>Izolacje przeciwwilgociowe</t>
  </si>
  <si>
    <t>Ściany konstrukcyjne</t>
  </si>
  <si>
    <t>Stropy</t>
  </si>
  <si>
    <t>Schody i balustrady</t>
  </si>
  <si>
    <t>Dach - konstrukcja</t>
  </si>
  <si>
    <t>Dach - pokrycie</t>
  </si>
  <si>
    <t>Obróbki blacharskie</t>
  </si>
  <si>
    <t>Dziany działowe</t>
  </si>
  <si>
    <t>Stolarka okienna</t>
  </si>
  <si>
    <t>Strolarka drzwiowa</t>
  </si>
  <si>
    <t>Tynki wewnętrzne</t>
  </si>
  <si>
    <t>Elewacje</t>
  </si>
  <si>
    <t>Podłoża i posadzki</t>
  </si>
  <si>
    <t>Roboty malarskie</t>
  </si>
  <si>
    <t>Instalacja gazowa</t>
  </si>
  <si>
    <t>Instalacja elektryczna</t>
  </si>
  <si>
    <t>Instalacja wod-kan</t>
  </si>
  <si>
    <t>Instlacja CO</t>
  </si>
  <si>
    <t>Przyłącza techniczne</t>
  </si>
  <si>
    <t>Drogi, ogrodzenie, oświetlenie</t>
  </si>
  <si>
    <t>Inne</t>
  </si>
  <si>
    <t>SUMA</t>
  </si>
  <si>
    <t>Kwota</t>
  </si>
  <si>
    <t>Udział %</t>
  </si>
  <si>
    <t>Średni koszt m2</t>
  </si>
  <si>
    <t>Etapy</t>
  </si>
  <si>
    <t>Stan zerowy</t>
  </si>
  <si>
    <t>Stan surowy (ściany, stropy)</t>
  </si>
  <si>
    <t>Dach (kostrukcja, pokrycie)</t>
  </si>
  <si>
    <t>Stan wykończeniowy zewnętrzny (elewacje)</t>
  </si>
  <si>
    <t>Stan wyk, wew (tynki, okna, drzwi)</t>
  </si>
  <si>
    <t>Instalacje</t>
  </si>
  <si>
    <t>PKO</t>
  </si>
  <si>
    <t>Powierzchnia</t>
  </si>
  <si>
    <t>125m2 uzytkowa</t>
  </si>
  <si>
    <t>140m2 po staremu</t>
  </si>
  <si>
    <t>187m2 całość</t>
  </si>
  <si>
    <t>Całość</t>
  </si>
  <si>
    <t>NORDEA</t>
  </si>
  <si>
    <t>Przygotowanie terenu</t>
  </si>
  <si>
    <t>Uzbrojenie terenu</t>
  </si>
  <si>
    <t>Ściany piwnic</t>
  </si>
  <si>
    <t>Stop nad piwnicą</t>
  </si>
  <si>
    <t>Izolacie pozioma i pionowa</t>
  </si>
  <si>
    <t>Ściany zewnętrzne</t>
  </si>
  <si>
    <t>Ściany wewnętrzne konstr i działowe</t>
  </si>
  <si>
    <t>Stropy, schody</t>
  </si>
  <si>
    <t>Konstrukcja dachu</t>
  </si>
  <si>
    <t>Pokrycie dachu</t>
  </si>
  <si>
    <t>Izolacje przeciwilgociowa i termiczna</t>
  </si>
  <si>
    <t>Stolarka okiennta, drzwi zewn</t>
  </si>
  <si>
    <t>Instalacja elektr</t>
  </si>
  <si>
    <t>Instalacja c.o. kominek</t>
  </si>
  <si>
    <t>Tynki wewn</t>
  </si>
  <si>
    <t>Posadzki, wylewki</t>
  </si>
  <si>
    <t>Podłogi</t>
  </si>
  <si>
    <t>Biały montaż</t>
  </si>
  <si>
    <t>Drzwi wewn</t>
  </si>
  <si>
    <t>Grzejniki</t>
  </si>
  <si>
    <t>Tynki zewn</t>
  </si>
  <si>
    <t>Roboty wykończeniowe zewn</t>
  </si>
  <si>
    <t>Porządkowanie terenu</t>
  </si>
  <si>
    <t>Ogrodzenie</t>
  </si>
  <si>
    <t>Rezerwa</t>
  </si>
  <si>
    <t>DEUTSCHE</t>
  </si>
  <si>
    <t>Uzbrojenie terenu (przyłącza)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</si>
  <si>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</si>
  <si>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</si>
  <si>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</si>
  <si>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</si>
  <si>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</si>
  <si>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</si>
  <si>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</si>
  <si>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</si>
  <si>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</si>
  <si>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Podłoza</t>
  </si>
  <si>
    <t>Podłogi, posadzki</t>
  </si>
  <si>
    <t>El. Ślusarsko-kowalskie</t>
  </si>
  <si>
    <t>Elewacja</t>
  </si>
  <si>
    <t>Roboty zewn(taras, schody)</t>
  </si>
  <si>
    <t>Instalacje wew</t>
  </si>
  <si>
    <t>a</t>
  </si>
  <si>
    <t>b</t>
  </si>
  <si>
    <t>c</t>
  </si>
  <si>
    <t>d</t>
  </si>
  <si>
    <t>e</t>
  </si>
  <si>
    <t>Nadzór i dokumentacja</t>
  </si>
  <si>
    <t>Zagospodarowanie działki</t>
  </si>
  <si>
    <t>wodociagowa</t>
  </si>
  <si>
    <t>kanalizacyjna</t>
  </si>
  <si>
    <t>gazowa</t>
  </si>
  <si>
    <t>elektryczna</t>
  </si>
  <si>
    <t>c.o.</t>
  </si>
  <si>
    <t>RAZEM</t>
  </si>
  <si>
    <t>MILLENIUM</t>
  </si>
  <si>
    <t>Fundamenty, izolacje, podłoga na gruncia</t>
  </si>
  <si>
    <t>Wykopy, roboty ziemne</t>
  </si>
  <si>
    <t>Inne - instalacja WM+R</t>
  </si>
  <si>
    <t>Działka</t>
  </si>
  <si>
    <t>Kredyt</t>
  </si>
  <si>
    <t>Inne roboty wykończeniowe wewn (kuchnia, szafy)</t>
  </si>
  <si>
    <t>Inne - WM+R, Kuchnia, Szafy</t>
  </si>
  <si>
    <t>Inne, WM+R, Kuchnia, Szafy</t>
  </si>
  <si>
    <t>Ściany, kominy, wentylacja</t>
  </si>
  <si>
    <t>Schody</t>
  </si>
  <si>
    <t>Dach konstr</t>
  </si>
  <si>
    <t>Dach pokrycie, obróbki</t>
  </si>
  <si>
    <t>Stolarka drzwiowa</t>
  </si>
  <si>
    <t>Stopy</t>
  </si>
  <si>
    <t>Posadzki wylewki</t>
  </si>
  <si>
    <t>Tynki wew</t>
  </si>
  <si>
    <t>Tapety</t>
  </si>
  <si>
    <t>Malowanie</t>
  </si>
  <si>
    <t>Slus-kow</t>
  </si>
  <si>
    <t>Wod-kan</t>
  </si>
  <si>
    <t>co</t>
  </si>
  <si>
    <t>gaz</t>
  </si>
  <si>
    <t>elektr</t>
  </si>
  <si>
    <t>inne</t>
  </si>
  <si>
    <t>przyl wodne</t>
  </si>
  <si>
    <t>przyl kan</t>
  </si>
  <si>
    <t>przyl ene</t>
  </si>
  <si>
    <t>przy; gaz</t>
  </si>
  <si>
    <t>przyl ciepl</t>
  </si>
  <si>
    <t>dok, nadzór</t>
  </si>
  <si>
    <t>roboty zewn</t>
  </si>
  <si>
    <t>mała arch</t>
  </si>
  <si>
    <t>Meble (kuchnia + szafy)</t>
  </si>
  <si>
    <t>inne, .WM+R</t>
  </si>
  <si>
    <t>ING</t>
  </si>
  <si>
    <t>4a</t>
  </si>
  <si>
    <t>6a</t>
  </si>
  <si>
    <t>9a</t>
  </si>
  <si>
    <t>11a</t>
  </si>
  <si>
    <t>Roboty ziemne, fundamenty, izolacja fundamentow i scian</t>
  </si>
  <si>
    <t>Sciany zewn, działowe, stropy, schody, izolacje</t>
  </si>
  <si>
    <t>Dach, obróbki</t>
  </si>
  <si>
    <t>Stolarka zewn</t>
  </si>
  <si>
    <t>Instalacje: wodna, kanalizacja, co</t>
  </si>
  <si>
    <t>Tynki wewn, Dach ocieplenie, Podłogi, Malowanie, Drzwi wewn, Zabudowa</t>
  </si>
  <si>
    <t>prace zewn</t>
  </si>
  <si>
    <t>Przyłącza</t>
  </si>
  <si>
    <t>Dok projektowa</t>
  </si>
  <si>
    <t>Instalacje: inne, WM+R</t>
  </si>
  <si>
    <t>Przyłącza zewn (młynek do kupy)</t>
  </si>
  <si>
    <t>Srodki wlasne</t>
  </si>
  <si>
    <t>wiatrr</t>
  </si>
  <si>
    <t>hol</t>
  </si>
  <si>
    <t>kuch</t>
  </si>
  <si>
    <t>spiz</t>
  </si>
  <si>
    <t>salon</t>
  </si>
  <si>
    <t>gab</t>
  </si>
  <si>
    <t>toal</t>
  </si>
  <si>
    <t>pom gosp</t>
  </si>
  <si>
    <t>garaz</t>
  </si>
  <si>
    <t>kor</t>
  </si>
  <si>
    <t>syp</t>
  </si>
  <si>
    <t>pok</t>
  </si>
  <si>
    <t>gard</t>
  </si>
  <si>
    <t>laz</t>
  </si>
  <si>
    <t>kredyt</t>
  </si>
  <si>
    <t>wlsane</t>
  </si>
  <si>
    <t>ZESTAWIENIE POWIERZCHNI</t>
  </si>
  <si>
    <t>Uzbrojenie</t>
  </si>
  <si>
    <t>Mury piwnic schody</t>
  </si>
  <si>
    <t>Strop nad piwnica</t>
  </si>
  <si>
    <t>Sciany zewn</t>
  </si>
  <si>
    <t>Sciany wew</t>
  </si>
  <si>
    <t>Schody, stropu, podesty</t>
  </si>
  <si>
    <t>Roboty malarskie, glazura</t>
  </si>
  <si>
    <t>Tynki, elewacja</t>
  </si>
  <si>
    <t>Ogordzenie</t>
  </si>
  <si>
    <t>Zasosp terenu</t>
  </si>
  <si>
    <t>Istalacja won-kan</t>
  </si>
  <si>
    <t>Instalacja CO, kominek</t>
  </si>
  <si>
    <t>Przygotowanie terenu (wykopy pod fundamenty)</t>
  </si>
  <si>
    <t>Izolacja dachu i scian</t>
  </si>
  <si>
    <t>Wykończenie wew inne</t>
  </si>
  <si>
    <t>BANK</t>
  </si>
  <si>
    <t>INWESTOR</t>
  </si>
  <si>
    <t>Izolacja pozioma, pionowa</t>
  </si>
  <si>
    <t>Kostrukcja dachu</t>
  </si>
  <si>
    <t>Stolarka okienna drzwiowa</t>
  </si>
  <si>
    <t>Wykonczeniowe zewn inne(parapety, rynny, balustrady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</si>
</sst>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7" borderId="0" xfId="0" applyFill="1" applyBorder="1"/>
    <xf numFmtId="10" fontId="0" fillId="7" borderId="0" xfId="0" applyNumberFormat="1" applyFill="1" applyBorder="1"/>
    <xf numFmtId="0" fontId="0" fillId="2" borderId="0" xfId="0" applyFill="1" applyBorder="1"/>
    <xf numFmtId="10" fontId="0" fillId="2" borderId="0" xfId="0" applyNumberFormat="1" applyFill="1" applyBorder="1"/>
    <xf numFmtId="0" fontId="0" fillId="3" borderId="0" xfId="0" applyFill="1" applyBorder="1"/>
    <xf numFmtId="10" fontId="0" fillId="3" borderId="0" xfId="0" applyNumberFormat="1" applyFill="1" applyBorder="1"/>
    <xf numFmtId="0" fontId="0" fillId="4" borderId="0" xfId="0" applyFill="1" applyBorder="1"/>
    <xf numFmtId="10" fontId="0" fillId="4" borderId="0" xfId="0" applyNumberFormat="1" applyFill="1" applyBorder="1"/>
    <xf numFmtId="0" fontId="0" fillId="5" borderId="0" xfId="0" applyFill="1" applyBorder="1"/>
    <xf numFmtId="10" fontId="0" fillId="5" borderId="0" xfId="0" applyNumberFormat="1" applyFill="1" applyBorder="1"/>
    <xf numFmtId="0" fontId="0" fillId="6" borderId="0" xfId="0" applyFill="1" applyBorder="1"/>
    <xf numFmtId="10" fontId="0" fillId="6" borderId="0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0" xfId="0" applyFill="1" applyBorder="1"/>
    <xf numFmtId="10" fontId="0" fillId="0" borderId="0" xfId="0" applyNumberFormat="1" applyBorder="1"/>
    <xf numFmtId="0" fontId="0" fillId="0" borderId="1" xfId="0" applyBorder="1"/>
    <xf numFmtId="10" fontId="0" fillId="0" borderId="5" xfId="0" applyNumberForma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/>
    <xf numFmtId="0" fontId="0" fillId="0" borderId="4" xfId="0" applyBorder="1" applyAlignment="1">
      <alignment horizontal="right"/>
    </xf>
    <xf numFmtId="0" fontId="1" fillId="0" borderId="5" xfId="0" applyFont="1" applyBorder="1"/>
    <xf numFmtId="0" fontId="0" fillId="0" borderId="5" xfId="0" applyFont="1" applyFill="1" applyBorder="1"/>
    <xf numFmtId="0" fontId="0" fillId="0" borderId="5" xfId="0" applyFon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0" xfId="0" applyNumberFormat="1"/>
    <xf numFmtId="2" fontId="0" fillId="0" borderId="3" xfId="0" applyNumberFormat="1" applyBorder="1"/>
    <xf numFmtId="2" fontId="0" fillId="0" borderId="5" xfId="0" applyNumberFormat="1" applyBorder="1"/>
    <xf numFmtId="0" fontId="0" fillId="0" borderId="9" xfId="0" applyBorder="1"/>
    <xf numFmtId="2" fontId="0" fillId="0" borderId="9" xfId="0" applyNumberFormat="1" applyBorder="1"/>
    <xf numFmtId="0" fontId="1" fillId="3" borderId="9" xfId="0" applyFont="1" applyFill="1" applyBorder="1"/>
    <xf numFmtId="0" fontId="0" fillId="3" borderId="9" xfId="0" applyFill="1" applyBorder="1"/>
    <xf numFmtId="0" fontId="0" fillId="8" borderId="9" xfId="0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8"/>
  <sheetViews>
    <sheetView tabSelected="1" topLeftCell="A85" workbookViewId="0">
      <selection activeCell="C94" sqref="C94"/>
    </sheetView>
  </sheetViews>
  <sheetFormatPr defaultRowHeight="15"/>
  <cols>
    <col min="1" max="1" width="38" customWidth="1"/>
    <col min="2" max="2" width="28.85546875" bestFit="1" customWidth="1"/>
    <col min="3" max="3" width="12" customWidth="1"/>
    <col min="4" max="4" width="9.28515625" bestFit="1" customWidth="1"/>
    <col min="5" max="6" width="11.140625" style="38" customWidth="1"/>
    <col min="9" max="9" width="8.5703125" bestFit="1" customWidth="1"/>
    <col min="10" max="10" width="34.42578125" bestFit="1" customWidth="1"/>
    <col min="15" max="15" width="27.5703125" bestFit="1" customWidth="1"/>
    <col min="18" max="18" width="9.140625" style="38"/>
    <col min="19" max="19" width="10.140625" style="38" bestFit="1" customWidth="1"/>
    <col min="21" max="21" width="3.28515625" customWidth="1"/>
    <col min="22" max="22" width="3" customWidth="1"/>
    <col min="23" max="23" width="38.42578125" bestFit="1" customWidth="1"/>
    <col min="24" max="24" width="7" bestFit="1" customWidth="1"/>
    <col min="25" max="25" width="2.7109375" customWidth="1"/>
    <col min="27" max="27" width="73.85546875" bestFit="1" customWidth="1"/>
  </cols>
  <sheetData>
    <row r="1" spans="1:29">
      <c r="A1" s="22" t="s">
        <v>34</v>
      </c>
      <c r="B1" s="1"/>
      <c r="C1" s="1" t="s">
        <v>24</v>
      </c>
      <c r="D1" s="1" t="s">
        <v>25</v>
      </c>
      <c r="E1" s="35" t="s">
        <v>147</v>
      </c>
      <c r="F1" s="35" t="s">
        <v>101</v>
      </c>
      <c r="G1" s="2"/>
      <c r="H1" s="25"/>
      <c r="I1" s="1" t="s">
        <v>40</v>
      </c>
      <c r="J1" s="1"/>
      <c r="K1" s="1"/>
      <c r="L1" s="2"/>
      <c r="M1" s="25"/>
      <c r="N1" s="1" t="s">
        <v>66</v>
      </c>
      <c r="O1" s="1"/>
      <c r="P1" s="1" t="s">
        <v>24</v>
      </c>
      <c r="Q1" s="1" t="s">
        <v>25</v>
      </c>
      <c r="R1" s="35" t="s">
        <v>162</v>
      </c>
      <c r="S1" s="35" t="s">
        <v>163</v>
      </c>
      <c r="T1" s="39">
        <f>50000-S3-S4-S5-S7-S8</f>
        <v>0</v>
      </c>
      <c r="V1" s="25" t="s">
        <v>96</v>
      </c>
      <c r="W1" s="1"/>
      <c r="X1" s="2"/>
      <c r="Z1" s="25" t="s">
        <v>131</v>
      </c>
      <c r="AA1" s="1"/>
      <c r="AB1" s="1"/>
      <c r="AC1" s="2"/>
    </row>
    <row r="2" spans="1:29">
      <c r="A2" s="3">
        <v>1</v>
      </c>
      <c r="B2" s="4" t="s">
        <v>0</v>
      </c>
      <c r="C2" s="29">
        <v>3200</v>
      </c>
      <c r="D2" s="24">
        <f>C2/$C$25</f>
        <v>7.2267389340560069E-3</v>
      </c>
      <c r="E2" s="36">
        <v>3200</v>
      </c>
      <c r="F2" s="36">
        <f>C2-E2</f>
        <v>0</v>
      </c>
      <c r="G2" s="5"/>
      <c r="H2" s="3"/>
      <c r="I2" s="7">
        <v>1</v>
      </c>
      <c r="J2" s="7" t="s">
        <v>41</v>
      </c>
      <c r="K2" s="30">
        <v>0</v>
      </c>
      <c r="L2" s="26">
        <f>K2/$K$35</f>
        <v>0</v>
      </c>
      <c r="M2" s="3"/>
      <c r="N2" s="4">
        <v>1</v>
      </c>
      <c r="O2" s="4" t="s">
        <v>41</v>
      </c>
      <c r="P2" s="29">
        <v>0</v>
      </c>
      <c r="Q2" s="24">
        <f>P2/$P$34</f>
        <v>0</v>
      </c>
      <c r="R2" s="36"/>
      <c r="S2" s="36"/>
      <c r="T2" s="5"/>
      <c r="V2" s="3">
        <v>1</v>
      </c>
      <c r="W2" s="4" t="s">
        <v>0</v>
      </c>
      <c r="X2" s="32">
        <v>3200</v>
      </c>
      <c r="Z2" s="31">
        <v>1</v>
      </c>
      <c r="AA2" s="4" t="s">
        <v>136</v>
      </c>
      <c r="AB2" s="4">
        <f>P4+P5+P7</f>
        <v>29600</v>
      </c>
      <c r="AC2" s="5"/>
    </row>
    <row r="3" spans="1:29">
      <c r="A3" s="3">
        <v>2</v>
      </c>
      <c r="B3" s="4" t="s">
        <v>1</v>
      </c>
      <c r="C3" s="29">
        <v>17800</v>
      </c>
      <c r="D3" s="24">
        <f t="shared" ref="D3:D24" si="0">C3/$C$25</f>
        <v>4.0198735320686539E-2</v>
      </c>
      <c r="E3" s="36">
        <v>17800</v>
      </c>
      <c r="F3" s="36">
        <f t="shared" ref="F3:F24" si="1">C3-E3</f>
        <v>0</v>
      </c>
      <c r="G3" s="5"/>
      <c r="H3" s="3"/>
      <c r="I3" s="7">
        <v>2</v>
      </c>
      <c r="J3" s="7" t="s">
        <v>42</v>
      </c>
      <c r="K3" s="30">
        <v>8000</v>
      </c>
      <c r="L3" s="26">
        <f t="shared" ref="L3:L34" si="2">K3/$K$35</f>
        <v>1.8066847335140017E-2</v>
      </c>
      <c r="M3" s="3"/>
      <c r="N3" s="4">
        <v>2</v>
      </c>
      <c r="O3" s="4" t="s">
        <v>67</v>
      </c>
      <c r="P3" s="6">
        <v>8000</v>
      </c>
      <c r="Q3" s="24">
        <f t="shared" ref="Q3:Q33" si="3">P3/$P$34</f>
        <v>1.8066847335140017E-2</v>
      </c>
      <c r="R3" s="36">
        <v>0</v>
      </c>
      <c r="S3" s="36">
        <v>8000</v>
      </c>
      <c r="T3" s="40">
        <f>S3-2100</f>
        <v>5900</v>
      </c>
      <c r="V3" s="3">
        <v>2</v>
      </c>
      <c r="W3" s="4" t="s">
        <v>97</v>
      </c>
      <c r="X3" s="32">
        <v>26600</v>
      </c>
      <c r="Z3" s="31">
        <v>2</v>
      </c>
      <c r="AA3" s="4" t="s">
        <v>137</v>
      </c>
      <c r="AB3" s="4">
        <f>P8+P9+P10+12000</f>
        <v>102700</v>
      </c>
      <c r="AC3" s="5"/>
    </row>
    <row r="4" spans="1:29">
      <c r="A4" s="3">
        <v>3</v>
      </c>
      <c r="B4" s="4" t="s">
        <v>2</v>
      </c>
      <c r="C4" s="29">
        <v>8600</v>
      </c>
      <c r="D4" s="24">
        <f t="shared" si="0"/>
        <v>1.9421860885275519E-2</v>
      </c>
      <c r="E4" s="36">
        <v>8600</v>
      </c>
      <c r="F4" s="36">
        <f t="shared" si="1"/>
        <v>0</v>
      </c>
      <c r="G4" s="5"/>
      <c r="H4" s="3"/>
      <c r="I4" s="7">
        <v>3</v>
      </c>
      <c r="J4" s="7" t="s">
        <v>98</v>
      </c>
      <c r="K4" s="30">
        <v>3200</v>
      </c>
      <c r="L4" s="26">
        <f t="shared" si="2"/>
        <v>7.2267389340560069E-3</v>
      </c>
      <c r="M4" s="3"/>
      <c r="N4" s="4">
        <v>3</v>
      </c>
      <c r="O4" s="4" t="s">
        <v>0</v>
      </c>
      <c r="P4" s="6">
        <v>3200</v>
      </c>
      <c r="Q4" s="24">
        <f t="shared" si="3"/>
        <v>7.2267389340560069E-3</v>
      </c>
      <c r="R4" s="36">
        <v>0</v>
      </c>
      <c r="S4" s="36">
        <v>3200</v>
      </c>
      <c r="T4" s="5"/>
      <c r="V4" s="3">
        <v>3</v>
      </c>
      <c r="W4" s="4" t="s">
        <v>105</v>
      </c>
      <c r="X4" s="5">
        <v>37800</v>
      </c>
      <c r="Z4" s="31">
        <v>3</v>
      </c>
      <c r="AA4" s="4" t="s">
        <v>138</v>
      </c>
      <c r="AB4" s="4">
        <f>P11+P12</f>
        <v>47500</v>
      </c>
      <c r="AC4" s="5"/>
    </row>
    <row r="5" spans="1:29">
      <c r="A5" s="3">
        <v>4</v>
      </c>
      <c r="B5" s="4" t="s">
        <v>3</v>
      </c>
      <c r="C5" s="29">
        <v>37800</v>
      </c>
      <c r="D5" s="24">
        <f t="shared" si="0"/>
        <v>8.5365853658536592E-2</v>
      </c>
      <c r="E5" s="36">
        <v>20400</v>
      </c>
      <c r="F5" s="36">
        <f t="shared" si="1"/>
        <v>17400</v>
      </c>
      <c r="G5" s="5"/>
      <c r="H5" s="3"/>
      <c r="I5" s="7">
        <v>4</v>
      </c>
      <c r="J5" s="7" t="s">
        <v>1</v>
      </c>
      <c r="K5" s="30">
        <v>17800</v>
      </c>
      <c r="L5" s="26">
        <f t="shared" si="2"/>
        <v>4.0198735320686539E-2</v>
      </c>
      <c r="M5" s="3"/>
      <c r="N5" s="4">
        <v>4</v>
      </c>
      <c r="O5" s="4" t="s">
        <v>1</v>
      </c>
      <c r="P5" s="27">
        <v>17800</v>
      </c>
      <c r="Q5" s="24">
        <f t="shared" si="3"/>
        <v>4.0198735320686539E-2</v>
      </c>
      <c r="R5" s="36">
        <v>0</v>
      </c>
      <c r="S5" s="36">
        <v>17800</v>
      </c>
      <c r="T5" s="5"/>
      <c r="V5" s="3">
        <v>4</v>
      </c>
      <c r="W5" s="4" t="s">
        <v>72</v>
      </c>
      <c r="X5" s="5">
        <v>9700</v>
      </c>
      <c r="Z5" s="31">
        <v>4</v>
      </c>
      <c r="AA5" s="4" t="s">
        <v>139</v>
      </c>
      <c r="AB5" s="4">
        <f>P14</f>
        <v>21600</v>
      </c>
      <c r="AC5" s="5"/>
    </row>
    <row r="6" spans="1:29">
      <c r="A6" s="3">
        <v>5</v>
      </c>
      <c r="B6" s="4" t="s">
        <v>4</v>
      </c>
      <c r="C6" s="28">
        <v>38200</v>
      </c>
      <c r="D6" s="24">
        <f t="shared" si="0"/>
        <v>8.6269196025293593E-2</v>
      </c>
      <c r="E6" s="36"/>
      <c r="F6" s="36">
        <f t="shared" si="1"/>
        <v>38200</v>
      </c>
      <c r="G6" s="5"/>
      <c r="H6" s="3"/>
      <c r="I6" s="7">
        <v>5</v>
      </c>
      <c r="J6" s="7" t="s">
        <v>43</v>
      </c>
      <c r="K6" s="30">
        <v>0</v>
      </c>
      <c r="L6" s="26">
        <f t="shared" si="2"/>
        <v>0</v>
      </c>
      <c r="M6" s="3"/>
      <c r="N6" s="4">
        <v>5</v>
      </c>
      <c r="O6" s="4" t="s">
        <v>68</v>
      </c>
      <c r="P6" s="27">
        <v>0</v>
      </c>
      <c r="Q6" s="24">
        <f t="shared" si="3"/>
        <v>0</v>
      </c>
      <c r="R6" s="36"/>
      <c r="S6" s="36"/>
      <c r="T6" s="5"/>
      <c r="V6" s="3">
        <v>5</v>
      </c>
      <c r="W6" s="4" t="s">
        <v>110</v>
      </c>
      <c r="X6" s="33">
        <v>49000</v>
      </c>
      <c r="Z6" s="31" t="s">
        <v>132</v>
      </c>
      <c r="AA6" s="4" t="s">
        <v>22</v>
      </c>
      <c r="AB6" s="4"/>
      <c r="AC6" s="5"/>
    </row>
    <row r="7" spans="1:29">
      <c r="A7" s="3">
        <v>6</v>
      </c>
      <c r="B7" s="4" t="s">
        <v>5</v>
      </c>
      <c r="C7" s="28">
        <v>5000</v>
      </c>
      <c r="D7" s="24">
        <f t="shared" si="0"/>
        <v>1.1291779584462511E-2</v>
      </c>
      <c r="E7" s="36"/>
      <c r="F7" s="36">
        <f t="shared" si="1"/>
        <v>5000</v>
      </c>
      <c r="G7" s="5"/>
      <c r="H7" s="3"/>
      <c r="I7" s="7">
        <v>6</v>
      </c>
      <c r="J7" s="7" t="s">
        <v>44</v>
      </c>
      <c r="K7" s="30">
        <v>0</v>
      </c>
      <c r="L7" s="26">
        <f t="shared" si="2"/>
        <v>0</v>
      </c>
      <c r="M7" s="3"/>
      <c r="N7" s="4">
        <v>6</v>
      </c>
      <c r="O7" s="4" t="s">
        <v>69</v>
      </c>
      <c r="P7" s="27">
        <v>8600</v>
      </c>
      <c r="Q7" s="24">
        <f t="shared" si="3"/>
        <v>1.9421860885275519E-2</v>
      </c>
      <c r="R7" s="36">
        <v>0</v>
      </c>
      <c r="S7" s="36">
        <v>8600</v>
      </c>
      <c r="T7" s="5"/>
      <c r="V7" s="3">
        <v>6</v>
      </c>
      <c r="W7" s="4" t="s">
        <v>106</v>
      </c>
      <c r="X7" s="33">
        <v>5000</v>
      </c>
      <c r="Z7" s="31">
        <v>5</v>
      </c>
      <c r="AA7" s="4" t="s">
        <v>17</v>
      </c>
      <c r="AB7" s="4">
        <v>15700</v>
      </c>
      <c r="AC7" s="5"/>
    </row>
    <row r="8" spans="1:29">
      <c r="A8" s="3">
        <v>7</v>
      </c>
      <c r="B8" s="4" t="s">
        <v>6</v>
      </c>
      <c r="C8" s="28">
        <v>14600</v>
      </c>
      <c r="D8" s="24">
        <f t="shared" si="0"/>
        <v>3.297199638663053E-2</v>
      </c>
      <c r="E8" s="36"/>
      <c r="F8" s="36">
        <f t="shared" si="1"/>
        <v>14600</v>
      </c>
      <c r="G8" s="5"/>
      <c r="H8" s="3">
        <f>SUM(K2:K8)</f>
        <v>37600</v>
      </c>
      <c r="I8" s="7">
        <v>7</v>
      </c>
      <c r="J8" s="7" t="s">
        <v>45</v>
      </c>
      <c r="K8" s="30">
        <v>8600</v>
      </c>
      <c r="L8" s="26">
        <f t="shared" si="2"/>
        <v>1.9421860885275519E-2</v>
      </c>
      <c r="M8" s="3"/>
      <c r="N8" s="4">
        <v>7</v>
      </c>
      <c r="O8" s="4" t="s">
        <v>70</v>
      </c>
      <c r="P8" s="27">
        <v>37800</v>
      </c>
      <c r="Q8" s="24">
        <f t="shared" si="3"/>
        <v>8.5365853658536592E-2</v>
      </c>
      <c r="R8" s="36">
        <f>P8-S8</f>
        <v>25400</v>
      </c>
      <c r="S8" s="36">
        <v>12400</v>
      </c>
      <c r="T8" s="5"/>
      <c r="V8" s="3">
        <v>7</v>
      </c>
      <c r="W8" s="4" t="s">
        <v>107</v>
      </c>
      <c r="X8" s="33">
        <v>18600</v>
      </c>
      <c r="Z8" s="31">
        <v>6</v>
      </c>
      <c r="AA8" s="4" t="s">
        <v>140</v>
      </c>
      <c r="AB8" s="4">
        <f>P25+P26+P27+P29</f>
        <v>30000</v>
      </c>
      <c r="AC8" s="5"/>
    </row>
    <row r="9" spans="1:29">
      <c r="A9" s="3">
        <v>8</v>
      </c>
      <c r="B9" s="4" t="s">
        <v>7</v>
      </c>
      <c r="C9" s="28">
        <v>59900</v>
      </c>
      <c r="D9" s="24">
        <f t="shared" si="0"/>
        <v>0.13527551942186089</v>
      </c>
      <c r="E9" s="36"/>
      <c r="F9" s="36">
        <f t="shared" si="1"/>
        <v>59900</v>
      </c>
      <c r="G9" s="5"/>
      <c r="H9" s="3"/>
      <c r="I9" s="4">
        <v>8</v>
      </c>
      <c r="J9" s="4" t="s">
        <v>46</v>
      </c>
      <c r="K9" s="30">
        <v>37800</v>
      </c>
      <c r="L9" s="26">
        <f t="shared" si="2"/>
        <v>8.5365853658536592E-2</v>
      </c>
      <c r="M9" s="3"/>
      <c r="N9" s="4">
        <v>8</v>
      </c>
      <c r="O9" s="4" t="s">
        <v>71</v>
      </c>
      <c r="P9" s="27">
        <v>43200</v>
      </c>
      <c r="Q9" s="24">
        <f t="shared" si="3"/>
        <v>9.7560975609756101E-2</v>
      </c>
      <c r="R9" s="36">
        <f t="shared" ref="R9:R33" si="4">P9-S9</f>
        <v>43200</v>
      </c>
      <c r="S9" s="36"/>
      <c r="T9" s="5"/>
      <c r="V9" s="3">
        <v>8</v>
      </c>
      <c r="W9" s="4" t="s">
        <v>108</v>
      </c>
      <c r="X9" s="33">
        <v>49900</v>
      </c>
      <c r="Z9" s="31" t="s">
        <v>133</v>
      </c>
      <c r="AA9" s="4" t="s">
        <v>145</v>
      </c>
      <c r="AB9" s="4">
        <v>21600</v>
      </c>
      <c r="AC9" s="5"/>
    </row>
    <row r="10" spans="1:29">
      <c r="A10" s="3">
        <v>9</v>
      </c>
      <c r="B10" s="4" t="s">
        <v>8</v>
      </c>
      <c r="C10" s="28">
        <v>5000</v>
      </c>
      <c r="D10" s="24">
        <f t="shared" si="0"/>
        <v>1.1291779584462511E-2</v>
      </c>
      <c r="E10" s="36"/>
      <c r="F10" s="36">
        <f t="shared" si="1"/>
        <v>5000</v>
      </c>
      <c r="G10" s="5"/>
      <c r="H10" s="3"/>
      <c r="I10" s="4">
        <v>9</v>
      </c>
      <c r="J10" s="4" t="s">
        <v>47</v>
      </c>
      <c r="K10" s="30">
        <v>9700</v>
      </c>
      <c r="L10" s="26">
        <f t="shared" si="2"/>
        <v>2.1906052393857272E-2</v>
      </c>
      <c r="M10" s="3"/>
      <c r="N10" s="4">
        <v>9</v>
      </c>
      <c r="O10" s="4" t="s">
        <v>72</v>
      </c>
      <c r="P10" s="27">
        <v>9700</v>
      </c>
      <c r="Q10" s="24">
        <f t="shared" si="3"/>
        <v>2.1906052393857272E-2</v>
      </c>
      <c r="R10" s="36">
        <f t="shared" si="4"/>
        <v>9700</v>
      </c>
      <c r="S10" s="36"/>
      <c r="T10" s="5"/>
      <c r="V10" s="3">
        <v>9</v>
      </c>
      <c r="W10" s="4" t="s">
        <v>10</v>
      </c>
      <c r="X10" s="33">
        <v>16000</v>
      </c>
      <c r="Z10" s="31">
        <v>7</v>
      </c>
      <c r="AA10" s="4" t="s">
        <v>141</v>
      </c>
      <c r="AB10" s="4">
        <f>P19+P18+P17+P16+P15+30000+16200+20000</f>
        <v>134800</v>
      </c>
      <c r="AC10" s="5"/>
    </row>
    <row r="11" spans="1:29">
      <c r="A11" s="3">
        <v>10</v>
      </c>
      <c r="B11" s="4" t="s">
        <v>9</v>
      </c>
      <c r="C11" s="29">
        <v>9700</v>
      </c>
      <c r="D11" s="24">
        <f t="shared" si="0"/>
        <v>2.1906052393857272E-2</v>
      </c>
      <c r="E11" s="36"/>
      <c r="F11" s="36">
        <f t="shared" si="1"/>
        <v>9700</v>
      </c>
      <c r="G11" s="5"/>
      <c r="H11" s="3"/>
      <c r="I11" s="4">
        <v>10</v>
      </c>
      <c r="J11" s="4" t="s">
        <v>48</v>
      </c>
      <c r="K11" s="30">
        <v>43200</v>
      </c>
      <c r="L11" s="26">
        <f t="shared" si="2"/>
        <v>9.7560975609756101E-2</v>
      </c>
      <c r="M11" s="3"/>
      <c r="N11" s="4">
        <v>10</v>
      </c>
      <c r="O11" s="4" t="s">
        <v>73</v>
      </c>
      <c r="P11" s="27">
        <v>14600</v>
      </c>
      <c r="Q11" s="24">
        <f t="shared" si="3"/>
        <v>3.297199638663053E-2</v>
      </c>
      <c r="R11" s="36">
        <f t="shared" si="4"/>
        <v>14600</v>
      </c>
      <c r="S11" s="36"/>
      <c r="T11" s="5"/>
      <c r="V11" s="3">
        <v>10</v>
      </c>
      <c r="W11" s="4" t="s">
        <v>109</v>
      </c>
      <c r="X11" s="33">
        <v>12100</v>
      </c>
      <c r="Z11" s="31">
        <v>8</v>
      </c>
      <c r="AA11" s="4" t="s">
        <v>80</v>
      </c>
      <c r="AB11" s="4">
        <f>P22</f>
        <v>31300</v>
      </c>
      <c r="AC11" s="5"/>
    </row>
    <row r="12" spans="1:29">
      <c r="A12" s="3">
        <v>11</v>
      </c>
      <c r="B12" s="4" t="s">
        <v>10</v>
      </c>
      <c r="C12" s="28">
        <v>16000</v>
      </c>
      <c r="D12" s="24">
        <f t="shared" si="0"/>
        <v>3.6133694670280034E-2</v>
      </c>
      <c r="E12" s="36"/>
      <c r="F12" s="36">
        <f t="shared" si="1"/>
        <v>16000</v>
      </c>
      <c r="G12" s="5"/>
      <c r="H12" s="3"/>
      <c r="I12" s="4">
        <v>11</v>
      </c>
      <c r="J12" s="4" t="s">
        <v>49</v>
      </c>
      <c r="K12" s="30">
        <v>14600</v>
      </c>
      <c r="L12" s="26">
        <f t="shared" si="2"/>
        <v>3.297199638663053E-2</v>
      </c>
      <c r="M12" s="3"/>
      <c r="N12" s="4">
        <v>11</v>
      </c>
      <c r="O12" s="4" t="s">
        <v>74</v>
      </c>
      <c r="P12" s="27">
        <v>32900</v>
      </c>
      <c r="Q12" s="24">
        <f t="shared" si="3"/>
        <v>7.4299909665763331E-2</v>
      </c>
      <c r="R12" s="36">
        <f t="shared" si="4"/>
        <v>32900</v>
      </c>
      <c r="S12" s="36"/>
      <c r="T12" s="5"/>
      <c r="V12" s="3">
        <v>11</v>
      </c>
      <c r="W12" s="4" t="s">
        <v>111</v>
      </c>
      <c r="X12" s="34">
        <v>32300</v>
      </c>
      <c r="Z12" s="31">
        <v>9</v>
      </c>
      <c r="AA12" s="4" t="s">
        <v>142</v>
      </c>
      <c r="AB12" s="4"/>
      <c r="AC12" s="5"/>
    </row>
    <row r="13" spans="1:29">
      <c r="A13" s="3">
        <v>12</v>
      </c>
      <c r="B13" s="4" t="s">
        <v>11</v>
      </c>
      <c r="C13" s="28">
        <v>12100</v>
      </c>
      <c r="D13" s="24">
        <f t="shared" si="0"/>
        <v>2.7326106594399276E-2</v>
      </c>
      <c r="E13" s="36"/>
      <c r="F13" s="36">
        <f t="shared" si="1"/>
        <v>12100</v>
      </c>
      <c r="G13" s="5"/>
      <c r="H13" s="3"/>
      <c r="I13" s="4">
        <v>12</v>
      </c>
      <c r="J13" s="4" t="s">
        <v>50</v>
      </c>
      <c r="K13" s="30">
        <v>32900</v>
      </c>
      <c r="L13" s="26">
        <f t="shared" si="2"/>
        <v>7.4299909665763331E-2</v>
      </c>
      <c r="M13" s="3"/>
      <c r="N13" s="4">
        <v>12</v>
      </c>
      <c r="O13" s="4" t="s">
        <v>75</v>
      </c>
      <c r="P13" s="27">
        <v>32000</v>
      </c>
      <c r="Q13" s="24">
        <f t="shared" si="3"/>
        <v>7.2267389340560068E-2</v>
      </c>
      <c r="R13" s="36">
        <f t="shared" si="4"/>
        <v>32000</v>
      </c>
      <c r="S13" s="36"/>
      <c r="T13" s="5"/>
      <c r="V13" s="3">
        <v>12</v>
      </c>
      <c r="W13" s="4" t="s">
        <v>57</v>
      </c>
      <c r="X13" s="34">
        <v>7600</v>
      </c>
      <c r="Z13" s="31" t="s">
        <v>134</v>
      </c>
      <c r="AA13" s="4" t="s">
        <v>120</v>
      </c>
      <c r="AB13" s="4"/>
      <c r="AC13" s="5"/>
    </row>
    <row r="14" spans="1:29">
      <c r="A14" s="3">
        <v>13</v>
      </c>
      <c r="B14" s="4" t="s">
        <v>12</v>
      </c>
      <c r="C14" s="29">
        <v>18900</v>
      </c>
      <c r="D14" s="24">
        <f t="shared" si="0"/>
        <v>4.2682926829268296E-2</v>
      </c>
      <c r="E14" s="36"/>
      <c r="F14" s="36">
        <f t="shared" si="1"/>
        <v>18900</v>
      </c>
      <c r="G14" s="5"/>
      <c r="H14" s="3"/>
      <c r="I14" s="4">
        <v>13</v>
      </c>
      <c r="J14" s="4" t="s">
        <v>51</v>
      </c>
      <c r="K14" s="30">
        <v>32000</v>
      </c>
      <c r="L14" s="26">
        <f t="shared" si="2"/>
        <v>7.2267389340560068E-2</v>
      </c>
      <c r="M14" s="3"/>
      <c r="N14" s="4">
        <v>13</v>
      </c>
      <c r="O14" s="4" t="s">
        <v>76</v>
      </c>
      <c r="P14" s="27">
        <v>21600</v>
      </c>
      <c r="Q14" s="24">
        <f t="shared" si="3"/>
        <v>4.878048780487805E-2</v>
      </c>
      <c r="R14" s="36">
        <f t="shared" si="4"/>
        <v>21600</v>
      </c>
      <c r="S14" s="36"/>
      <c r="T14" s="5"/>
      <c r="V14" s="3">
        <v>13</v>
      </c>
      <c r="W14" s="4" t="s">
        <v>112</v>
      </c>
      <c r="X14" s="34">
        <v>18900</v>
      </c>
      <c r="Z14" s="31">
        <v>10</v>
      </c>
      <c r="AA14" s="4" t="s">
        <v>143</v>
      </c>
      <c r="AB14" s="4">
        <v>8000</v>
      </c>
      <c r="AC14" s="5"/>
    </row>
    <row r="15" spans="1:29">
      <c r="A15" s="3">
        <v>14</v>
      </c>
      <c r="B15" s="4" t="s">
        <v>13</v>
      </c>
      <c r="C15" s="28">
        <v>31300</v>
      </c>
      <c r="D15" s="24">
        <f t="shared" si="0"/>
        <v>7.0686540198735326E-2</v>
      </c>
      <c r="E15" s="36"/>
      <c r="F15" s="36">
        <f t="shared" si="1"/>
        <v>31300</v>
      </c>
      <c r="G15" s="5"/>
      <c r="H15" s="3"/>
      <c r="I15" s="4">
        <v>14</v>
      </c>
      <c r="J15" s="4" t="s">
        <v>52</v>
      </c>
      <c r="K15" s="30">
        <v>21600</v>
      </c>
      <c r="L15" s="26">
        <f t="shared" si="2"/>
        <v>4.878048780487805E-2</v>
      </c>
      <c r="M15" s="3"/>
      <c r="N15" s="4">
        <v>14</v>
      </c>
      <c r="O15" s="4" t="s">
        <v>59</v>
      </c>
      <c r="P15" s="27">
        <v>6500</v>
      </c>
      <c r="Q15" s="24">
        <f t="shared" si="3"/>
        <v>1.4679313459801264E-2</v>
      </c>
      <c r="R15" s="36">
        <f t="shared" si="4"/>
        <v>6500</v>
      </c>
      <c r="S15" s="36"/>
      <c r="T15" s="5"/>
      <c r="V15" s="3">
        <v>14</v>
      </c>
      <c r="W15" s="4" t="s">
        <v>113</v>
      </c>
      <c r="X15" s="34">
        <v>0</v>
      </c>
      <c r="Z15" s="31">
        <v>11</v>
      </c>
      <c r="AA15" s="4" t="s">
        <v>144</v>
      </c>
      <c r="AB15" s="4"/>
      <c r="AC15" s="5"/>
    </row>
    <row r="16" spans="1:29">
      <c r="A16" s="3">
        <v>15</v>
      </c>
      <c r="B16" s="4" t="s">
        <v>14</v>
      </c>
      <c r="C16" s="29">
        <v>39900</v>
      </c>
      <c r="D16" s="24">
        <f t="shared" si="0"/>
        <v>9.0108401084010845E-2</v>
      </c>
      <c r="E16" s="36"/>
      <c r="F16" s="36">
        <f t="shared" si="1"/>
        <v>39900</v>
      </c>
      <c r="G16" s="5"/>
      <c r="H16" s="3"/>
      <c r="I16" s="4">
        <v>15</v>
      </c>
      <c r="J16" s="4" t="s">
        <v>18</v>
      </c>
      <c r="K16" s="30">
        <v>9400</v>
      </c>
      <c r="L16" s="26">
        <f t="shared" si="2"/>
        <v>2.1228545618789521E-2</v>
      </c>
      <c r="M16" s="3"/>
      <c r="N16" s="4">
        <v>15</v>
      </c>
      <c r="O16" s="4" t="s">
        <v>55</v>
      </c>
      <c r="P16" s="27">
        <v>18900</v>
      </c>
      <c r="Q16" s="24">
        <f t="shared" si="3"/>
        <v>4.2682926829268296E-2</v>
      </c>
      <c r="R16" s="36">
        <f t="shared" si="4"/>
        <v>18900</v>
      </c>
      <c r="S16" s="36"/>
      <c r="T16" s="5"/>
      <c r="V16" s="3">
        <v>15</v>
      </c>
      <c r="W16" s="4" t="s">
        <v>114</v>
      </c>
      <c r="X16" s="5">
        <v>3300</v>
      </c>
      <c r="Z16" s="31" t="s">
        <v>135</v>
      </c>
      <c r="AA16" s="4" t="s">
        <v>22</v>
      </c>
      <c r="AB16" s="4"/>
      <c r="AC16" s="5"/>
    </row>
    <row r="17" spans="1:29">
      <c r="A17" s="3">
        <v>16</v>
      </c>
      <c r="B17" s="4" t="s">
        <v>15</v>
      </c>
      <c r="C17" s="28">
        <v>3300</v>
      </c>
      <c r="D17" s="24">
        <f t="shared" si="0"/>
        <v>7.4525745257452572E-3</v>
      </c>
      <c r="E17" s="36"/>
      <c r="F17" s="36">
        <f t="shared" si="1"/>
        <v>3300</v>
      </c>
      <c r="G17" s="5"/>
      <c r="H17" s="3"/>
      <c r="I17" s="4">
        <v>16</v>
      </c>
      <c r="J17" s="4" t="s">
        <v>53</v>
      </c>
      <c r="K17" s="30">
        <v>15700</v>
      </c>
      <c r="L17" s="26">
        <f t="shared" si="2"/>
        <v>3.5456187895212286E-2</v>
      </c>
      <c r="M17" s="3"/>
      <c r="N17" s="4">
        <v>16</v>
      </c>
      <c r="O17" s="4" t="s">
        <v>15</v>
      </c>
      <c r="P17" s="27">
        <v>3300</v>
      </c>
      <c r="Q17" s="24">
        <f t="shared" si="3"/>
        <v>7.4525745257452572E-3</v>
      </c>
      <c r="R17" s="36">
        <f t="shared" si="4"/>
        <v>3300</v>
      </c>
      <c r="S17" s="36"/>
      <c r="T17" s="5"/>
      <c r="V17" s="3">
        <v>16</v>
      </c>
      <c r="W17" s="4" t="s">
        <v>129</v>
      </c>
      <c r="X17" s="5">
        <v>30000</v>
      </c>
      <c r="Z17" s="3"/>
      <c r="AA17" s="4"/>
      <c r="AB17" s="4"/>
      <c r="AC17" s="5"/>
    </row>
    <row r="18" spans="1:29">
      <c r="A18" s="3">
        <v>17</v>
      </c>
      <c r="B18" s="4" t="s">
        <v>16</v>
      </c>
      <c r="C18" s="28">
        <v>2200</v>
      </c>
      <c r="D18" s="24">
        <f t="shared" si="0"/>
        <v>4.9683830171635048E-3</v>
      </c>
      <c r="E18" s="36"/>
      <c r="F18" s="36">
        <f t="shared" si="1"/>
        <v>2200</v>
      </c>
      <c r="G18" s="5"/>
      <c r="H18" s="3"/>
      <c r="I18" s="4">
        <v>17</v>
      </c>
      <c r="J18" s="4" t="s">
        <v>16</v>
      </c>
      <c r="K18" s="30">
        <v>2200</v>
      </c>
      <c r="L18" s="26">
        <f t="shared" si="2"/>
        <v>4.9683830171635048E-3</v>
      </c>
      <c r="M18" s="3"/>
      <c r="N18" s="4">
        <v>17</v>
      </c>
      <c r="O18" s="4" t="s">
        <v>77</v>
      </c>
      <c r="P18" s="27">
        <v>12000</v>
      </c>
      <c r="Q18" s="24">
        <f t="shared" si="3"/>
        <v>2.7100271002710029E-2</v>
      </c>
      <c r="R18" s="36">
        <f t="shared" si="4"/>
        <v>12000</v>
      </c>
      <c r="S18" s="36"/>
      <c r="T18" s="5"/>
      <c r="V18" s="3">
        <v>17</v>
      </c>
      <c r="W18" s="4" t="s">
        <v>80</v>
      </c>
      <c r="X18" s="5">
        <v>31300</v>
      </c>
      <c r="Z18" s="3"/>
      <c r="AA18" s="4"/>
      <c r="AB18" s="4">
        <f>SUM(AB2:AB16)</f>
        <v>442800</v>
      </c>
      <c r="AC18" s="5"/>
    </row>
    <row r="19" spans="1:29" ht="15.75" thickBot="1">
      <c r="A19" s="3">
        <v>18</v>
      </c>
      <c r="B19" s="4" t="s">
        <v>17</v>
      </c>
      <c r="C19" s="28">
        <v>15700</v>
      </c>
      <c r="D19" s="24">
        <f t="shared" si="0"/>
        <v>3.5456187895212286E-2</v>
      </c>
      <c r="E19" s="36"/>
      <c r="F19" s="36">
        <f t="shared" si="1"/>
        <v>15700</v>
      </c>
      <c r="G19" s="5"/>
      <c r="H19" s="3">
        <f>SUM(K9:K19)</f>
        <v>237500</v>
      </c>
      <c r="I19" s="4">
        <v>18</v>
      </c>
      <c r="J19" s="4" t="s">
        <v>54</v>
      </c>
      <c r="K19" s="30">
        <v>18400</v>
      </c>
      <c r="L19" s="26">
        <f t="shared" si="2"/>
        <v>4.1553748870822041E-2</v>
      </c>
      <c r="M19" s="3"/>
      <c r="N19" s="4">
        <v>18</v>
      </c>
      <c r="O19" s="4" t="s">
        <v>78</v>
      </c>
      <c r="P19" s="27">
        <v>27900</v>
      </c>
      <c r="Q19" s="24">
        <f t="shared" si="3"/>
        <v>6.3008130081300809E-2</v>
      </c>
      <c r="R19" s="36">
        <f t="shared" si="4"/>
        <v>27900</v>
      </c>
      <c r="S19" s="36"/>
      <c r="T19" s="5"/>
      <c r="V19" s="3">
        <v>18</v>
      </c>
      <c r="W19" s="4" t="s">
        <v>115</v>
      </c>
      <c r="X19" s="5">
        <v>0</v>
      </c>
      <c r="Z19" s="19"/>
      <c r="AA19" s="20"/>
      <c r="AB19" s="20"/>
      <c r="AC19" s="21"/>
    </row>
    <row r="20" spans="1:29">
      <c r="A20" s="3">
        <v>19</v>
      </c>
      <c r="B20" s="4" t="s">
        <v>18</v>
      </c>
      <c r="C20" s="29">
        <v>25600</v>
      </c>
      <c r="D20" s="24">
        <f t="shared" si="0"/>
        <v>5.7813911472448055E-2</v>
      </c>
      <c r="E20" s="36"/>
      <c r="F20" s="36">
        <f t="shared" si="1"/>
        <v>25600</v>
      </c>
      <c r="G20" s="5"/>
      <c r="H20" s="3"/>
      <c r="I20" s="13">
        <v>19</v>
      </c>
      <c r="J20" s="13" t="s">
        <v>55</v>
      </c>
      <c r="K20" s="30">
        <v>18900</v>
      </c>
      <c r="L20" s="26">
        <f t="shared" si="2"/>
        <v>4.2682926829268296E-2</v>
      </c>
      <c r="M20" s="3"/>
      <c r="N20" s="4">
        <v>19</v>
      </c>
      <c r="O20" s="4" t="s">
        <v>79</v>
      </c>
      <c r="P20" s="28">
        <v>0</v>
      </c>
      <c r="Q20" s="24">
        <f t="shared" si="3"/>
        <v>0</v>
      </c>
      <c r="R20" s="36">
        <f t="shared" si="4"/>
        <v>0</v>
      </c>
      <c r="S20" s="36"/>
      <c r="T20" s="5"/>
      <c r="V20" s="3">
        <v>19</v>
      </c>
      <c r="W20" s="4" t="s">
        <v>116</v>
      </c>
      <c r="X20" s="5">
        <v>9400</v>
      </c>
    </row>
    <row r="21" spans="1:29">
      <c r="A21" s="3">
        <v>20</v>
      </c>
      <c r="B21" s="4" t="s">
        <v>19</v>
      </c>
      <c r="C21" s="29">
        <v>18400</v>
      </c>
      <c r="D21" s="24">
        <f t="shared" si="0"/>
        <v>4.1553748870822041E-2</v>
      </c>
      <c r="E21" s="36"/>
      <c r="F21" s="36">
        <f t="shared" si="1"/>
        <v>18400</v>
      </c>
      <c r="G21" s="5"/>
      <c r="H21" s="3"/>
      <c r="I21" s="13">
        <v>20</v>
      </c>
      <c r="J21" s="13" t="s">
        <v>56</v>
      </c>
      <c r="K21" s="30">
        <v>32300</v>
      </c>
      <c r="L21" s="26">
        <f t="shared" si="2"/>
        <v>7.2944896115627822E-2</v>
      </c>
      <c r="M21" s="3"/>
      <c r="N21" s="4">
        <v>20</v>
      </c>
      <c r="O21" s="4" t="s">
        <v>58</v>
      </c>
      <c r="P21" s="27">
        <v>16200</v>
      </c>
      <c r="Q21" s="24">
        <f t="shared" si="3"/>
        <v>3.6585365853658534E-2</v>
      </c>
      <c r="R21" s="36">
        <f t="shared" si="4"/>
        <v>16200</v>
      </c>
      <c r="S21" s="36"/>
      <c r="T21" s="5"/>
      <c r="V21" s="3">
        <v>20</v>
      </c>
      <c r="W21" s="4" t="s">
        <v>117</v>
      </c>
      <c r="X21" s="5">
        <v>34600</v>
      </c>
    </row>
    <row r="22" spans="1:29">
      <c r="A22" s="3">
        <v>21</v>
      </c>
      <c r="B22" s="4" t="s">
        <v>20</v>
      </c>
      <c r="C22" s="28">
        <v>8000</v>
      </c>
      <c r="D22" s="24">
        <f t="shared" si="0"/>
        <v>1.8066847335140017E-2</v>
      </c>
      <c r="E22" s="36"/>
      <c r="F22" s="36">
        <f t="shared" si="1"/>
        <v>8000</v>
      </c>
      <c r="G22" s="5"/>
      <c r="H22" s="3"/>
      <c r="I22" s="13">
        <v>21</v>
      </c>
      <c r="J22" s="13" t="s">
        <v>57</v>
      </c>
      <c r="K22" s="30">
        <v>7600</v>
      </c>
      <c r="L22" s="26">
        <f t="shared" si="2"/>
        <v>1.7163504968383016E-2</v>
      </c>
      <c r="M22" s="3"/>
      <c r="N22" s="4">
        <v>21</v>
      </c>
      <c r="O22" s="4" t="s">
        <v>80</v>
      </c>
      <c r="P22" s="27">
        <v>31300</v>
      </c>
      <c r="Q22" s="24">
        <f t="shared" si="3"/>
        <v>7.0686540198735326E-2</v>
      </c>
      <c r="R22" s="36">
        <f t="shared" si="4"/>
        <v>31300</v>
      </c>
      <c r="S22" s="36"/>
      <c r="T22" s="5"/>
      <c r="V22" s="3">
        <v>21</v>
      </c>
      <c r="W22" s="4" t="s">
        <v>118</v>
      </c>
      <c r="X22" s="5">
        <v>2200</v>
      </c>
    </row>
    <row r="23" spans="1:29">
      <c r="A23" s="3">
        <v>22</v>
      </c>
      <c r="B23" s="4" t="s">
        <v>21</v>
      </c>
      <c r="C23" s="29">
        <v>0</v>
      </c>
      <c r="D23" s="24">
        <f t="shared" si="0"/>
        <v>0</v>
      </c>
      <c r="E23" s="36"/>
      <c r="F23" s="36">
        <f t="shared" si="1"/>
        <v>0</v>
      </c>
      <c r="G23" s="5"/>
      <c r="H23" s="3"/>
      <c r="I23" s="13">
        <v>22</v>
      </c>
      <c r="J23" s="13" t="s">
        <v>15</v>
      </c>
      <c r="K23" s="30">
        <v>3300</v>
      </c>
      <c r="L23" s="26">
        <f t="shared" si="2"/>
        <v>7.4525745257452572E-3</v>
      </c>
      <c r="M23" s="3"/>
      <c r="N23" s="4">
        <v>22</v>
      </c>
      <c r="O23" s="4" t="s">
        <v>81</v>
      </c>
      <c r="P23" s="28">
        <v>0</v>
      </c>
      <c r="Q23" s="24">
        <f t="shared" si="3"/>
        <v>0</v>
      </c>
      <c r="R23" s="36">
        <f t="shared" si="4"/>
        <v>0</v>
      </c>
      <c r="S23" s="36"/>
      <c r="T23" s="5"/>
      <c r="V23" s="3">
        <v>22</v>
      </c>
      <c r="W23" s="4" t="s">
        <v>119</v>
      </c>
      <c r="X23" s="5">
        <v>15700</v>
      </c>
    </row>
    <row r="24" spans="1:29">
      <c r="A24" s="3">
        <v>23</v>
      </c>
      <c r="B24" s="4" t="s">
        <v>103</v>
      </c>
      <c r="C24" s="28">
        <v>51600</v>
      </c>
      <c r="D24" s="24">
        <f t="shared" si="0"/>
        <v>0.11653116531165311</v>
      </c>
      <c r="E24" s="36"/>
      <c r="F24" s="36">
        <f t="shared" si="1"/>
        <v>51600</v>
      </c>
      <c r="G24" s="5"/>
      <c r="H24" s="3"/>
      <c r="I24" s="13">
        <v>23</v>
      </c>
      <c r="J24" s="13" t="s">
        <v>58</v>
      </c>
      <c r="K24" s="30">
        <v>16200.000000000002</v>
      </c>
      <c r="L24" s="26">
        <f t="shared" si="2"/>
        <v>3.6585365853658541E-2</v>
      </c>
      <c r="M24" s="3"/>
      <c r="N24" s="4">
        <v>23</v>
      </c>
      <c r="O24" s="4" t="s">
        <v>82</v>
      </c>
      <c r="P24" s="29"/>
      <c r="Q24" s="24">
        <f t="shared" si="3"/>
        <v>0</v>
      </c>
      <c r="R24" s="36">
        <f t="shared" si="4"/>
        <v>0</v>
      </c>
      <c r="S24" s="36"/>
      <c r="T24" s="5"/>
      <c r="V24" s="3">
        <v>23</v>
      </c>
      <c r="W24" s="4" t="s">
        <v>130</v>
      </c>
      <c r="X24" s="5">
        <v>21600</v>
      </c>
    </row>
    <row r="25" spans="1:29">
      <c r="A25" s="3"/>
      <c r="B25" s="6" t="s">
        <v>23</v>
      </c>
      <c r="C25" s="6">
        <f>SUM(C2:C24)</f>
        <v>442800</v>
      </c>
      <c r="D25" s="6"/>
      <c r="E25" s="6">
        <f t="shared" ref="E25:F25" si="5">SUM(E2:E24)</f>
        <v>50000</v>
      </c>
      <c r="F25" s="6">
        <f t="shared" si="5"/>
        <v>392800</v>
      </c>
      <c r="G25" s="5"/>
      <c r="H25" s="3"/>
      <c r="I25" s="13">
        <v>24</v>
      </c>
      <c r="J25" s="13" t="s">
        <v>59</v>
      </c>
      <c r="K25" s="30">
        <v>6500</v>
      </c>
      <c r="L25" s="26">
        <f t="shared" si="2"/>
        <v>1.4679313459801264E-2</v>
      </c>
      <c r="M25" s="3"/>
      <c r="N25" s="4" t="s">
        <v>83</v>
      </c>
      <c r="O25" s="4" t="s">
        <v>90</v>
      </c>
      <c r="P25" s="27">
        <v>2700</v>
      </c>
      <c r="Q25" s="24">
        <f t="shared" si="3"/>
        <v>6.0975609756097563E-3</v>
      </c>
      <c r="R25" s="36">
        <f t="shared" si="4"/>
        <v>2700</v>
      </c>
      <c r="S25" s="36"/>
      <c r="T25" s="5"/>
      <c r="V25" s="3">
        <v>24</v>
      </c>
      <c r="W25" s="4" t="s">
        <v>121</v>
      </c>
      <c r="X25" s="5">
        <v>1800</v>
      </c>
    </row>
    <row r="26" spans="1:29">
      <c r="A26" s="3"/>
      <c r="B26" s="23" t="s">
        <v>100</v>
      </c>
      <c r="C26" s="23">
        <v>263000</v>
      </c>
      <c r="D26" s="4"/>
      <c r="E26" s="36"/>
      <c r="F26" s="36">
        <v>263000</v>
      </c>
      <c r="G26" s="5"/>
      <c r="H26" s="3"/>
      <c r="I26" s="13">
        <v>25</v>
      </c>
      <c r="J26" s="13" t="s">
        <v>60</v>
      </c>
      <c r="K26" s="30">
        <v>0</v>
      </c>
      <c r="L26" s="26">
        <f t="shared" si="2"/>
        <v>0</v>
      </c>
      <c r="M26" s="3"/>
      <c r="N26" s="4" t="s">
        <v>84</v>
      </c>
      <c r="O26" s="4" t="s">
        <v>91</v>
      </c>
      <c r="P26" s="27">
        <v>6700</v>
      </c>
      <c r="Q26" s="24">
        <f t="shared" si="3"/>
        <v>1.5130984643179765E-2</v>
      </c>
      <c r="R26" s="36">
        <f t="shared" si="4"/>
        <v>6700</v>
      </c>
      <c r="S26" s="36"/>
      <c r="T26" s="5"/>
      <c r="V26" s="3">
        <v>25</v>
      </c>
      <c r="W26" s="4" t="s">
        <v>122</v>
      </c>
      <c r="X26" s="5">
        <v>2800</v>
      </c>
    </row>
    <row r="27" spans="1:29">
      <c r="A27" s="3"/>
      <c r="B27" s="23" t="s">
        <v>101</v>
      </c>
      <c r="C27" s="4">
        <f>C26+C25</f>
        <v>705800</v>
      </c>
      <c r="D27" s="4"/>
      <c r="E27" s="36"/>
      <c r="F27" s="36">
        <f>F26+F25</f>
        <v>655800</v>
      </c>
      <c r="G27" s="5"/>
      <c r="H27" s="3">
        <f>SUM(K20:K27)</f>
        <v>114800</v>
      </c>
      <c r="I27" s="13">
        <v>26</v>
      </c>
      <c r="J27" s="13" t="s">
        <v>102</v>
      </c>
      <c r="K27" s="30">
        <v>30000</v>
      </c>
      <c r="L27" s="26">
        <f t="shared" si="2"/>
        <v>6.7750677506775062E-2</v>
      </c>
      <c r="M27" s="3"/>
      <c r="N27" s="4" t="s">
        <v>85</v>
      </c>
      <c r="O27" s="4" t="s">
        <v>92</v>
      </c>
      <c r="P27" s="27">
        <v>2200</v>
      </c>
      <c r="Q27" s="24">
        <f t="shared" si="3"/>
        <v>4.9683830171635048E-3</v>
      </c>
      <c r="R27" s="36">
        <f t="shared" si="4"/>
        <v>2200</v>
      </c>
      <c r="S27" s="36"/>
      <c r="T27" s="5"/>
      <c r="V27" s="3">
        <v>26</v>
      </c>
      <c r="W27" s="4" t="s">
        <v>123</v>
      </c>
      <c r="X27" s="5">
        <v>2100</v>
      </c>
    </row>
    <row r="28" spans="1:29">
      <c r="A28" s="3"/>
      <c r="B28" s="4"/>
      <c r="C28" s="4"/>
      <c r="D28" s="4"/>
      <c r="E28" s="36"/>
      <c r="F28" s="36"/>
      <c r="G28" s="5"/>
      <c r="H28" s="3"/>
      <c r="I28" s="15">
        <v>27</v>
      </c>
      <c r="J28" s="15" t="s">
        <v>61</v>
      </c>
      <c r="K28" s="30">
        <v>31300</v>
      </c>
      <c r="L28" s="26">
        <f t="shared" si="2"/>
        <v>7.0686540198735326E-2</v>
      </c>
      <c r="M28" s="3"/>
      <c r="N28" s="4" t="s">
        <v>86</v>
      </c>
      <c r="O28" s="4" t="s">
        <v>93</v>
      </c>
      <c r="P28" s="27">
        <v>15700</v>
      </c>
      <c r="Q28" s="24">
        <f t="shared" si="3"/>
        <v>3.5456187895212286E-2</v>
      </c>
      <c r="R28" s="36">
        <f t="shared" si="4"/>
        <v>15700</v>
      </c>
      <c r="S28" s="36"/>
      <c r="T28" s="5"/>
      <c r="V28" s="3">
        <v>27</v>
      </c>
      <c r="W28" s="4" t="s">
        <v>124</v>
      </c>
      <c r="X28" s="5">
        <v>1300</v>
      </c>
    </row>
    <row r="29" spans="1:29">
      <c r="A29" s="3"/>
      <c r="B29" s="6" t="s">
        <v>26</v>
      </c>
      <c r="C29" s="6">
        <v>5700</v>
      </c>
      <c r="D29" s="4"/>
      <c r="E29" s="36"/>
      <c r="F29" s="36"/>
      <c r="G29" s="5"/>
      <c r="H29" s="3"/>
      <c r="I29" s="15">
        <v>28</v>
      </c>
      <c r="J29" s="15" t="s">
        <v>62</v>
      </c>
      <c r="K29" s="30">
        <v>0</v>
      </c>
      <c r="L29" s="26">
        <f t="shared" si="2"/>
        <v>0</v>
      </c>
      <c r="M29" s="3"/>
      <c r="N29" s="4" t="s">
        <v>87</v>
      </c>
      <c r="O29" s="4" t="s">
        <v>94</v>
      </c>
      <c r="P29" s="27">
        <v>18400</v>
      </c>
      <c r="Q29" s="24">
        <f t="shared" si="3"/>
        <v>4.1553748870822041E-2</v>
      </c>
      <c r="R29" s="36">
        <f t="shared" si="4"/>
        <v>18400</v>
      </c>
      <c r="S29" s="36"/>
      <c r="T29" s="5"/>
      <c r="V29" s="3">
        <v>28</v>
      </c>
      <c r="W29" s="4" t="s">
        <v>125</v>
      </c>
      <c r="X29" s="5">
        <v>0</v>
      </c>
    </row>
    <row r="30" spans="1:29">
      <c r="A30" s="3" t="s">
        <v>36</v>
      </c>
      <c r="B30" s="6" t="s">
        <v>35</v>
      </c>
      <c r="C30" s="6">
        <v>125</v>
      </c>
      <c r="D30" s="4"/>
      <c r="E30" s="36"/>
      <c r="F30" s="36"/>
      <c r="G30" s="5"/>
      <c r="H30" s="3"/>
      <c r="I30" s="15">
        <v>29</v>
      </c>
      <c r="J30" s="15" t="s">
        <v>63</v>
      </c>
      <c r="K30" s="30">
        <v>0</v>
      </c>
      <c r="L30" s="26">
        <f t="shared" si="2"/>
        <v>0</v>
      </c>
      <c r="M30" s="3"/>
      <c r="N30" s="4">
        <v>24</v>
      </c>
      <c r="O30" s="4" t="s">
        <v>64</v>
      </c>
      <c r="P30" s="28">
        <v>0</v>
      </c>
      <c r="Q30" s="24">
        <f t="shared" si="3"/>
        <v>0</v>
      </c>
      <c r="R30" s="36">
        <f t="shared" si="4"/>
        <v>0</v>
      </c>
      <c r="S30" s="36"/>
      <c r="T30" s="5"/>
      <c r="V30" s="3">
        <v>29</v>
      </c>
      <c r="W30" s="4" t="s">
        <v>126</v>
      </c>
      <c r="X30" s="5">
        <v>0</v>
      </c>
    </row>
    <row r="31" spans="1:29">
      <c r="A31" s="3" t="s">
        <v>37</v>
      </c>
      <c r="B31" s="6" t="s">
        <v>39</v>
      </c>
      <c r="C31" s="6">
        <f>C30*C29</f>
        <v>712500</v>
      </c>
      <c r="D31" s="4"/>
      <c r="E31" s="36"/>
      <c r="F31" s="36"/>
      <c r="G31" s="5"/>
      <c r="H31" s="3"/>
      <c r="I31" s="15">
        <v>30</v>
      </c>
      <c r="J31" s="15" t="s">
        <v>99</v>
      </c>
      <c r="K31" s="30">
        <v>21600</v>
      </c>
      <c r="L31" s="26">
        <f t="shared" si="2"/>
        <v>4.878048780487805E-2</v>
      </c>
      <c r="M31" s="3"/>
      <c r="N31" s="4">
        <v>25</v>
      </c>
      <c r="O31" s="4" t="s">
        <v>89</v>
      </c>
      <c r="P31" s="28">
        <v>0</v>
      </c>
      <c r="Q31" s="24">
        <f t="shared" si="3"/>
        <v>0</v>
      </c>
      <c r="R31" s="36">
        <f t="shared" si="4"/>
        <v>0</v>
      </c>
      <c r="S31" s="36"/>
      <c r="T31" s="5"/>
      <c r="V31" s="3">
        <v>30</v>
      </c>
      <c r="W31" s="4" t="s">
        <v>127</v>
      </c>
      <c r="X31" s="5">
        <v>0</v>
      </c>
    </row>
    <row r="32" spans="1:29">
      <c r="A32" s="3" t="s">
        <v>38</v>
      </c>
      <c r="B32" s="6" t="s">
        <v>27</v>
      </c>
      <c r="C32" s="4"/>
      <c r="D32" s="4"/>
      <c r="E32" s="36"/>
      <c r="F32" s="36"/>
      <c r="G32" s="5"/>
      <c r="H32" s="3"/>
      <c r="I32" s="4">
        <v>31</v>
      </c>
      <c r="J32" s="4" t="s">
        <v>146</v>
      </c>
      <c r="K32">
        <v>0</v>
      </c>
      <c r="L32" s="26">
        <f t="shared" si="2"/>
        <v>0</v>
      </c>
      <c r="M32" s="3"/>
      <c r="N32" s="4">
        <v>26</v>
      </c>
      <c r="O32" s="4" t="s">
        <v>88</v>
      </c>
      <c r="P32" s="28">
        <v>0</v>
      </c>
      <c r="Q32" s="24">
        <f t="shared" si="3"/>
        <v>0</v>
      </c>
      <c r="R32" s="36">
        <f t="shared" si="4"/>
        <v>0</v>
      </c>
      <c r="S32" s="36"/>
      <c r="T32" s="5"/>
      <c r="V32" s="3">
        <v>31</v>
      </c>
      <c r="W32" s="4" t="s">
        <v>120</v>
      </c>
      <c r="X32" s="5">
        <v>0</v>
      </c>
    </row>
    <row r="33" spans="1:24">
      <c r="A33" s="3"/>
      <c r="B33" s="7" t="s">
        <v>28</v>
      </c>
      <c r="C33" s="8">
        <v>0.127</v>
      </c>
      <c r="D33" s="4"/>
      <c r="E33" s="36"/>
      <c r="F33" s="36"/>
      <c r="G33" s="5"/>
      <c r="H33" s="3"/>
      <c r="I33" s="4">
        <v>32</v>
      </c>
      <c r="J33" s="4" t="s">
        <v>64</v>
      </c>
      <c r="K33">
        <v>0</v>
      </c>
      <c r="L33" s="26">
        <f t="shared" si="2"/>
        <v>0</v>
      </c>
      <c r="M33" s="3"/>
      <c r="N33" s="4">
        <v>27</v>
      </c>
      <c r="O33" s="4" t="s">
        <v>104</v>
      </c>
      <c r="P33" s="27">
        <v>51600</v>
      </c>
      <c r="Q33" s="24">
        <f t="shared" si="3"/>
        <v>0.11653116531165311</v>
      </c>
      <c r="R33" s="36">
        <f t="shared" si="4"/>
        <v>51600</v>
      </c>
      <c r="S33" s="36"/>
      <c r="T33" s="5"/>
      <c r="V33" s="3">
        <v>32</v>
      </c>
      <c r="W33" s="4" t="s">
        <v>128</v>
      </c>
      <c r="X33" s="5">
        <v>0</v>
      </c>
    </row>
    <row r="34" spans="1:24">
      <c r="A34" s="3"/>
      <c r="B34" s="9" t="s">
        <v>29</v>
      </c>
      <c r="C34" s="10">
        <v>0.318</v>
      </c>
      <c r="D34" s="4"/>
      <c r="E34" s="36"/>
      <c r="F34" s="36"/>
      <c r="G34" s="5"/>
      <c r="H34" s="3"/>
      <c r="I34" s="4">
        <v>33</v>
      </c>
      <c r="J34" s="4" t="s">
        <v>65</v>
      </c>
      <c r="K34">
        <v>0</v>
      </c>
      <c r="L34" s="26">
        <f t="shared" si="2"/>
        <v>0</v>
      </c>
      <c r="M34" s="3"/>
      <c r="N34" s="4"/>
      <c r="O34" s="27" t="s">
        <v>95</v>
      </c>
      <c r="P34" s="6">
        <f>SUM(P2:P33)</f>
        <v>442800</v>
      </c>
      <c r="Q34" s="6">
        <f t="shared" ref="Q34:S34" si="6">SUM(Q2:Q33)</f>
        <v>1.0000000000000002</v>
      </c>
      <c r="R34" s="6">
        <f t="shared" si="6"/>
        <v>392800</v>
      </c>
      <c r="S34" s="6">
        <f t="shared" si="6"/>
        <v>50000</v>
      </c>
      <c r="T34" s="5"/>
      <c r="V34" s="3"/>
      <c r="W34" s="27" t="s">
        <v>95</v>
      </c>
      <c r="X34" s="32">
        <f>SUM(X2:X33)</f>
        <v>442800</v>
      </c>
    </row>
    <row r="35" spans="1:24">
      <c r="A35" s="3"/>
      <c r="B35" s="11" t="s">
        <v>30</v>
      </c>
      <c r="C35" s="12">
        <v>0.17399999999999999</v>
      </c>
      <c r="D35" s="4"/>
      <c r="E35" s="36"/>
      <c r="F35" s="36"/>
      <c r="G35" s="5"/>
      <c r="H35" s="3"/>
      <c r="I35" s="4"/>
      <c r="J35" s="27" t="s">
        <v>95</v>
      </c>
      <c r="K35" s="6">
        <f>SUM(K2:K34)</f>
        <v>442800</v>
      </c>
      <c r="L35" s="6">
        <f>SUM(L2:L34)</f>
        <v>1.0000000000000002</v>
      </c>
      <c r="M35" s="3"/>
      <c r="N35" s="4"/>
      <c r="O35" s="4"/>
      <c r="P35" s="28"/>
      <c r="Q35" s="4"/>
      <c r="R35" s="36"/>
      <c r="S35" s="36"/>
      <c r="T35" s="5"/>
      <c r="V35" s="3"/>
      <c r="W35" s="4"/>
      <c r="X35" s="5"/>
    </row>
    <row r="36" spans="1:24">
      <c r="A36" s="3"/>
      <c r="B36" s="13" t="s">
        <v>31</v>
      </c>
      <c r="C36" s="14">
        <v>7.8E-2</v>
      </c>
      <c r="D36" s="4"/>
      <c r="E36" s="36"/>
      <c r="F36" s="36"/>
      <c r="G36" s="5"/>
      <c r="H36" s="3"/>
      <c r="I36" s="4"/>
      <c r="J36" s="23" t="s">
        <v>100</v>
      </c>
      <c r="K36" s="23">
        <v>263000</v>
      </c>
      <c r="L36" s="5"/>
      <c r="M36" s="3"/>
      <c r="N36" s="4"/>
      <c r="O36" s="4"/>
      <c r="P36" s="4"/>
      <c r="Q36" s="4"/>
      <c r="R36" s="36"/>
      <c r="S36" s="36"/>
      <c r="T36" s="5"/>
      <c r="V36" s="3"/>
      <c r="W36" s="4"/>
      <c r="X36" s="5"/>
    </row>
    <row r="37" spans="1:24">
      <c r="A37" s="3"/>
      <c r="B37" s="15" t="s">
        <v>32</v>
      </c>
      <c r="C37" s="16">
        <v>0.155</v>
      </c>
      <c r="D37" s="4"/>
      <c r="E37" s="36"/>
      <c r="F37" s="36"/>
      <c r="G37" s="5"/>
      <c r="H37" s="3"/>
      <c r="I37" s="4"/>
      <c r="J37" s="23" t="s">
        <v>101</v>
      </c>
      <c r="K37" s="4">
        <f>K36+K35</f>
        <v>705800</v>
      </c>
      <c r="L37" s="5"/>
      <c r="M37" s="3"/>
      <c r="N37" s="4"/>
      <c r="O37" s="4"/>
      <c r="P37" s="4"/>
      <c r="Q37" s="4"/>
      <c r="R37" s="36"/>
      <c r="S37" s="36"/>
      <c r="T37" s="5"/>
      <c r="V37" s="3"/>
      <c r="W37" s="4"/>
      <c r="X37" s="5"/>
    </row>
    <row r="38" spans="1:24" ht="15.75" thickBot="1">
      <c r="A38" s="3"/>
      <c r="B38" s="17" t="s">
        <v>33</v>
      </c>
      <c r="C38" s="18">
        <v>0.14799999999999999</v>
      </c>
      <c r="D38" s="4"/>
      <c r="E38" s="36"/>
      <c r="F38" s="36"/>
      <c r="G38" s="5"/>
      <c r="H38" s="3"/>
      <c r="I38" s="4"/>
      <c r="J38" s="4"/>
      <c r="K38" s="23"/>
      <c r="L38" s="5"/>
      <c r="M38" s="3"/>
      <c r="N38" s="4"/>
      <c r="O38" s="4"/>
      <c r="P38" s="4"/>
      <c r="Q38" s="4"/>
      <c r="R38" s="36"/>
      <c r="S38" s="36"/>
      <c r="T38" s="5"/>
      <c r="V38" s="19"/>
      <c r="W38" s="20"/>
      <c r="X38" s="21"/>
    </row>
    <row r="39" spans="1:24">
      <c r="A39" s="3"/>
      <c r="B39" s="4"/>
      <c r="C39" s="4"/>
      <c r="D39" s="4"/>
      <c r="E39" s="36"/>
      <c r="F39" s="36"/>
      <c r="G39" s="5"/>
      <c r="H39" s="3"/>
      <c r="I39" s="4"/>
      <c r="J39" s="4"/>
      <c r="K39" s="4"/>
      <c r="L39" s="5"/>
      <c r="M39" s="3"/>
      <c r="N39" s="4"/>
      <c r="O39" s="4"/>
      <c r="P39" s="4"/>
      <c r="Q39" s="4"/>
      <c r="R39" s="36"/>
      <c r="S39" s="36"/>
      <c r="T39" s="5"/>
    </row>
    <row r="40" spans="1:24" ht="15.75" thickBot="1">
      <c r="A40" s="19"/>
      <c r="B40" s="20"/>
      <c r="C40" s="20"/>
      <c r="D40" s="20"/>
      <c r="E40" s="37"/>
      <c r="F40" s="37"/>
      <c r="G40" s="21"/>
      <c r="H40" s="19"/>
      <c r="I40" s="20"/>
      <c r="J40" s="20"/>
      <c r="K40" s="20"/>
      <c r="L40" s="21"/>
      <c r="M40" s="19"/>
      <c r="N40" s="20"/>
      <c r="O40" s="20"/>
      <c r="P40" s="20"/>
      <c r="Q40" s="20"/>
      <c r="R40" s="37"/>
      <c r="S40" s="37"/>
      <c r="T40" s="21"/>
    </row>
    <row r="48" spans="1:24">
      <c r="E48"/>
    </row>
    <row r="53" spans="2:8">
      <c r="B53" s="41" t="s">
        <v>164</v>
      </c>
      <c r="C53" s="41"/>
      <c r="D53" s="41"/>
      <c r="E53" s="42"/>
      <c r="F53" s="42"/>
      <c r="G53" s="41"/>
      <c r="H53" s="41"/>
    </row>
    <row r="54" spans="2:8">
      <c r="B54" s="41" t="s">
        <v>148</v>
      </c>
      <c r="C54" s="41">
        <v>3.36</v>
      </c>
      <c r="D54" s="41"/>
      <c r="E54" s="42" t="s">
        <v>157</v>
      </c>
      <c r="F54" s="42">
        <v>5.52</v>
      </c>
      <c r="G54" s="41"/>
      <c r="H54" s="41"/>
    </row>
    <row r="55" spans="2:8">
      <c r="B55" s="41" t="s">
        <v>149</v>
      </c>
      <c r="C55" s="41">
        <v>14.54</v>
      </c>
      <c r="D55" s="41"/>
      <c r="E55" s="42" t="s">
        <v>158</v>
      </c>
      <c r="F55" s="42">
        <v>13.8</v>
      </c>
      <c r="G55" s="41"/>
      <c r="H55" s="41"/>
    </row>
    <row r="56" spans="2:8">
      <c r="B56" s="41" t="s">
        <v>150</v>
      </c>
      <c r="C56" s="41">
        <v>8.34</v>
      </c>
      <c r="D56" s="41"/>
      <c r="E56" s="42" t="s">
        <v>159</v>
      </c>
      <c r="F56" s="42">
        <v>11.14</v>
      </c>
      <c r="G56" s="41"/>
      <c r="H56" s="41"/>
    </row>
    <row r="57" spans="2:8">
      <c r="B57" s="41" t="s">
        <v>151</v>
      </c>
      <c r="C57" s="41">
        <v>1.6</v>
      </c>
      <c r="D57" s="41"/>
      <c r="E57" s="42" t="s">
        <v>159</v>
      </c>
      <c r="F57" s="42">
        <v>11.59</v>
      </c>
      <c r="G57" s="41"/>
      <c r="H57" s="41"/>
    </row>
    <row r="58" spans="2:8">
      <c r="B58" s="41" t="s">
        <v>152</v>
      </c>
      <c r="C58" s="41">
        <v>29.54</v>
      </c>
      <c r="D58" s="41"/>
      <c r="E58" s="42" t="s">
        <v>160</v>
      </c>
      <c r="F58" s="42">
        <v>3.2</v>
      </c>
      <c r="G58" s="41"/>
      <c r="H58" s="41"/>
    </row>
    <row r="59" spans="2:8">
      <c r="B59" s="41" t="s">
        <v>153</v>
      </c>
      <c r="C59" s="41">
        <v>11.26</v>
      </c>
      <c r="D59" s="41"/>
      <c r="E59" s="42" t="s">
        <v>161</v>
      </c>
      <c r="F59" s="42">
        <v>7.41</v>
      </c>
      <c r="G59" s="41"/>
      <c r="H59" s="41"/>
    </row>
    <row r="60" spans="2:8">
      <c r="B60" s="41" t="s">
        <v>154</v>
      </c>
      <c r="C60" s="41">
        <v>3.01</v>
      </c>
      <c r="D60" s="41"/>
      <c r="E60" s="42"/>
      <c r="F60" s="42"/>
      <c r="G60" s="41"/>
      <c r="H60" s="41"/>
    </row>
    <row r="61" spans="2:8">
      <c r="B61" s="41"/>
      <c r="C61" s="41">
        <f>SUM(C54:C60)</f>
        <v>71.650000000000006</v>
      </c>
      <c r="D61" s="41"/>
      <c r="E61" s="41"/>
      <c r="F61" s="41">
        <f t="shared" ref="F61" si="7">SUM(F54:F60)</f>
        <v>52.66</v>
      </c>
      <c r="G61" s="41"/>
      <c r="H61" s="41">
        <f>C61+F61</f>
        <v>124.31</v>
      </c>
    </row>
    <row r="62" spans="2:8">
      <c r="B62" s="41"/>
      <c r="C62" s="41"/>
      <c r="D62" s="41"/>
      <c r="E62" s="42"/>
      <c r="F62" s="42"/>
      <c r="G62" s="41"/>
      <c r="H62" s="41"/>
    </row>
    <row r="63" spans="2:8">
      <c r="B63" s="41" t="s">
        <v>155</v>
      </c>
      <c r="C63" s="41">
        <v>10.43</v>
      </c>
      <c r="D63" s="41"/>
      <c r="E63" s="42"/>
      <c r="F63" s="42"/>
      <c r="G63" s="41"/>
      <c r="H63" s="41"/>
    </row>
    <row r="64" spans="2:8">
      <c r="B64" s="41" t="s">
        <v>155</v>
      </c>
      <c r="C64" s="41">
        <v>5.25</v>
      </c>
      <c r="D64" s="41"/>
      <c r="E64" s="42"/>
      <c r="F64" s="42"/>
      <c r="G64" s="41"/>
      <c r="H64" s="41"/>
    </row>
    <row r="65" spans="1:8">
      <c r="B65" s="41" t="s">
        <v>156</v>
      </c>
      <c r="C65" s="41">
        <v>19.52</v>
      </c>
      <c r="D65" s="41"/>
      <c r="E65" s="42"/>
      <c r="F65" s="42"/>
      <c r="G65" s="41"/>
      <c r="H65" s="41"/>
    </row>
    <row r="66" spans="1:8">
      <c r="B66" s="41"/>
      <c r="C66" s="41"/>
      <c r="D66" s="41"/>
      <c r="E66" s="42"/>
      <c r="F66" s="42"/>
      <c r="G66" s="41"/>
      <c r="H66" s="41"/>
    </row>
    <row r="67" spans="1:8">
      <c r="B67" s="41"/>
      <c r="C67" s="41">
        <f>C61+C63+C64</f>
        <v>87.330000000000013</v>
      </c>
      <c r="D67" s="41"/>
      <c r="E67" s="42"/>
      <c r="F67" s="42"/>
      <c r="G67" s="41"/>
      <c r="H67" s="41">
        <f>C67+F61</f>
        <v>139.99</v>
      </c>
    </row>
    <row r="73" spans="1:8">
      <c r="A73" s="41"/>
      <c r="B73" s="41" t="s">
        <v>180</v>
      </c>
      <c r="C73" s="41" t="s">
        <v>181</v>
      </c>
      <c r="D73" s="41" t="s">
        <v>95</v>
      </c>
    </row>
    <row r="74" spans="1:8">
      <c r="A74" s="41" t="s">
        <v>177</v>
      </c>
      <c r="B74" s="41">
        <v>5000</v>
      </c>
      <c r="C74" s="41"/>
      <c r="D74" s="41"/>
    </row>
    <row r="75" spans="1:8">
      <c r="A75" s="41" t="s">
        <v>165</v>
      </c>
      <c r="B75" s="41">
        <v>2000</v>
      </c>
      <c r="C75" s="41">
        <v>8000</v>
      </c>
      <c r="D75" s="41"/>
    </row>
    <row r="76" spans="1:8">
      <c r="A76" s="41" t="s">
        <v>1</v>
      </c>
      <c r="B76" s="41">
        <v>25000</v>
      </c>
      <c r="C76" s="41"/>
      <c r="D76" s="41"/>
    </row>
    <row r="77" spans="1:8">
      <c r="A77" s="41" t="s">
        <v>166</v>
      </c>
      <c r="B77" s="41">
        <v>0</v>
      </c>
      <c r="C77" s="41"/>
      <c r="D77" s="41"/>
    </row>
    <row r="78" spans="1:8">
      <c r="A78" s="41" t="s">
        <v>167</v>
      </c>
      <c r="B78" s="41">
        <v>0</v>
      </c>
      <c r="C78" s="41"/>
      <c r="D78" s="41"/>
    </row>
    <row r="79" spans="1:8">
      <c r="A79" s="41" t="s">
        <v>182</v>
      </c>
      <c r="B79" s="41">
        <v>8000</v>
      </c>
      <c r="C79" s="41"/>
      <c r="D79" s="41"/>
    </row>
    <row r="80" spans="1:8">
      <c r="A80" s="43" t="s">
        <v>95</v>
      </c>
      <c r="B80" s="43">
        <f>SUM(B74:B79)</f>
        <v>40000</v>
      </c>
      <c r="C80" s="43">
        <f>SUM(C74:C79)</f>
        <v>8000</v>
      </c>
      <c r="D80" s="44">
        <f>B80+C80</f>
        <v>48000</v>
      </c>
    </row>
    <row r="81" spans="1:4">
      <c r="A81" s="41" t="s">
        <v>168</v>
      </c>
      <c r="B81" s="41">
        <v>35000</v>
      </c>
      <c r="C81" s="41"/>
      <c r="D81" s="41"/>
    </row>
    <row r="82" spans="1:4">
      <c r="A82" s="41" t="s">
        <v>169</v>
      </c>
      <c r="B82" s="41">
        <v>9000</v>
      </c>
      <c r="C82" s="41"/>
      <c r="D82" s="41"/>
    </row>
    <row r="83" spans="1:4">
      <c r="A83" s="41" t="s">
        <v>170</v>
      </c>
      <c r="B83" s="41">
        <v>37000</v>
      </c>
      <c r="C83" s="41"/>
      <c r="D83" s="41"/>
    </row>
    <row r="84" spans="1:4">
      <c r="A84" s="41" t="s">
        <v>183</v>
      </c>
      <c r="B84" s="41">
        <v>15000</v>
      </c>
      <c r="C84" s="41"/>
      <c r="D84" s="41"/>
    </row>
    <row r="85" spans="1:4">
      <c r="A85" s="41" t="s">
        <v>50</v>
      </c>
      <c r="B85" s="41">
        <v>32000</v>
      </c>
      <c r="C85" s="41"/>
      <c r="D85" s="41"/>
    </row>
    <row r="86" spans="1:4">
      <c r="A86" s="41" t="s">
        <v>178</v>
      </c>
      <c r="B86" s="41">
        <v>28000</v>
      </c>
      <c r="C86" s="41"/>
      <c r="D86" s="41"/>
    </row>
    <row r="87" spans="1:4">
      <c r="A87" s="41" t="s">
        <v>184</v>
      </c>
      <c r="B87" s="41">
        <v>29000</v>
      </c>
      <c r="C87" s="41"/>
      <c r="D87" s="41"/>
    </row>
    <row r="88" spans="1:4">
      <c r="A88" s="43" t="s">
        <v>95</v>
      </c>
      <c r="B88" s="43">
        <f>SUM(B81:B87)</f>
        <v>185000</v>
      </c>
      <c r="C88" s="43"/>
      <c r="D88" s="43">
        <f t="shared" ref="D81:D108" si="8">B88+C88</f>
        <v>185000</v>
      </c>
    </row>
    <row r="89" spans="1:4">
      <c r="A89" s="41" t="s">
        <v>112</v>
      </c>
      <c r="B89" s="41">
        <v>19000</v>
      </c>
      <c r="C89" s="41"/>
      <c r="D89" s="41"/>
    </row>
    <row r="90" spans="1:4">
      <c r="A90" s="41" t="s">
        <v>56</v>
      </c>
      <c r="B90" s="41">
        <v>23000</v>
      </c>
      <c r="C90" s="41"/>
      <c r="D90" s="41"/>
    </row>
    <row r="91" spans="1:4">
      <c r="A91" s="41" t="s">
        <v>57</v>
      </c>
      <c r="B91" s="41">
        <v>18000</v>
      </c>
      <c r="C91" s="41"/>
      <c r="D91" s="41"/>
    </row>
    <row r="92" spans="1:4">
      <c r="A92" s="41" t="s">
        <v>171</v>
      </c>
      <c r="B92" s="41">
        <v>10000</v>
      </c>
      <c r="C92" s="41"/>
      <c r="D92" s="41"/>
    </row>
    <row r="93" spans="1:4">
      <c r="A93" s="41" t="s">
        <v>58</v>
      </c>
      <c r="B93" s="41">
        <v>0</v>
      </c>
      <c r="C93" s="41">
        <v>7000</v>
      </c>
      <c r="D93" s="41"/>
    </row>
    <row r="94" spans="1:4">
      <c r="A94" s="41" t="s">
        <v>179</v>
      </c>
      <c r="B94" s="41">
        <v>5000</v>
      </c>
      <c r="C94" s="41"/>
      <c r="D94" s="41"/>
    </row>
    <row r="95" spans="1:4">
      <c r="A95" s="43" t="s">
        <v>95</v>
      </c>
      <c r="B95" s="43">
        <f>SUM(B89:B94)</f>
        <v>75000</v>
      </c>
      <c r="C95" s="43">
        <f>SUM(C89:C94)</f>
        <v>7000</v>
      </c>
      <c r="D95" s="43">
        <f t="shared" si="8"/>
        <v>82000</v>
      </c>
    </row>
    <row r="96" spans="1:4">
      <c r="A96" s="41" t="s">
        <v>172</v>
      </c>
      <c r="B96" s="41">
        <v>10000</v>
      </c>
      <c r="C96" s="41"/>
      <c r="D96" s="41"/>
    </row>
    <row r="97" spans="1:4">
      <c r="A97" s="41" t="s">
        <v>185</v>
      </c>
      <c r="B97" s="41">
        <v>5000</v>
      </c>
      <c r="C97" s="41">
        <v>0</v>
      </c>
      <c r="D97" s="41"/>
    </row>
    <row r="98" spans="1:4">
      <c r="A98" s="43" t="s">
        <v>95</v>
      </c>
      <c r="B98" s="43">
        <f>SUM(B96:B97)</f>
        <v>15000</v>
      </c>
      <c r="C98" s="43">
        <f>SUM(C96:C97)</f>
        <v>0</v>
      </c>
      <c r="D98" s="43">
        <f t="shared" si="8"/>
        <v>15000</v>
      </c>
    </row>
    <row r="99" spans="1:4">
      <c r="A99" s="41" t="s">
        <v>173</v>
      </c>
      <c r="B99" s="41">
        <v>0</v>
      </c>
      <c r="C99" s="41"/>
      <c r="D99" s="41"/>
    </row>
    <row r="100" spans="1:4">
      <c r="A100" s="41" t="s">
        <v>174</v>
      </c>
      <c r="B100" s="41">
        <v>0</v>
      </c>
      <c r="C100" s="41"/>
      <c r="D100" s="41"/>
    </row>
    <row r="101" spans="1:4">
      <c r="A101" s="43" t="s">
        <v>95</v>
      </c>
      <c r="B101" s="43">
        <f>SUM(B99:B100)</f>
        <v>0</v>
      </c>
      <c r="C101" s="43"/>
      <c r="D101" s="43"/>
    </row>
    <row r="102" spans="1:4">
      <c r="A102" s="41" t="s">
        <v>175</v>
      </c>
      <c r="B102" s="41">
        <v>15000</v>
      </c>
      <c r="C102" s="41">
        <v>0</v>
      </c>
      <c r="D102" s="41"/>
    </row>
    <row r="103" spans="1:4">
      <c r="A103" s="41" t="s">
        <v>176</v>
      </c>
      <c r="B103" s="41">
        <v>0</v>
      </c>
      <c r="C103" s="41">
        <v>15000</v>
      </c>
      <c r="D103" s="41"/>
    </row>
    <row r="104" spans="1:4">
      <c r="A104" s="41" t="s">
        <v>17</v>
      </c>
      <c r="B104" s="41">
        <v>0</v>
      </c>
      <c r="C104" s="41">
        <v>15000</v>
      </c>
      <c r="D104" s="41"/>
    </row>
    <row r="105" spans="1:4">
      <c r="A105" s="41" t="s">
        <v>16</v>
      </c>
      <c r="B105" s="41">
        <v>0</v>
      </c>
      <c r="C105" s="41">
        <v>5000</v>
      </c>
      <c r="D105" s="41"/>
    </row>
    <row r="106" spans="1:4">
      <c r="A106" s="43" t="s">
        <v>95</v>
      </c>
      <c r="B106" s="43">
        <f>SUM(B102:B105)</f>
        <v>15000</v>
      </c>
      <c r="C106" s="43">
        <f>SUM(C102:C105)</f>
        <v>35000</v>
      </c>
      <c r="D106" s="43">
        <f t="shared" si="8"/>
        <v>50000</v>
      </c>
    </row>
    <row r="107" spans="1:4">
      <c r="A107" s="41"/>
      <c r="B107" s="41"/>
      <c r="C107" s="41"/>
      <c r="D107" s="41"/>
    </row>
    <row r="108" spans="1:4">
      <c r="A108" s="45" t="s">
        <v>95</v>
      </c>
      <c r="B108" s="45">
        <f>B80+B88+B95+B98+B101+B106</f>
        <v>330000</v>
      </c>
      <c r="C108" s="45">
        <f>C80+C88+C95+C98+C101+C106</f>
        <v>50000</v>
      </c>
      <c r="D108" s="45">
        <f t="shared" si="8"/>
        <v>380000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2013-05-14T20:02:50Z</dcterms:modified>
</cp:coreProperties>
</file>