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1" activeTab="14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13_Sprint" sheetId="23" r:id="rId14"/>
    <sheet name="14_Sprint" sheetId="25" r:id="rId15"/>
    <sheet name="Drenaż ceny" sheetId="24" r:id="rId16"/>
    <sheet name="Zwrot VAT" sheetId="22" r:id="rId17"/>
    <sheet name="Palety" sheetId="21" r:id="rId18"/>
    <sheet name="Brama garazowa" sheetId="16" r:id="rId19"/>
    <sheet name="Dachówki i okna" sheetId="14" r:id="rId20"/>
    <sheet name="Strop" sheetId="11" r:id="rId21"/>
    <sheet name="Bloczki silikatowe" sheetId="10" r:id="rId22"/>
    <sheet name="Piasek i stal" sheetId="7" r:id="rId23"/>
    <sheet name="Warunki uruchomienia" sheetId="8" r:id="rId24"/>
    <sheet name="Nadproża" sheetId="12" r:id="rId25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H16" i="21"/>
  <c r="E18"/>
  <c r="F18"/>
  <c r="G18"/>
  <c r="H15"/>
  <c r="H7"/>
  <c r="H8"/>
  <c r="H9"/>
  <c r="H10"/>
  <c r="H18" s="1"/>
  <c r="H11"/>
  <c r="H12"/>
  <c r="H13"/>
  <c r="H14"/>
  <c r="H6"/>
  <c r="H19" i="14"/>
  <c r="C24"/>
  <c r="C19"/>
  <c r="G27"/>
  <c r="H12"/>
  <c r="E33" i="17" l="1"/>
  <c r="E26"/>
  <c r="E39" s="1"/>
  <c r="F24" i="14" l="1"/>
  <c r="F23"/>
  <c r="F22"/>
  <c r="F21"/>
  <c r="F20"/>
  <c r="F19"/>
  <c r="G22"/>
  <c r="G21"/>
  <c r="D21"/>
  <c r="F10"/>
  <c r="F12" s="1"/>
  <c r="G12"/>
  <c r="E12"/>
  <c r="E34" i="16"/>
  <c r="D34"/>
  <c r="C34"/>
  <c r="B34"/>
  <c r="C12" i="14"/>
  <c r="B12"/>
  <c r="F34" i="16"/>
  <c r="D10" i="14"/>
  <c r="D12" s="1"/>
  <c r="C17" i="16" l="1"/>
  <c r="E16" i="12"/>
  <c r="E14"/>
  <c r="E3"/>
  <c r="D16"/>
  <c r="D49" i="7"/>
  <c r="D48"/>
  <c r="G50"/>
  <c r="F49"/>
  <c r="H20"/>
  <c r="H18"/>
  <c r="F8" i="10"/>
  <c r="G25"/>
  <c r="F9"/>
  <c r="H7"/>
  <c r="E49" i="9"/>
  <c r="D49"/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<sst xmlns="http://schemas.openxmlformats.org/spreadsheetml/2006/main" count="1559" uniqueCount="871">
  <si>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</si>
  <si>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</si>
  <si>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</si>
  <si>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</si>
  <si>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</si>
  <si>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</si>
  <si>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</si>
  <si>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</si>
  <si>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</si>
  <si>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</si>
  <si>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</si>
  <si>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</si>
  <si>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</si>
  <si>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</si>
  <si>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</si>
  <si>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</si>
  <si>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</si>
  <si>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</si>
  <si>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</si>
  <si>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</si>
  <si>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</si>
  <si>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</si>
  <si>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</si>
  <si>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</si>
  <si>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</si>
  <si>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</si>
  <si>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</si>
  <si>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</si>
  <si>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</si>
  <si>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</si>
  <si>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</si>
  <si>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</si>
  <si>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</si>
  <si>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</si>
  <si>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</si>
  <si>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</si>
  <si>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</si>
  <si>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</si>
  <si>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</si>
  <si>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</si>
  <si>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</si>
  <si>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</si>
  <si>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</si>
  <si>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</si>
  <si>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</si>
  <si>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</si>
  <si>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</si>
  <si>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</si>
  <si>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</si>
  <si>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</si>
  <si>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</si>
  <si>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</si>
  <si>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</si>
  <si>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</si>
  <si>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</si>
  <si>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</si>
  <si>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</si>
  <si>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</si>
  <si>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</si>
  <si>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</si>
  <si>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</si>
  <si>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</si>
  <si>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</si>
  <si>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</si>
  <si>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</si>
  <si>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</si>
  <si>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</si>
  <si>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</si>
  <si>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</si>
  <si>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</si>
  <si>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</si>
  <si>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</si>
  <si>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</si>
  <si>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</si>
  <si>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</si>
  <si>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</si>
  <si>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</si>
  <si>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</si>
  <si>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</si>
  <si>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</si>
  <si>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</si>
  <si>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</si>
  <si>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</si>
  <si>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</si>
  <si>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</si>
  <si>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</si>
  <si>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</si>
  <si>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</si>
  <si>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</si>
  <si>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</si>
  <si>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</si>
  <si>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</si>
  <si>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</si>
  <si>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</si>
  <si>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</si>
  <si>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</si>
  <si>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</si>
  <si>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</si>
  <si>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</si>
  <si>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</si>
  <si>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</si>
  <si>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</si>
  <si>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</si>
  <si>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</si>
  <si>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</si>
  <si>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</si>
  <si>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</si>
  <si>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</si>
  <si>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</si>
  <si>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</si>
  <si>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</si>
  <si>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</si>
  <si>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</si>
  <si>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</si>
  <si>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</si>
  <si>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</si>
  <si>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</si>
  <si>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</si>
  <si>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</si>
  <si>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</si>
  <si>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</si>
  <si>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</si>
  <si>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</si>
  <si>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</si>
  <si>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</si>
  <si>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</si>
  <si>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</si>
  <si>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</si>
  <si>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</si>
  <si>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</si>
  <si>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</si>
  <si>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</si>
  <si>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</si>
  <si>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</si>
  <si>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</si>
  <si>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</si>
  <si>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</si>
  <si>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</si>
  <si>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</si>
  <si>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</si>
  <si>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</si>
  <si>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</si>
  <si>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</si>
  <si>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</si>
  <si>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</si>
  <si>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</si>
  <si>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</si>
  <si>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</si>
  <si>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</si>
  <si>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</si>
  <si>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</si>
  <si>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</si>
  <si>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</si>
  <si>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</si>
  <si>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</si>
  <si>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</si>
  <si>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</si>
  <si>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</si>
  <si>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</si>
  <si>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</si>
  <si>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</si>
  <si>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</si>
  <si>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</si>
  <si>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</si>
  <si>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</si>
  <si>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</si>
  <si>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</si>
  <si>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</si>
  <si>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</si>
  <si>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</si>
  <si>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</si>
  <si>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</si>
  <si>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</si>
  <si>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</si>
  <si>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</si>
  <si>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</si>
  <si>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</si>
  <si>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</si>
  <si>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</si>
  <si>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</si>
  <si>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</si>
  <si>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</si>
  <si>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</si>
  <si>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</si>
  <si>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</si>
  <si>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</si>
  <si>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</si>
  <si>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</si>
  <si>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</si>
  <si>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</si>
  <si>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</si>
  <si>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</si>
  <si>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</si>
  <si>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</si>
  <si>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</si>
  <si>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</si>
  <si>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</si>
  <si>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</si>
  <si>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</si>
  <si>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</si>
  <si>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</si>
  <si>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</si>
  <si>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</si>
  <si>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</si>
  <si>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</si>
  <si>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</si>
  <si>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</si>
  <si>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</si>
  <si>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</si>
  <si>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</si>
  <si>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</si>
  <si>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</si>
  <si>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</si>
  <si>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</si>
  <si>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</si>
  <si>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</si>
  <si>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</si>
  <si>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</si>
  <si>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</si>
  <si>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</si>
  <si>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</si>
  <si>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</si>
  <si>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</si>
  <si>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</si>
  <si>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</si>
  <si>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</si>
  <si>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</si>
  <si>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</si>
  <si>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</si>
  <si>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</si>
  <si>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</si>
  <si>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</si>
  <si>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</si>
  <si>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</si>
  <si>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</si>
  <si>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</si>
  <si>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</si>
  <si>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</si>
  <si>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</si>
  <si>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</si>
  <si>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</si>
  <si>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</si>
  <si>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</si>
  <si>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</si>
  <si>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</si>
  <si>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</si>
  <si>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</si>
  <si>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</si>
  <si>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</si>
  <si>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</si>
  <si>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</si>
  <si>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</si>
  <si>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</si>
  <si>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</si>
  <si>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</si>
  <si>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</si>
  <si>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</si>
  <si>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</si>
  <si>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</si>
  <si>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</si>
  <si>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</si>
  <si>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</si>
  <si>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</si>
  <si>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</si>
  <si>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</si>
  <si>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</si>
  <si>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</si>
  <si>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</si>
  <si>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</si>
  <si>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</si>
  <si>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</si>
  <si>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</si>
  <si>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</si>
  <si>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</si>
  <si>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</si>
  <si>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</si>
  <si>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</si>
  <si>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</si>
  <si>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</si>
  <si>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</si>
  <si>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</si>
  <si>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</si>
  <si>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</si>
  <si>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</si>
  <si>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</si>
  <si>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</si>
  <si>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</si>
  <si>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</si>
  <si>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</si>
  <si>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</si>
  <si>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</si>
  <si>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</si>
  <si>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</si>
  <si>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</si>
  <si>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</si>
  <si>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</si>
  <si>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</si>
  <si>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</si>
  <si>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</si>
  <si>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</si>
  <si>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</si>
  <si>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</si>
  <si>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</si>
  <si>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</si>
  <si>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</si>
  <si>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</si>
  <si>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</si>
  <si>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</si>
  <si>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</si>
  <si>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</si>
  <si>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</si>
  <si>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</si>
  <si>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</si>
  <si>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</si>
  <si>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</si>
  <si>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</si>
  <si>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</si>
  <si>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</si>
  <si>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</si>
  <si>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</si>
  <si>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</si>
  <si>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</si>
  <si>
    <t>ceny netto</t>
  </si>
  <si>
    <t>240 netto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</si>
  <si>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</si>
  <si>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</si>
  <si>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</si>
  <si>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</si>
  <si>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</si>
  <si>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</si>
  <si>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</si>
  <si>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</si>
  <si>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</si>
  <si>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</si>
  <si>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</si>
  <si>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</si>
  <si>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</si>
  <si>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</si>
  <si>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</si>
  <si>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</si>
  <si>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</si>
  <si>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</si>
  <si>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</si>
  <si>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</si>
  <si>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</si>
  <si>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</si>
  <si>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</si>
  <si>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</si>
  <si>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</si>
  <si>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</si>
  <si>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</si>
  <si>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</si>
  <si>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</si>
  <si>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</si>
  <si>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</si>
  <si>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</si>
  <si>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</si>
  <si>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</si>
  <si>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</si>
  <si>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</si>
  <si>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</si>
  <si>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</si>
  <si>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</si>
  <si>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Firma</t>
  </si>
  <si>
    <t>lukasz@cebj.pl</t>
  </si>
  <si>
    <t>Cena bloczków 200m2</t>
  </si>
  <si>
    <t>Cena kleju</t>
  </si>
  <si>
    <t>Dostawa</t>
  </si>
  <si>
    <t>Cena całość</t>
  </si>
  <si>
    <t>http://www.cebj.pl</t>
  </si>
  <si>
    <t>narysować komin w ścianie garażu</t>
  </si>
  <si>
    <t>ArturPołetko</t>
  </si>
  <si>
    <t>budomexolawa@wp.pl</t>
  </si>
  <si>
    <t>Budomex - Allegro</t>
  </si>
  <si>
    <t xml:space="preserve">rozliczyć się z rodzicami z pożyczki na garaż </t>
  </si>
  <si>
    <t>Paleta</t>
  </si>
  <si>
    <t>Cena bloczka</t>
  </si>
  <si>
    <t>Ceny brutto</t>
  </si>
  <si>
    <t>wysłać zapytania ofertowe na strop Teriva (zapytać Glape jak o to pytać)</t>
  </si>
  <si>
    <t>http://www.mam-sklad.pl/</t>
  </si>
  <si>
    <t>oferta na stronie</t>
  </si>
  <si>
    <t>Klej25kg</t>
  </si>
  <si>
    <t>MSM</t>
  </si>
  <si>
    <t xml:space="preserve"> biuro@gaja-msm.pl </t>
  </si>
  <si>
    <t>biuro@magbez.pl</t>
  </si>
  <si>
    <t>Magbez</t>
  </si>
  <si>
    <t xml:space="preserve"> biuro@budinpol.com.pl</t>
  </si>
  <si>
    <t>Budinpol</t>
  </si>
  <si>
    <t>sprawdzić czy tańszy będzie styropian 16cm czy 25cm</t>
  </si>
  <si>
    <t>Kolumna2</t>
  </si>
  <si>
    <t>Kolumna3</t>
  </si>
  <si>
    <t>Kolumna4</t>
  </si>
  <si>
    <t>Kolumna5</t>
  </si>
  <si>
    <t>Kolumna6</t>
  </si>
  <si>
    <t>Kolumna7</t>
  </si>
  <si>
    <t>Kolumna8</t>
  </si>
  <si>
    <t xml:space="preserve">  biuro@drewbet-liszewski.pl</t>
  </si>
  <si>
    <t>Drewbet</t>
  </si>
  <si>
    <t xml:space="preserve"> piotr@sbb.net.pl</t>
  </si>
  <si>
    <t>SBB</t>
  </si>
  <si>
    <t>BETARD</t>
  </si>
  <si>
    <t xml:space="preserve"> bok@betard.pl</t>
  </si>
  <si>
    <t>Cebj</t>
  </si>
  <si>
    <t>piotr@cebj.pl</t>
  </si>
  <si>
    <t>zanieść cesję ubezpieczenia do EB - podpisać aneks zmiany kredytobiorcy</t>
  </si>
  <si>
    <t>Cennik Betart marzec 2012</t>
  </si>
  <si>
    <t>Drzwi wejściowe</t>
  </si>
  <si>
    <t>Otwór</t>
  </si>
  <si>
    <t>Nadproże</t>
  </si>
  <si>
    <t>Kuchnia front</t>
  </si>
  <si>
    <t>Kuchnia bok</t>
  </si>
  <si>
    <t>Wykusz front</t>
  </si>
  <si>
    <t>Wykusz bok</t>
  </si>
  <si>
    <t>Wykusz tył</t>
  </si>
  <si>
    <t>Taras</t>
  </si>
  <si>
    <t>Gabinet tyl</t>
  </si>
  <si>
    <t>Gabinet bok</t>
  </si>
  <si>
    <t>Pom ogrod</t>
  </si>
  <si>
    <t>Garaz</t>
  </si>
  <si>
    <t>Pom gosp</t>
  </si>
  <si>
    <t>Cennik bud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</si>
  <si>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</si>
  <si>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</si>
  <si>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</si>
  <si>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</si>
  <si>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</si>
  <si>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</si>
  <si>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</si>
  <si>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</si>
  <si>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</si>
  <si>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</si>
  <si>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</si>
  <si>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</si>
  <si>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</si>
  <si>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</si>
  <si>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</si>
  <si>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</si>
  <si>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</si>
  <si>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</si>
  <si>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</si>
  <si>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</si>
  <si>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</si>
  <si>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</si>
  <si>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</si>
  <si>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</si>
  <si>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</si>
  <si>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</si>
  <si>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</si>
  <si>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</si>
  <si>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</si>
  <si>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</si>
  <si>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</si>
  <si>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</si>
  <si>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</si>
  <si>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</si>
  <si>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</si>
  <si>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</si>
  <si>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</si>
  <si>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</si>
  <si>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</si>
  <si>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</si>
  <si>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</si>
  <si>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</si>
  <si>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</si>
  <si>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</si>
  <si>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</si>
  <si>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</si>
  <si>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</si>
  <si>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</si>
  <si>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</si>
  <si>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</si>
  <si>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</si>
  <si>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</si>
  <si>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</si>
  <si>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</si>
  <si>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</si>
  <si>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</si>
  <si>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</si>
  <si>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</si>
  <si>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</si>
  <si>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</si>
  <si>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</si>
  <si>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</si>
  <si>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</si>
  <si>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</si>
  <si>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</si>
  <si>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</si>
  <si>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</si>
  <si>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</si>
  <si>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</si>
  <si>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</si>
  <si>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</si>
  <si>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</si>
  <si>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</si>
  <si>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</si>
  <si>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</si>
  <si>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</si>
  <si>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</si>
  <si>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</si>
  <si>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</si>
  <si>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</si>
  <si>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</si>
  <si>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</si>
  <si>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</si>
  <si>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</si>
  <si>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</si>
  <si>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</si>
  <si>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</si>
  <si>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</si>
  <si>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</si>
  <si>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</si>
  <si>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</si>
  <si>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</si>
  <si>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</si>
  <si>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</si>
  <si>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</si>
  <si>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</si>
  <si>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</si>
  <si>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</si>
  <si>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</si>
  <si>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</si>
  <si>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</si>
  <si>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</si>
  <si>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</si>
  <si>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</si>
  <si>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</si>
  <si>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</si>
  <si>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</si>
  <si>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</si>
  <si>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</si>
  <si>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</si>
  <si>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</si>
  <si>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</si>
  <si>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</si>
  <si>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</si>
  <si>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</si>
  <si>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 xml:space="preserve"> </t>
  </si>
  <si>
    <t xml:space="preserve">Velux  </t>
  </si>
  <si>
    <t>Model</t>
  </si>
  <si>
    <t>Modeł łazienkowy</t>
  </si>
  <si>
    <t>GGU 0065 M06</t>
  </si>
  <si>
    <t>GGL 3065 M06</t>
  </si>
  <si>
    <t>Kołnierz</t>
  </si>
  <si>
    <t>EDW 1000 M06</t>
  </si>
  <si>
    <t>Cena brutto</t>
  </si>
  <si>
    <t>ExtraDach</t>
  </si>
  <si>
    <t>Fakro</t>
  </si>
  <si>
    <t>PTP-V U5 06</t>
  </si>
  <si>
    <t>EZV-P 06</t>
  </si>
  <si>
    <t>GGL 3066 MK06</t>
  </si>
  <si>
    <t>GGU 3066 MK06</t>
  </si>
  <si>
    <t>EDW 0000+EKW 1021</t>
  </si>
  <si>
    <t>U</t>
  </si>
  <si>
    <t>Wywiewnik</t>
  </si>
  <si>
    <t>obowiązkowy</t>
  </si>
  <si>
    <t>opcjonalny</t>
  </si>
  <si>
    <t xml:space="preserve">U = 1,0 </t>
  </si>
  <si>
    <t>U = 0,97</t>
  </si>
  <si>
    <t>U = 1,1</t>
  </si>
  <si>
    <t>Velux</t>
  </si>
  <si>
    <t>1,07W</t>
  </si>
  <si>
    <t>ahl</t>
  </si>
  <si>
    <t>Rabaty</t>
  </si>
  <si>
    <t>FTP-V U5 06</t>
  </si>
  <si>
    <t>FTT/U U6 06</t>
  </si>
  <si>
    <t>PTP-V U5</t>
  </si>
  <si>
    <t>EHV-AT
THERMO 06</t>
  </si>
  <si>
    <t>Cena po rabacie</t>
  </si>
  <si>
    <t>U = 0,71</t>
  </si>
  <si>
    <t>Creaton</t>
  </si>
  <si>
    <t>Harmonie Neu szara angoba, w kolorze lupka angoba</t>
  </si>
  <si>
    <t>Dachówka podstawowa</t>
  </si>
  <si>
    <t>1960szt</t>
  </si>
  <si>
    <t>Cena</t>
  </si>
  <si>
    <t>Dachówka wentylacyjna</t>
  </si>
  <si>
    <t>8szt</t>
  </si>
  <si>
    <t>Dachówki boczne</t>
  </si>
  <si>
    <t>90szt</t>
  </si>
  <si>
    <t>23szt</t>
  </si>
  <si>
    <t>Gąsior z klamrą</t>
  </si>
  <si>
    <t>Zaślepka pocz</t>
  </si>
  <si>
    <t>2szt</t>
  </si>
  <si>
    <t>Kominek wentylacyjny</t>
  </si>
  <si>
    <t>1szt</t>
  </si>
  <si>
    <t>SBB Bielany</t>
  </si>
  <si>
    <t>Wentylacja kal i grzbietu Roll T</t>
  </si>
  <si>
    <t>Grzebień do dachu okapu – wróblownica IVT</t>
  </si>
  <si>
    <t>Folia dach. IVT Aqua Control XL 165 gram</t>
  </si>
  <si>
    <t>Pas nadrynnowy  aluminium IVT</t>
  </si>
  <si>
    <t>taśma do komina ołow Pbflex</t>
  </si>
  <si>
    <t>listwa do komina 2m</t>
  </si>
  <si>
    <t xml:space="preserve">mocowanie łaty kalenicowej </t>
  </si>
  <si>
    <t>ława komin. malowana 80cm Tritt IVT kpl.</t>
  </si>
  <si>
    <t>spinka do dachówki</t>
  </si>
  <si>
    <t>wylaz dachowy versa 47x57</t>
  </si>
  <si>
    <t>Dodatki razem</t>
  </si>
  <si>
    <t>Pokrycie razem</t>
  </si>
  <si>
    <t>Gerda</t>
  </si>
  <si>
    <t>UHTRobotnicza</t>
  </si>
  <si>
    <t>Clasic</t>
  </si>
  <si>
    <t>Krem</t>
  </si>
  <si>
    <t>76szt</t>
  </si>
  <si>
    <t>28szt</t>
  </si>
  <si>
    <t>Transport</t>
  </si>
  <si>
    <t>HDS</t>
  </si>
  <si>
    <t>Semko</t>
  </si>
  <si>
    <t>Stanhdard</t>
  </si>
  <si>
    <t>L</t>
  </si>
  <si>
    <t>T-Sky</t>
  </si>
  <si>
    <t>U = 0,8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</si>
  <si>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</si>
  <si>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</si>
  <si>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</si>
  <si>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</si>
  <si>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</si>
  <si>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</si>
  <si>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</si>
  <si>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</si>
  <si>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</si>
  <si>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</si>
  <si>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</si>
  <si>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</si>
  <si>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</si>
  <si>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</si>
  <si>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</si>
  <si>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</si>
  <si>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</si>
  <si>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</si>
  <si>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</si>
  <si>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</si>
  <si>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</si>
  <si>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</si>
  <si>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</si>
  <si>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</si>
  <si>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</si>
  <si>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</si>
  <si>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</si>
  <si>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</si>
  <si>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</si>
  <si>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</si>
  <si>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</si>
  <si>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</si>
  <si>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</si>
  <si>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</si>
  <si>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</si>
  <si>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</si>
  <si>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</si>
  <si>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</si>
  <si>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</si>
  <si>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</si>
  <si>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</si>
  <si>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</si>
  <si>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</si>
  <si>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</si>
  <si>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</si>
  <si>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</si>
  <si>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</si>
  <si>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</si>
  <si>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</si>
  <si>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</si>
  <si>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</si>
  <si>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</si>
  <si>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</si>
  <si>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</si>
  <si>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</si>
  <si>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</si>
  <si>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</si>
  <si>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</si>
  <si>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</si>
  <si>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</si>
  <si>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</si>
  <si>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</si>
  <si>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</si>
  <si>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</si>
  <si>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</si>
  <si>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</si>
  <si>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</si>
  <si>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</si>
  <si>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</si>
  <si>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</si>
  <si>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</si>
  <si>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</si>
  <si>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</si>
  <si>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</si>
  <si>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Wspornik N. ławy kominiarskiej</t>
  </si>
  <si>
    <t>Mocownik N. ławy kominiarskiej</t>
  </si>
  <si>
    <t>ŁAWA N. KOMINIARSKA</t>
  </si>
  <si>
    <t>FOLIA MEMBRANA VENTMAX
125g</t>
  </si>
  <si>
    <t>TAŚMA KALENICOWA Vent-Roll</t>
  </si>
  <si>
    <t>Wspornik łaty kalenicowej typ GW</t>
  </si>
  <si>
    <t>Spinka do dachówki ceramicznej</t>
  </si>
  <si>
    <t>BRAAS Taśma WAKAFLEX</t>
  </si>
  <si>
    <t>Blacha płaska grafit 7024</t>
  </si>
  <si>
    <t>SOUDAL USZCZELNIACZ
DEKARSKI SPECJALISTY</t>
  </si>
  <si>
    <t>Grzebień okapowy płaski</t>
  </si>
  <si>
    <t>Blacha płaska grafit</t>
  </si>
  <si>
    <t>TYTAN CYNK 127/3 rynna</t>
  </si>
  <si>
    <t>OCYNK 127 uchwyt rynny</t>
  </si>
  <si>
    <t>TYTAN CYNK 127 denko rynny</t>
  </si>
  <si>
    <t>TYTAN CYNK 127 lej spustowy</t>
  </si>
  <si>
    <t>TYTAN CYNK 100/2 rura</t>
  </si>
  <si>
    <t>TYTAN CYNK 100 mufa</t>
  </si>
  <si>
    <t>TYTAN CYNK 100 kolano</t>
  </si>
  <si>
    <t>OCYNK 100 uchwyt rury</t>
  </si>
  <si>
    <t>OB. ŚRUBA DO OBEJMY 20CM</t>
  </si>
  <si>
    <t>STOPIEŃ N. KOMINARSKI
GRAFIT</t>
  </si>
  <si>
    <t>RYNNY</t>
  </si>
  <si>
    <t>Rynna 127 3m</t>
  </si>
  <si>
    <t>Sztucer</t>
  </si>
  <si>
    <t>Denko</t>
  </si>
  <si>
    <t>Rynhak</t>
  </si>
  <si>
    <t>Rura spustowa</t>
  </si>
  <si>
    <t>Mufa</t>
  </si>
  <si>
    <t>Klej</t>
  </si>
  <si>
    <t>Kolanko</t>
  </si>
  <si>
    <t>Obejma</t>
  </si>
  <si>
    <t>Sztyft 30cm</t>
  </si>
  <si>
    <t>Materiał</t>
  </si>
  <si>
    <t>cana brutto/szt</t>
  </si>
  <si>
    <t>DODATKI DACHOWE</t>
  </si>
  <si>
    <t xml:space="preserve">DACHÓWKI  </t>
  </si>
  <si>
    <t>OKNA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</si>
  <si>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</si>
  <si>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</si>
  <si>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</si>
  <si>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</si>
  <si>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</si>
  <si>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</si>
  <si>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</si>
  <si>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</si>
  <si>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</si>
  <si>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</si>
  <si>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</si>
  <si>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</si>
  <si>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</si>
  <si>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</si>
  <si>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</si>
  <si>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</si>
  <si>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</si>
  <si>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</si>
  <si>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</si>
  <si>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</si>
  <si>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</si>
  <si>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</si>
  <si>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</si>
  <si>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</si>
  <si>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</si>
  <si>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</si>
  <si>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</si>
  <si>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</si>
  <si>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</si>
  <si>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</si>
  <si>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</si>
  <si>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</si>
  <si>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</si>
  <si>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</si>
  <si>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</si>
  <si>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</si>
  <si>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</si>
  <si>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</si>
  <si>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</si>
  <si>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</si>
  <si>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</si>
  <si>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6568/10/2013</t>
  </si>
  <si>
    <t>różnica</t>
  </si>
  <si>
    <t>przyszło palet</t>
  </si>
  <si>
    <t>zwrócono</t>
  </si>
  <si>
    <t>na budowie</t>
  </si>
  <si>
    <t>Drzwi</t>
  </si>
  <si>
    <t>Artykuły podlegające zwrotowi VAT</t>
  </si>
  <si>
    <t>Klepki do parkietów</t>
  </si>
  <si>
    <t>Ościeżnice</t>
  </si>
  <si>
    <t>Progi</t>
  </si>
  <si>
    <t>Wyroby sanitarne ceramiczne: zlewy/wc</t>
  </si>
  <si>
    <t>Płytki ceramiczne</t>
  </si>
  <si>
    <t>Cement / wapno / gips</t>
  </si>
  <si>
    <t>Wełna mineralna</t>
  </si>
  <si>
    <t>Styropian</t>
  </si>
  <si>
    <t>Zasobnik wody</t>
  </si>
  <si>
    <t>Kocioł C.O.</t>
  </si>
  <si>
    <t>Zamki do drzwi</t>
  </si>
  <si>
    <t>Drabinka na strych</t>
  </si>
  <si>
    <t>Osprzęt C.O.</t>
  </si>
  <si>
    <t>Kuchenka</t>
  </si>
  <si>
    <t>Liczniki (prąd, gaz, woda)</t>
  </si>
  <si>
    <t>Podłogi</t>
  </si>
  <si>
    <t>Artykuły NIE podlegające zwrotowi VAT</t>
  </si>
  <si>
    <t>Bruk</t>
  </si>
  <si>
    <t>Ogrodzenie</t>
  </si>
  <si>
    <t>Budowa: uzyskać od Nowaka wycenę drenażu, zamówić u niego wykonanie drenażu (bez wyceny)</t>
  </si>
  <si>
    <t>Ziemia</t>
  </si>
  <si>
    <t>Zdobyć cenę Nowaka</t>
  </si>
  <si>
    <t>Znaleźć i zamówić otoczaki (żwir)</t>
  </si>
  <si>
    <t>Konsultacje z Glapą w sprawie żwirku (jaki kupować do rury)</t>
  </si>
  <si>
    <t>Przyłącza</t>
  </si>
  <si>
    <t>Wynegocjować cenę z JA-CK, ustalić termin prac.</t>
  </si>
  <si>
    <t>Pierwszy (z trzech) tygodni czekania na warunki przyłącza gazowego.</t>
  </si>
  <si>
    <t>Zdobyć cenę projektu przyłącza gazowego od Partyki</t>
  </si>
  <si>
    <t>Załatwić wyklejenie otworów styropianem</t>
  </si>
  <si>
    <t>Sprawdzić termin realizacji producenta okien</t>
  </si>
  <si>
    <t>Umówić na pomiar okna (Glapa niech przy tym będzie)</t>
  </si>
  <si>
    <t>Kontrolny telefon do Tłucznia</t>
  </si>
  <si>
    <t>Kontrolny telefon do Cisowiaka</t>
  </si>
  <si>
    <t>Kozanowska</t>
  </si>
  <si>
    <t>Podpisać akt</t>
  </si>
  <si>
    <t>Zakres</t>
  </si>
  <si>
    <t>link</t>
  </si>
  <si>
    <t>http://forum.muratordom.pl/showthread.php?159421-drenaz-opaskowy-150zl-mb-material</t>
  </si>
  <si>
    <t>Rok</t>
  </si>
  <si>
    <t>150zł/mb</t>
  </si>
  <si>
    <t>drenaż, kanalizacja deszczowa, styropian</t>
  </si>
  <si>
    <t>Gdzie</t>
  </si>
  <si>
    <t>Śląsk</t>
  </si>
  <si>
    <t>120zł/mb</t>
  </si>
  <si>
    <t>Warszawa</t>
  </si>
  <si>
    <t>95zł/mb</t>
  </si>
  <si>
    <t>70zł/mb</t>
  </si>
  <si>
    <t>33-116/mb</t>
  </si>
  <si>
    <t>?</t>
  </si>
  <si>
    <t>chyba TAK</t>
  </si>
  <si>
    <t>http://oferia.pl/zlecenie/item525576-wykonanie-drenazu-opaskowego-ok-60mb-grunt-gliniasty-bud-bez-piwnic</t>
  </si>
  <si>
    <t>drenaż razem ze studzienkami</t>
  </si>
  <si>
    <t>85zł/mb</t>
  </si>
  <si>
    <t>100zł/mb</t>
  </si>
  <si>
    <t>92zł/mb</t>
  </si>
  <si>
    <t>133zł/mb</t>
  </si>
  <si>
    <t>116zł.mb</t>
  </si>
  <si>
    <t>Zlecę wykonanie drenażu opaskowego ok.60mb</t>
  </si>
  <si>
    <t>http://www.szukajfachowca.pl/zlecenia/budowlane/inne/drenaz-opaskowy-4795-3</t>
  </si>
  <si>
    <t>Zlecę wykonanie kompletnego drenażu opaskowego - ok. 50 mb - wraz z wykonaniem studni chłonnej.</t>
  </si>
  <si>
    <t>90zł/mb</t>
  </si>
  <si>
    <t>Jastrzębie</t>
  </si>
  <si>
    <t>130zł/mb</t>
  </si>
  <si>
    <t>Panowie cena 130zł za drenaż opaskowy ( z całym materiałem czyli żwir, rura drenarska, geowłóknina, 1 studzienka rewizyjna, i 1 zbiorcza, koparka ) to nie jest za dużo tak żeby nie przestraszyć inwestora.</t>
  </si>
  <si>
    <t>http://www.kopaczka.pl/viewtopic.php?f=6&amp;t=9406&amp;start=380</t>
  </si>
  <si>
    <t>http://polskabudowlana.pl/ogloszenie_1822_drenaz_opaskowy_domu_oraz_osuszanie_dzialki_i_terenow.html</t>
  </si>
  <si>
    <t>Pomorskie</t>
  </si>
  <si>
    <t>75zł/mb</t>
  </si>
  <si>
    <t>25zł/mb</t>
  </si>
  <si>
    <t>Legnica</t>
  </si>
  <si>
    <t>http://www.forum-brukarskie.pl/topics95/1745.htm</t>
  </si>
  <si>
    <t>35zł/mb</t>
  </si>
  <si>
    <t>odwodnienie (?)</t>
  </si>
  <si>
    <t>położenie rury</t>
  </si>
  <si>
    <t>6922/10/2013</t>
  </si>
  <si>
    <t>betard</t>
  </si>
  <si>
    <t>Sprawdzić termin i szczegóły realizacji producenta bramy</t>
  </si>
  <si>
    <t>Umówić na pomiar bramy</t>
  </si>
  <si>
    <t>Glapa</t>
  </si>
  <si>
    <t>Czy słupki w narożnikach okien mają być dodatkowo wyklejone 5cm styropianem?</t>
  </si>
  <si>
    <t>Kiedy zrobić ocieplenie tarasiku pod dachem.</t>
  </si>
  <si>
    <t>Kiedy zrobić ocieplenie tarasu.</t>
  </si>
  <si>
    <t>Jak odprowadzić wodę z tarasu pod dachem.</t>
  </si>
  <si>
    <t>Jakie wykończenie komina dachowego jest najlepsze?</t>
  </si>
  <si>
    <t>Nowak</t>
  </si>
  <si>
    <t>Narysować Nowakowi ścianki działowe spiżarni.</t>
  </si>
  <si>
    <t>Uwzględnić 'tyłek' wkładu kominkowego w rozplanowaniu ścianek działowych.</t>
  </si>
  <si>
    <t>Gazownia</t>
  </si>
  <si>
    <t>Skontrolować stan odświeżenia warunków przyłączenia</t>
  </si>
  <si>
    <t>Zapytać o możliwosć wykonania projektu przyłącza (i ew zamówić)</t>
  </si>
  <si>
    <t>Drzwi wejściowe: czy to dobry pomysł zamurować wąskimi pustakami otwór i zamontować zwykłe drzi 90cm? (potem ściankę wyburzyć)</t>
  </si>
  <si>
    <t>telefon do Psar - pytanie o zaczepy</t>
  </si>
  <si>
    <t>Ksero, formularz zwrotu za okna Fakro</t>
  </si>
  <si>
    <t>Wysłanie wniosku o zwrot za okna</t>
  </si>
  <si>
    <t>Umówić pomiar okien</t>
  </si>
  <si>
    <t>Umówić pomiar Bramy</t>
  </si>
  <si>
    <t>Brama</t>
  </si>
  <si>
    <t>Poszukać konkurencji dla Partyki (projekt przyłącza gazowego)</t>
  </si>
  <si>
    <t>Ocenić i ew zamówić drzwi blaszane z Jelcza</t>
  </si>
  <si>
    <t>Done</t>
  </si>
  <si>
    <t>Ustalić jak zamykamy sprawę żwirku na opaskę</t>
  </si>
</sst>
</file>

<file path=xl/styles.xml><?xml version="1.0" encoding="utf-8"?>
<styleSheet xmlns="http://schemas.openxmlformats.org/spreadsheetml/2006/main">
  <numFmts count="2">
    <numFmt numFmtId="6" formatCode="#,##0\ &quot;zł&quot;;[Red]\-#,##0\ &quot;zł&quot;"/>
    <numFmt numFmtId="8" formatCode="#,##0.00\ &quot;zł&quot;;[Red]\-#,##0.00\ &quot;zł&quot;"/>
  </numFmts>
  <fonts count="39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  <family val="2"/>
      <charset val="238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b/>
      <sz val="10"/>
      <name val="Arial CE"/>
      <family val="2"/>
      <charset val="238"/>
    </font>
    <font>
      <sz val="11"/>
      <color theme="0" tint="-0.34998626667073579"/>
      <name val="Czcionka tekstu podstawowego"/>
      <family val="2"/>
      <charset val="238"/>
    </font>
    <font>
      <b/>
      <sz val="11"/>
      <color theme="0" tint="-0.34998626667073579"/>
      <name val="Czcionka tekstu podstawowego"/>
      <family val="2"/>
      <charset val="238"/>
    </font>
    <font>
      <sz val="11"/>
      <color theme="3" tint="-0.499984740745262"/>
      <name val="Czcionka tekstu podstawowego"/>
      <family val="2"/>
      <charset val="238"/>
    </font>
    <font>
      <b/>
      <sz val="11"/>
      <color theme="3" tint="-0.499984740745262"/>
      <name val="Czcionka tekstu podstawowego"/>
      <family val="2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b/>
      <sz val="9"/>
      <color rgb="FFFF0000"/>
      <name val="Arial CE"/>
      <charset val="238"/>
    </font>
    <font>
      <b/>
      <sz val="11"/>
      <color rgb="FFFF0000"/>
      <name val="Czcionka tekstu podstawowego"/>
      <charset val="238"/>
    </font>
    <font>
      <b/>
      <sz val="10"/>
      <color rgb="FFFF0000"/>
      <name val="Tahoma"/>
      <family val="2"/>
      <charset val="238"/>
    </font>
    <font>
      <b/>
      <sz val="11"/>
      <color theme="3" tint="-0.499984740745262"/>
      <name val="Czcionka tekstu podstawowego"/>
      <charset val="238"/>
    </font>
    <font>
      <sz val="10"/>
      <name val="Tahoma"/>
    </font>
    <font>
      <u/>
      <sz val="11"/>
      <color theme="10"/>
      <name val="Czcionka tekstu podstawowego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8" fillId="0" borderId="0" applyNumberFormat="0" applyFill="0" applyBorder="0" applyAlignment="0" applyProtection="0">
      <alignment vertical="top"/>
      <protection locked="0"/>
    </xf>
  </cellStyleXfs>
  <cellXfs count="27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1" fillId="0" borderId="6" xfId="0" applyFont="1" applyFill="1" applyBorder="1"/>
    <xf numFmtId="0" fontId="20" fillId="0" borderId="1" xfId="0" applyFont="1" applyBorder="1"/>
    <xf numFmtId="0" fontId="21" fillId="0" borderId="1" xfId="0" applyFont="1" applyFill="1" applyBorder="1"/>
    <xf numFmtId="0" fontId="20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22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7" xfId="0" applyFont="1" applyFill="1" applyBorder="1"/>
    <xf numFmtId="0" fontId="6" fillId="3" borderId="28" xfId="0" applyFont="1" applyFill="1" applyBorder="1" applyAlignment="1"/>
    <xf numFmtId="0" fontId="6" fillId="3" borderId="28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 wrapText="1"/>
    </xf>
    <xf numFmtId="0" fontId="6" fillId="3" borderId="2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30" xfId="0" applyFont="1" applyFill="1" applyBorder="1"/>
    <xf numFmtId="0" fontId="7" fillId="0" borderId="6" xfId="0" applyFont="1" applyFill="1" applyBorder="1" applyAlignment="1">
      <alignment wrapText="1"/>
    </xf>
    <xf numFmtId="0" fontId="21" fillId="0" borderId="6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4" fillId="0" borderId="0" xfId="0" applyFont="1" applyAlignment="1">
      <alignment horizontal="right" vertical="top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wrapText="1"/>
    </xf>
    <xf numFmtId="0" fontId="20" fillId="0" borderId="0" xfId="0" applyFont="1" applyAlignment="1">
      <alignment horizontal="right"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wrapText="1"/>
    </xf>
    <xf numFmtId="0" fontId="7" fillId="6" borderId="31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31" xfId="0" applyFont="1" applyFill="1" applyBorder="1"/>
    <xf numFmtId="0" fontId="4" fillId="0" borderId="33" xfId="0" applyFont="1" applyFill="1" applyBorder="1"/>
    <xf numFmtId="0" fontId="7" fillId="6" borderId="32" xfId="0" applyFont="1" applyFill="1" applyBorder="1" applyAlignment="1">
      <alignment wrapText="1"/>
    </xf>
    <xf numFmtId="0" fontId="7" fillId="0" borderId="32" xfId="0" applyFont="1" applyFill="1" applyBorder="1" applyAlignment="1">
      <alignment wrapText="1"/>
    </xf>
    <xf numFmtId="0" fontId="6" fillId="3" borderId="34" xfId="0" applyFont="1" applyFill="1" applyBorder="1"/>
    <xf numFmtId="0" fontId="6" fillId="3" borderId="35" xfId="0" applyFont="1" applyFill="1" applyBorder="1" applyAlignment="1"/>
    <xf numFmtId="0" fontId="6" fillId="3" borderId="35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wrapText="1"/>
    </xf>
    <xf numFmtId="0" fontId="0" fillId="0" borderId="5" xfId="0" applyBorder="1"/>
    <xf numFmtId="0" fontId="0" fillId="0" borderId="24" xfId="0" applyBorder="1"/>
    <xf numFmtId="0" fontId="0" fillId="0" borderId="25" xfId="0" applyBorder="1"/>
    <xf numFmtId="0" fontId="0" fillId="0" borderId="37" xfId="0" applyBorder="1"/>
    <xf numFmtId="0" fontId="0" fillId="0" borderId="9" xfId="0" applyBorder="1"/>
    <xf numFmtId="0" fontId="0" fillId="0" borderId="7" xfId="0" applyBorder="1"/>
    <xf numFmtId="0" fontId="0" fillId="0" borderId="38" xfId="0" applyBorder="1"/>
    <xf numFmtId="0" fontId="0" fillId="0" borderId="39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4" fontId="13" fillId="0" borderId="1" xfId="0" applyNumberFormat="1" applyFont="1" applyBorder="1"/>
    <xf numFmtId="0" fontId="0" fillId="0" borderId="6" xfId="0" applyFont="1" applyBorder="1"/>
    <xf numFmtId="0" fontId="0" fillId="0" borderId="6" xfId="0" applyFont="1" applyFill="1" applyBorder="1"/>
    <xf numFmtId="0" fontId="0" fillId="0" borderId="6" xfId="0" applyFill="1" applyBorder="1"/>
    <xf numFmtId="0" fontId="25" fillId="0" borderId="14" xfId="0" applyFont="1" applyBorder="1"/>
    <xf numFmtId="0" fontId="0" fillId="0" borderId="40" xfId="0" applyBorder="1"/>
    <xf numFmtId="0" fontId="0" fillId="0" borderId="41" xfId="0" applyFill="1" applyBorder="1"/>
    <xf numFmtId="0" fontId="13" fillId="0" borderId="41" xfId="0" applyFont="1" applyFill="1" applyBorder="1"/>
    <xf numFmtId="0" fontId="13" fillId="0" borderId="15" xfId="0" applyFont="1" applyBorder="1"/>
    <xf numFmtId="4" fontId="0" fillId="0" borderId="15" xfId="0" applyNumberFormat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6" fillId="0" borderId="1" xfId="0" applyFont="1" applyBorder="1"/>
    <xf numFmtId="0" fontId="27" fillId="0" borderId="1" xfId="0" applyFont="1" applyBorder="1"/>
    <xf numFmtId="0" fontId="30" fillId="8" borderId="12" xfId="0" applyFont="1" applyFill="1" applyBorder="1"/>
    <xf numFmtId="0" fontId="30" fillId="8" borderId="17" xfId="0" applyFont="1" applyFill="1" applyBorder="1"/>
    <xf numFmtId="0" fontId="31" fillId="8" borderId="1" xfId="0" applyFont="1" applyFill="1" applyBorder="1"/>
    <xf numFmtId="0" fontId="32" fillId="8" borderId="1" xfId="0" applyFont="1" applyFill="1" applyBorder="1"/>
    <xf numFmtId="0" fontId="31" fillId="8" borderId="7" xfId="0" applyFont="1" applyFill="1" applyBorder="1"/>
    <xf numFmtId="0" fontId="31" fillId="8" borderId="12" xfId="0" applyFont="1" applyFill="1" applyBorder="1"/>
    <xf numFmtId="0" fontId="31" fillId="8" borderId="17" xfId="0" applyFont="1" applyFill="1" applyBorder="1"/>
    <xf numFmtId="0" fontId="4" fillId="6" borderId="31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30" xfId="0" applyFill="1" applyBorder="1" applyAlignment="1">
      <alignment wrapText="1"/>
    </xf>
    <xf numFmtId="0" fontId="28" fillId="0" borderId="1" xfId="0" applyFont="1" applyFill="1" applyBorder="1"/>
    <xf numFmtId="0" fontId="28" fillId="0" borderId="1" xfId="0" applyFont="1" applyFill="1" applyBorder="1" applyAlignment="1">
      <alignment wrapText="1"/>
    </xf>
    <xf numFmtId="4" fontId="29" fillId="0" borderId="1" xfId="0" applyNumberFormat="1" applyFont="1" applyFill="1" applyBorder="1"/>
    <xf numFmtId="0" fontId="28" fillId="9" borderId="1" xfId="0" applyFont="1" applyFill="1" applyBorder="1"/>
    <xf numFmtId="0" fontId="28" fillId="9" borderId="1" xfId="0" applyFont="1" applyFill="1" applyBorder="1" applyAlignment="1">
      <alignment wrapText="1"/>
    </xf>
    <xf numFmtId="4" fontId="29" fillId="9" borderId="1" xfId="0" applyNumberFormat="1" applyFont="1" applyFill="1" applyBorder="1"/>
    <xf numFmtId="0" fontId="13" fillId="0" borderId="42" xfId="0" applyFont="1" applyBorder="1"/>
    <xf numFmtId="8" fontId="0" fillId="0" borderId="15" xfId="0" applyNumberFormat="1" applyBorder="1"/>
    <xf numFmtId="0" fontId="33" fillId="0" borderId="11" xfId="0" applyFont="1" applyFill="1" applyBorder="1"/>
    <xf numFmtId="0" fontId="0" fillId="0" borderId="43" xfId="0" applyFill="1" applyBorder="1"/>
    <xf numFmtId="0" fontId="0" fillId="0" borderId="44" xfId="0" applyBorder="1"/>
    <xf numFmtId="0" fontId="13" fillId="0" borderId="14" xfId="0" applyFont="1" applyFill="1" applyBorder="1"/>
    <xf numFmtId="0" fontId="13" fillId="0" borderId="5" xfId="0" applyFont="1" applyFill="1" applyBorder="1"/>
    <xf numFmtId="0" fontId="13" fillId="0" borderId="0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4" xfId="0" applyFont="1" applyBorder="1" applyAlignment="1">
      <alignment wrapText="1"/>
    </xf>
    <xf numFmtId="0" fontId="1" fillId="0" borderId="40" xfId="0" applyFont="1" applyBorder="1"/>
    <xf numFmtId="0" fontId="1" fillId="0" borderId="42" xfId="0" applyFont="1" applyBorder="1"/>
    <xf numFmtId="0" fontId="1" fillId="0" borderId="40" xfId="0" applyFont="1" applyBorder="1" applyAlignment="1">
      <alignment wrapText="1"/>
    </xf>
    <xf numFmtId="0" fontId="1" fillId="0" borderId="11" xfId="0" applyFont="1" applyBorder="1"/>
    <xf numFmtId="0" fontId="12" fillId="0" borderId="13" xfId="0" applyFont="1" applyBorder="1"/>
    <xf numFmtId="0" fontId="7" fillId="0" borderId="45" xfId="0" applyFont="1" applyBorder="1"/>
    <xf numFmtId="0" fontId="7" fillId="0" borderId="46" xfId="0" applyFont="1" applyBorder="1"/>
    <xf numFmtId="0" fontId="7" fillId="0" borderId="47" xfId="0" applyFont="1" applyBorder="1"/>
    <xf numFmtId="0" fontId="21" fillId="0" borderId="39" xfId="0" applyFont="1" applyFill="1" applyBorder="1"/>
    <xf numFmtId="0" fontId="12" fillId="0" borderId="16" xfId="0" applyFont="1" applyBorder="1"/>
    <xf numFmtId="0" fontId="12" fillId="0" borderId="18" xfId="0" applyFont="1" applyBorder="1"/>
    <xf numFmtId="0" fontId="1" fillId="0" borderId="16" xfId="0" applyFont="1" applyBorder="1"/>
    <xf numFmtId="0" fontId="1" fillId="0" borderId="18" xfId="0" applyFont="1" applyBorder="1"/>
    <xf numFmtId="0" fontId="34" fillId="0" borderId="0" xfId="0" applyFont="1"/>
    <xf numFmtId="0" fontId="35" fillId="0" borderId="23" xfId="0" applyFont="1" applyFill="1" applyBorder="1"/>
    <xf numFmtId="0" fontId="36" fillId="9" borderId="1" xfId="0" applyFont="1" applyFill="1" applyBorder="1"/>
    <xf numFmtId="4" fontId="0" fillId="0" borderId="0" xfId="0" applyNumberFormat="1"/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21" fillId="0" borderId="35" xfId="0" applyFont="1" applyFill="1" applyBorder="1"/>
    <xf numFmtId="0" fontId="21" fillId="0" borderId="35" xfId="0" applyFont="1" applyFill="1" applyBorder="1" applyAlignment="1"/>
    <xf numFmtId="0" fontId="21" fillId="0" borderId="35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 wrapText="1"/>
    </xf>
    <xf numFmtId="17" fontId="0" fillId="0" borderId="1" xfId="0" applyNumberFormat="1" applyBorder="1"/>
    <xf numFmtId="0" fontId="37" fillId="0" borderId="5" xfId="0" applyFont="1" applyFill="1" applyBorder="1"/>
    <xf numFmtId="0" fontId="37" fillId="0" borderId="1" xfId="0" applyFont="1" applyFill="1" applyBorder="1"/>
    <xf numFmtId="0" fontId="37" fillId="0" borderId="6" xfId="0" applyFont="1" applyFill="1" applyBorder="1" applyAlignment="1">
      <alignment wrapText="1"/>
    </xf>
    <xf numFmtId="0" fontId="37" fillId="0" borderId="9" xfId="0" applyFont="1" applyFill="1" applyBorder="1"/>
    <xf numFmtId="0" fontId="37" fillId="0" borderId="7" xfId="0" applyFont="1" applyFill="1" applyBorder="1"/>
    <xf numFmtId="0" fontId="37" fillId="0" borderId="8" xfId="0" applyFont="1" applyFill="1" applyBorder="1" applyAlignment="1">
      <alignment wrapText="1"/>
    </xf>
    <xf numFmtId="0" fontId="21" fillId="0" borderId="10" xfId="0" applyFont="1" applyFill="1" applyBorder="1" applyAlignment="1">
      <alignment horizontal="center"/>
    </xf>
    <xf numFmtId="0" fontId="37" fillId="0" borderId="6" xfId="0" applyFont="1" applyFill="1" applyBorder="1"/>
    <xf numFmtId="0" fontId="38" fillId="0" borderId="0" xfId="1" applyAlignment="1" applyProtection="1"/>
  </cellXfs>
  <cellStyles count="2">
    <cellStyle name="Hiperłącze" xfId="1" builtinId="8"/>
    <cellStyle name="Normalny" xfId="0" builtinId="0"/>
  </cellStyles>
  <dxfs count="165"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1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2811136"/>
        <c:axId val="63234816"/>
      </c:lineChart>
      <c:catAx>
        <c:axId val="62811136"/>
        <c:scaling>
          <c:orientation val="minMax"/>
        </c:scaling>
        <c:axPos val="b"/>
        <c:numFmt formatCode="yyyy/mm/dd" sourceLinked="1"/>
        <c:tickLblPos val="nextTo"/>
        <c:crossAx val="63234816"/>
        <c:crosses val="autoZero"/>
        <c:lblAlgn val="ctr"/>
        <c:lblOffset val="100"/>
      </c:catAx>
      <c:valAx>
        <c:axId val="63234816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811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274"/>
          <c:y val="0.29353966170895818"/>
          <c:w val="0.11894812645906698"/>
          <c:h val="0.22334823203957854"/>
        </c:manualLayout>
      </c:layout>
    </c:legend>
    <c:plotVisOnly val="1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2981632"/>
        <c:axId val="62983168"/>
      </c:lineChart>
      <c:dateAx>
        <c:axId val="62981632"/>
        <c:scaling>
          <c:orientation val="minMax"/>
        </c:scaling>
        <c:axPos val="b"/>
        <c:numFmt formatCode="yyyy/mm/dd" sourceLinked="1"/>
        <c:tickLblPos val="nextTo"/>
        <c:crossAx val="62983168"/>
        <c:crosses val="autoZero"/>
        <c:auto val="1"/>
        <c:lblOffset val="100"/>
      </c:dateAx>
      <c:valAx>
        <c:axId val="62983168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2981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4118784"/>
        <c:axId val="64120320"/>
      </c:lineChart>
      <c:dateAx>
        <c:axId val="64118784"/>
        <c:scaling>
          <c:orientation val="minMax"/>
        </c:scaling>
        <c:axPos val="b"/>
        <c:numFmt formatCode="yyyy/mm/dd" sourceLinked="1"/>
        <c:tickLblPos val="nextTo"/>
        <c:crossAx val="64120320"/>
        <c:crosses val="autoZero"/>
        <c:auto val="1"/>
        <c:lblOffset val="100"/>
      </c:dateAx>
      <c:valAx>
        <c:axId val="64120320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4118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201856"/>
        <c:axId val="64203392"/>
      </c:lineChart>
      <c:dateAx>
        <c:axId val="64201856"/>
        <c:scaling>
          <c:orientation val="minMax"/>
        </c:scaling>
        <c:axPos val="b"/>
        <c:numFmt formatCode="yyyy/mm/dd" sourceLinked="1"/>
        <c:majorTickMark val="in"/>
        <c:tickLblPos val="nextTo"/>
        <c:crossAx val="64203392"/>
        <c:crosses val="autoZero"/>
        <c:auto val="1"/>
        <c:lblOffset val="100"/>
      </c:dateAx>
      <c:valAx>
        <c:axId val="64203392"/>
        <c:scaling>
          <c:orientation val="minMax"/>
        </c:scaling>
        <c:axPos val="l"/>
        <c:majorGridlines/>
        <c:numFmt formatCode="General" sourceLinked="1"/>
        <c:tickLblPos val="nextTo"/>
        <c:crossAx val="64201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761"/>
          <c:y val="3.2882035578886429E-2"/>
          <c:w val="0.65643820838184763"/>
          <c:h val="0.63861876640420645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285696"/>
        <c:axId val="64291584"/>
      </c:lineChart>
      <c:dateAx>
        <c:axId val="64285696"/>
        <c:scaling>
          <c:orientation val="minMax"/>
        </c:scaling>
        <c:axPos val="b"/>
        <c:numFmt formatCode="yyyy/mm/dd" sourceLinked="1"/>
        <c:majorTickMark val="in"/>
        <c:tickLblPos val="nextTo"/>
        <c:crossAx val="64291584"/>
        <c:crosses val="autoZero"/>
        <c:auto val="1"/>
        <c:lblOffset val="100"/>
      </c:dateAx>
      <c:valAx>
        <c:axId val="64291584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285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64" dataDxfId="162" headerRowBorderDxfId="163" tableBorderDxfId="161" totalsRowBorderDxfId="160">
  <autoFilter ref="A1:F43"/>
  <tableColumns count="6">
    <tableColumn id="1" name="Id" dataDxfId="159"/>
    <tableColumn id="2" name="Priorytet" dataDxfId="158"/>
    <tableColumn id="3" name="Rozmiar" dataDxfId="157"/>
    <tableColumn id="4" name="Nr Sprintu" dataDxfId="156"/>
    <tableColumn id="5" name="Chcę" dataDxfId="155"/>
    <tableColumn id="6" name="Aby" dataDxfId="154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52" tableBorderDxfId="51" totalsRowBorderDxfId="50">
  <autoFilter ref="A2:D13"/>
  <tableColumns count="4">
    <tableColumn id="1" name="Lp" dataDxfId="49"/>
    <tableColumn id="2" name="Status" dataDxfId="48"/>
    <tableColumn id="3" name="Realizator" dataDxfId="47"/>
    <tableColumn id="4" name="Zadanie" dataDxfId="46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45" tableBorderDxfId="44" totalsRowBorderDxfId="43">
  <autoFilter ref="A2:D28"/>
  <tableColumns count="4">
    <tableColumn id="1" name="Lp" dataDxfId="42"/>
    <tableColumn id="2" name="Status" dataDxfId="41"/>
    <tableColumn id="3" name="Realizator" dataDxfId="40"/>
    <tableColumn id="4" name="Zadanie" dataDxfId="39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38" dataDxfId="36" headerRowBorderDxfId="37" tableBorderDxfId="35" totalsRowBorderDxfId="34">
  <autoFilter ref="A3:D19"/>
  <tableColumns count="4">
    <tableColumn id="1" name="Lp" dataDxfId="33"/>
    <tableColumn id="2" name="Status" dataDxfId="32"/>
    <tableColumn id="3" name="Realizator" dataDxfId="31"/>
    <tableColumn id="4" name="Zadanie" dataDxfId="30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0" totalsRowShown="0" headerRowBorderDxfId="29" tableBorderDxfId="28" totalsRowBorderDxfId="27">
  <autoFilter ref="A4:D20">
    <filterColumn colId="1"/>
  </autoFilter>
  <tableColumns count="4">
    <tableColumn id="1" name="Lp" dataDxfId="26"/>
    <tableColumn id="2" name="Kolumna1" dataDxfId="25"/>
    <tableColumn id="3" name="Realizator" dataDxfId="24"/>
    <tableColumn id="4" name="Zadanie" dataDxfId="23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7" name="Tabela151718" displayName="Tabela151718" ref="B4:F29" totalsRowShown="0" headerRowBorderDxfId="22" tableBorderDxfId="21" totalsRowBorderDxfId="20">
  <autoFilter ref="B4:F29">
    <filterColumn colId="3"/>
  </autoFilter>
  <tableColumns count="5">
    <tableColumn id="1" name="Lp" dataDxfId="19"/>
    <tableColumn id="2" name="Status" dataDxfId="18"/>
    <tableColumn id="3" name="Realizator" dataDxfId="17"/>
    <tableColumn id="5" name="Zakres" dataDxfId="16"/>
    <tableColumn id="4" name="Zadanie" dataDxfId="15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18" name="Tabela15171819" displayName="Tabela15171819" ref="B2:F24" totalsRowShown="0" headerRowBorderDxfId="14" tableBorderDxfId="13" totalsRowBorderDxfId="12">
  <autoFilter ref="B2:F24"/>
  <tableColumns count="5">
    <tableColumn id="1" name="Lp" dataDxfId="11"/>
    <tableColumn id="2" name="Status" dataDxfId="10"/>
    <tableColumn id="3" name="Realizator" dataDxfId="9"/>
    <tableColumn id="5" name="Zakres" dataDxfId="8"/>
    <tableColumn id="4" name="Zadanie" dataDxfId="7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id="10" name="Tabela911" displayName="Tabela911" ref="B6:K21" totalsRowShown="0">
  <autoFilter ref="B6:K21"/>
  <tableColumns count="10">
    <tableColumn id="1" name="Firma"/>
    <tableColumn id="2" name="Kontakt"/>
    <tableColumn id="11" name="Kolumna1"/>
    <tableColumn id="10" name="Kolumna2" dataDxfId="6"/>
    <tableColumn id="3" name="Kolumna3"/>
    <tableColumn id="12" name="Kolumna4"/>
    <tableColumn id="4" name="Kolumna5"/>
    <tableColumn id="9" name="Kolumna6"/>
    <tableColumn id="5" name="Kolumna7"/>
    <tableColumn id="6" name="Kolumna8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id="9" name="Tabela9" displayName="Tabela9" ref="B4:K19" totalsRowShown="0">
  <autoFilter ref="B4:K19">
    <filterColumn colId="2"/>
    <filterColumn colId="3"/>
    <filterColumn colId="5"/>
    <filterColumn colId="7"/>
  </autoFilter>
  <tableColumns count="10">
    <tableColumn id="1" name="Firma"/>
    <tableColumn id="2" name="Kontakt"/>
    <tableColumn id="11" name="szt"/>
    <tableColumn id="10" name="Cena bloczka" dataDxfId="5"/>
    <tableColumn id="3" name="Cena bloczków 200m2"/>
    <tableColumn id="12" name="Klej25kg"/>
    <tableColumn id="4" name="Cena kleju"/>
    <tableColumn id="9" name="Paleta"/>
    <tableColumn id="5" name="Dostawa"/>
    <tableColumn id="6" name="Cena całość"/>
  </tableColumns>
  <tableStyleInfo name="TableStyleMedium15" showFirstColumn="0" showLastColumn="0" showRowStripes="1" showColumnStripes="0"/>
</table>
</file>

<file path=xl/tables/table18.xml><?xml version="1.0" encoding="utf-8"?>
<table xmlns="http://schemas.openxmlformats.org/spreadsheetml/2006/main" id="7" name="Tabela7" displayName="Tabela7" ref="B129:D146" totalsRowShown="0" dataDxfId="4" tableBorderDxfId="3">
  <autoFilter ref="B129:D146"/>
  <tableColumns count="3">
    <tableColumn id="1" name="Temat" dataDxfId="2"/>
    <tableColumn id="2" name="Pytanie" dataDxfId="1"/>
    <tableColumn id="3" name="Ustalenie" dataDxfId="0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53" dataDxfId="152">
  <autoFilter ref="A4:F20"/>
  <tableColumns count="6">
    <tableColumn id="1" name="Id" dataDxfId="151"/>
    <tableColumn id="2" name="Status" dataDxfId="150"/>
    <tableColumn id="3" name="Realizator" dataDxfId="149"/>
    <tableColumn id="4" name="Rozmiar początkowy [h]" dataDxfId="148"/>
    <tableColumn id="5" name="Pozostało [h]" dataDxfId="147"/>
    <tableColumn id="6" name="Zadanie" dataDxfId="146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45" dataDxfId="144" tableBorderDxfId="143">
  <autoFilter ref="A4:F23"/>
  <tableColumns count="6">
    <tableColumn id="1" name="Id" totalsRowLabel="suma" dataDxfId="142" totalsRowDxfId="141"/>
    <tableColumn id="2" name="Status" dataDxfId="140" totalsRowDxfId="139"/>
    <tableColumn id="3" name="Realizator" dataDxfId="138" totalsRowDxfId="137"/>
    <tableColumn id="4" name="Rozmiar początkowy [h]" totalsRowFunction="custom" dataDxfId="136" totalsRowDxfId="135">
      <totalsRowFormula>SUM([Rozmiar początkowy '[h']])</totalsRowFormula>
    </tableColumn>
    <tableColumn id="5" name="Pozostało [h]" totalsRowFunction="custom" dataDxfId="134" totalsRowDxfId="133">
      <totalsRowFormula>SUM([Pozostało '[h']])</totalsRowFormula>
    </tableColumn>
    <tableColumn id="6" name="Zadanie" dataDxfId="132" totalsRowDxfId="131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30" dataDxfId="128" headerRowBorderDxfId="129" tableBorderDxfId="127" totalsRowBorderDxfId="126">
  <autoFilter ref="A6:F29"/>
  <tableColumns count="6">
    <tableColumn id="1" name="Id" dataDxfId="125"/>
    <tableColumn id="2" name="Status" dataDxfId="124"/>
    <tableColumn id="3" name="Realizator" dataDxfId="123"/>
    <tableColumn id="4" name="Rozmiar początkowy [h]" dataDxfId="122"/>
    <tableColumn id="5" name="Pozostało [h]" dataDxfId="121"/>
    <tableColumn id="6" name="Zadanie" dataDxfId="12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19" dataDxfId="117" headerRowBorderDxfId="118" tableBorderDxfId="116" totalsRowBorderDxfId="115">
  <autoFilter ref="A5:F15"/>
  <tableColumns count="6">
    <tableColumn id="1" name="Kolumna1" dataDxfId="114" totalsRowDxfId="113"/>
    <tableColumn id="2" name="Sprzedać mieszkanie." dataDxfId="112" totalsRowDxfId="111"/>
    <tableColumn id="3" name="Realizator" dataDxfId="110" totalsRowDxfId="109"/>
    <tableColumn id="4" name="Rozmiar początkowy [h]" totalsRowFunction="sum" dataDxfId="108" totalsRowDxfId="107"/>
    <tableColumn id="5" name="Pozostało [h]" totalsRowFunction="sum" dataDxfId="106" totalsRowDxfId="105"/>
    <tableColumn id="6" name="Zadanie" dataDxfId="104" totalsRowDxfId="10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102" dataDxfId="100" headerRowBorderDxfId="101" tableBorderDxfId="99" totalsRowBorderDxfId="98">
  <autoFilter ref="A5:F29"/>
  <tableColumns count="6">
    <tableColumn id="1" name="Kolumna1" dataDxfId="97" totalsRowDxfId="96"/>
    <tableColumn id="2" name="Status" dataDxfId="95" totalsRowDxfId="94"/>
    <tableColumn id="3" name="Realizator" dataDxfId="93" totalsRowDxfId="92"/>
    <tableColumn id="4" name="Rozmiar &#10;początkowy [h]" totalsRowFunction="sum" dataDxfId="91" totalsRowDxfId="90"/>
    <tableColumn id="5" name="Pozo-&#10;stało [h]" totalsRowFunction="sum" dataDxfId="89" totalsRowDxfId="88"/>
    <tableColumn id="6" name="Zadanie" dataDxfId="87" totalsRowDxfId="8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85" dataDxfId="83" headerRowBorderDxfId="84" tableBorderDxfId="82" totalsRowBorderDxfId="81">
  <autoFilter ref="A5:F48"/>
  <tableColumns count="6">
    <tableColumn id="1" name="Kolumna1" dataDxfId="80" totalsRowDxfId="79"/>
    <tableColumn id="2" name="Status" dataDxfId="78" totalsRowDxfId="77"/>
    <tableColumn id="3" name="Realizator" dataDxfId="76" totalsRowDxfId="75"/>
    <tableColumn id="4" name="Rozmiar &#10;początkowy [h]" totalsRowFunction="sum" dataDxfId="74" totalsRowDxfId="73"/>
    <tableColumn id="5" name="Pozo-&#10;stało [h]" totalsRowFunction="sum" dataDxfId="72" totalsRowDxfId="71"/>
    <tableColumn id="6" name="Zadanie" dataDxfId="70" totalsRowDxfId="69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67" headerRowBorderDxfId="68" tableBorderDxfId="66" totalsRowBorderDxfId="65">
  <autoFilter ref="A5:F23"/>
  <tableColumns count="6">
    <tableColumn id="1" name="Lp" dataDxfId="64"/>
    <tableColumn id="2" name="Status" dataDxfId="63"/>
    <tableColumn id="3" name="Realizator" dataDxfId="62"/>
    <tableColumn id="4" name="Rozmiar &#10;początkowy [h]" dataDxfId="61"/>
    <tableColumn id="5" name="Pozo-&#10;stało [h]" dataDxfId="60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59" tableBorderDxfId="58" totalsRowBorderDxfId="57">
  <autoFilter ref="A3:D10"/>
  <tableColumns count="4">
    <tableColumn id="1" name="Lp" dataDxfId="56"/>
    <tableColumn id="2" name="Status" dataDxfId="55"/>
    <tableColumn id="3" name="Realizator" dataDxfId="54"/>
    <tableColumn id="4" name="Zadanie" dataDxfId="53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oferia.pl/zlecenie/item525576-wykonanie-drenazu-opaskowego-ok-60mb-grunt-gliniasty-bud-bez-piwnic" TargetMode="External"/><Relationship Id="rId13" Type="http://schemas.openxmlformats.org/officeDocument/2006/relationships/hyperlink" Target="http://oferia.pl/zlecenie/item525576-wykonanie-drenazu-opaskowego-ok-60mb-grunt-gliniasty-bud-bez-piwnic" TargetMode="External"/><Relationship Id="rId18" Type="http://schemas.openxmlformats.org/officeDocument/2006/relationships/hyperlink" Target="http://www.kopaczka.pl/viewtopic.php?f=6&amp;t=9406&amp;start=380" TargetMode="External"/><Relationship Id="rId3" Type="http://schemas.openxmlformats.org/officeDocument/2006/relationships/hyperlink" Target="http://forum.muratordom.pl/showthread.php?159421-drenaz-opaskowy-150zl-mb-material" TargetMode="External"/><Relationship Id="rId21" Type="http://schemas.openxmlformats.org/officeDocument/2006/relationships/hyperlink" Target="http://www.forum-brukarskie.pl/topics95/1745.htm" TargetMode="External"/><Relationship Id="rId7" Type="http://schemas.openxmlformats.org/officeDocument/2006/relationships/hyperlink" Target="http://oferia.pl/zlecenie/item525576-wykonanie-drenazu-opaskowego-ok-60mb-grunt-gliniasty-bud-bez-piwnic" TargetMode="External"/><Relationship Id="rId12" Type="http://schemas.openxmlformats.org/officeDocument/2006/relationships/hyperlink" Target="http://oferia.pl/zlecenie/item525576-wykonanie-drenazu-opaskowego-ok-60mb-grunt-gliniasty-bud-bez-piwnic" TargetMode="External"/><Relationship Id="rId17" Type="http://schemas.openxmlformats.org/officeDocument/2006/relationships/hyperlink" Target="http://www.szukajfachowca.pl/zlecenia/budowlane/inne/drenaz-opaskowy-4795-3" TargetMode="External"/><Relationship Id="rId2" Type="http://schemas.openxmlformats.org/officeDocument/2006/relationships/hyperlink" Target="http://forum.muratordom.pl/showthread.php?159421-drenaz-opaskowy-150zl-mb-material" TargetMode="External"/><Relationship Id="rId16" Type="http://schemas.openxmlformats.org/officeDocument/2006/relationships/hyperlink" Target="http://www.szukajfachowca.pl/zlecenia/budowlane/inne/drenaz-opaskowy-4795-3" TargetMode="External"/><Relationship Id="rId20" Type="http://schemas.openxmlformats.org/officeDocument/2006/relationships/hyperlink" Target="http://www.forum-brukarskie.pl/topics95/1745.htm" TargetMode="External"/><Relationship Id="rId1" Type="http://schemas.openxmlformats.org/officeDocument/2006/relationships/hyperlink" Target="http://forum.muratordom.pl/showthread.php?159421-drenaz-opaskowy-150zl-mb-material" TargetMode="External"/><Relationship Id="rId6" Type="http://schemas.openxmlformats.org/officeDocument/2006/relationships/hyperlink" Target="http://oferia.pl/zlecenie/item525576-wykonanie-drenazu-opaskowego-ok-60mb-grunt-gliniasty-bud-bez-piwnic" TargetMode="External"/><Relationship Id="rId11" Type="http://schemas.openxmlformats.org/officeDocument/2006/relationships/hyperlink" Target="http://oferia.pl/zlecenie/item525576-wykonanie-drenazu-opaskowego-ok-60mb-grunt-gliniasty-bud-bez-piwnic" TargetMode="External"/><Relationship Id="rId5" Type="http://schemas.openxmlformats.org/officeDocument/2006/relationships/hyperlink" Target="http://forum.muratordom.pl/showthread.php?159421-drenaz-opaskowy-150zl-mb-material" TargetMode="External"/><Relationship Id="rId15" Type="http://schemas.openxmlformats.org/officeDocument/2006/relationships/hyperlink" Target="http://www.szukajfachowca.pl/zlecenia/budowlane/inne/drenaz-opaskowy-4795-3" TargetMode="External"/><Relationship Id="rId10" Type="http://schemas.openxmlformats.org/officeDocument/2006/relationships/hyperlink" Target="http://oferia.pl/zlecenie/item525576-wykonanie-drenazu-opaskowego-ok-60mb-grunt-gliniasty-bud-bez-piwnic" TargetMode="External"/><Relationship Id="rId19" Type="http://schemas.openxmlformats.org/officeDocument/2006/relationships/hyperlink" Target="http://polskabudowlana.pl/ogloszenie_1822_drenaz_opaskowy_domu_oraz_osuszanie_dzialki_i_terenow.html" TargetMode="External"/><Relationship Id="rId4" Type="http://schemas.openxmlformats.org/officeDocument/2006/relationships/hyperlink" Target="http://forum.muratordom.pl/showthread.php?159421-drenaz-opaskowy-150zl-mb-material" TargetMode="External"/><Relationship Id="rId9" Type="http://schemas.openxmlformats.org/officeDocument/2006/relationships/hyperlink" Target="http://oferia.pl/zlecenie/item525576-wykonanie-drenazu-opaskowego-ok-60mb-grunt-gliniasty-bud-bez-piwnic" TargetMode="External"/><Relationship Id="rId14" Type="http://schemas.openxmlformats.org/officeDocument/2006/relationships/hyperlink" Target="http://oferia.pl/zlecenie/item525576-wykonanie-drenazu-opaskowego-ok-60mb-grunt-gliniasty-bud-bez-piwnic" TargetMode="External"/><Relationship Id="rId22" Type="http://schemas.openxmlformats.org/officeDocument/2006/relationships/hyperlink" Target="http://www.forum-brukarskie.pl/topics95/1745.ht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79" t="s">
        <v>423</v>
      </c>
      <c r="B2" s="180" t="s">
        <v>15</v>
      </c>
      <c r="C2" s="181" t="s">
        <v>16</v>
      </c>
      <c r="D2" s="182" t="s">
        <v>12</v>
      </c>
    </row>
    <row r="3" spans="1:4">
      <c r="A3" s="172" t="s">
        <v>428</v>
      </c>
      <c r="B3" s="173"/>
      <c r="C3" s="174" t="s">
        <v>6</v>
      </c>
      <c r="D3" s="177" t="s">
        <v>629</v>
      </c>
    </row>
    <row r="4" spans="1:4">
      <c r="A4" s="175"/>
      <c r="B4" s="145"/>
      <c r="C4" s="146" t="s">
        <v>639</v>
      </c>
      <c r="D4" s="178" t="s">
        <v>634</v>
      </c>
    </row>
    <row r="5" spans="1:4">
      <c r="A5" s="222"/>
      <c r="B5" s="223"/>
      <c r="C5" s="146" t="s">
        <v>639</v>
      </c>
      <c r="D5" s="177" t="s">
        <v>635</v>
      </c>
    </row>
    <row r="6" spans="1:4" ht="38.25">
      <c r="A6" s="222"/>
      <c r="B6" s="223"/>
      <c r="C6" s="146" t="s">
        <v>6</v>
      </c>
      <c r="D6" s="177" t="s">
        <v>637</v>
      </c>
    </row>
    <row r="7" spans="1:4">
      <c r="A7" s="222"/>
      <c r="B7" s="223"/>
      <c r="C7" s="146" t="s">
        <v>639</v>
      </c>
      <c r="D7" s="177" t="s">
        <v>638</v>
      </c>
    </row>
    <row r="8" spans="1:4">
      <c r="A8" s="222"/>
      <c r="B8" s="223"/>
      <c r="C8" s="146"/>
      <c r="D8" s="177"/>
    </row>
    <row r="9" spans="1:4" ht="25.5">
      <c r="A9" s="172" t="s">
        <v>630</v>
      </c>
      <c r="B9" s="173"/>
      <c r="C9" s="174" t="s">
        <v>7</v>
      </c>
      <c r="D9" s="177" t="s">
        <v>633</v>
      </c>
    </row>
    <row r="10" spans="1:4">
      <c r="A10" s="175"/>
      <c r="B10" s="145"/>
      <c r="C10" s="146" t="s">
        <v>639</v>
      </c>
      <c r="D10" s="178" t="s">
        <v>636</v>
      </c>
    </row>
    <row r="11" spans="1:4">
      <c r="A11" s="172" t="s">
        <v>631</v>
      </c>
      <c r="B11" s="173"/>
      <c r="C11" s="174"/>
      <c r="D11" s="177" t="s">
        <v>632</v>
      </c>
    </row>
    <row r="12" spans="1:4">
      <c r="A12" s="175"/>
      <c r="B12" s="145"/>
      <c r="C12" s="146"/>
      <c r="D12" s="178"/>
    </row>
    <row r="13" spans="1:4">
      <c r="A13" s="175"/>
      <c r="B13" s="145"/>
      <c r="C13" s="176"/>
      <c r="D13" s="178"/>
    </row>
    <row r="19" spans="1:5" ht="15">
      <c r="A19" s="91" t="s">
        <v>610</v>
      </c>
      <c r="B19" s="66"/>
      <c r="C19" s="66" t="s">
        <v>652</v>
      </c>
      <c r="D19" s="66" t="s">
        <v>641</v>
      </c>
      <c r="E19" s="66" t="s">
        <v>640</v>
      </c>
    </row>
    <row r="20" spans="1:5" ht="15">
      <c r="A20" s="224"/>
      <c r="B20" s="92"/>
      <c r="C20" s="92"/>
      <c r="D20" s="92"/>
      <c r="E20" s="92"/>
    </row>
    <row r="21" spans="1:5" ht="28.5">
      <c r="A21" s="92"/>
      <c r="B21" s="92" t="s">
        <v>646</v>
      </c>
      <c r="C21" s="92" t="s">
        <v>653</v>
      </c>
      <c r="D21" s="92"/>
      <c r="E21" s="92">
        <v>50000</v>
      </c>
    </row>
    <row r="22" spans="1:5">
      <c r="A22" s="92"/>
      <c r="B22" s="92" t="s">
        <v>643</v>
      </c>
      <c r="C22" s="92"/>
      <c r="D22" s="92"/>
      <c r="E22" s="92">
        <v>16000</v>
      </c>
    </row>
    <row r="23" spans="1:5" ht="42.75">
      <c r="A23" s="92"/>
      <c r="B23" s="92" t="s">
        <v>644</v>
      </c>
      <c r="C23" s="92" t="s">
        <v>654</v>
      </c>
      <c r="D23" s="92"/>
      <c r="E23" s="92">
        <v>5000</v>
      </c>
    </row>
    <row r="24" spans="1:5" ht="57">
      <c r="A24" s="92"/>
      <c r="B24" s="92" t="s">
        <v>645</v>
      </c>
      <c r="C24" s="92" t="s">
        <v>655</v>
      </c>
      <c r="D24" s="92"/>
      <c r="E24" s="92">
        <v>4000</v>
      </c>
    </row>
    <row r="25" spans="1:5">
      <c r="A25" s="92"/>
      <c r="B25" s="92" t="s">
        <v>611</v>
      </c>
      <c r="C25" s="92"/>
      <c r="D25" s="92"/>
      <c r="E25" s="92"/>
    </row>
    <row r="26" spans="1:5" ht="28.5">
      <c r="A26" s="92"/>
      <c r="B26" s="92" t="s">
        <v>650</v>
      </c>
      <c r="C26" s="92" t="s">
        <v>656</v>
      </c>
      <c r="D26" s="92" t="s">
        <v>651</v>
      </c>
      <c r="E26" s="92">
        <f>200*50</f>
        <v>10000</v>
      </c>
    </row>
    <row r="27" spans="1:5" ht="28.5">
      <c r="A27" s="92"/>
      <c r="B27" s="92" t="s">
        <v>612</v>
      </c>
      <c r="C27" s="225" t="s">
        <v>658</v>
      </c>
      <c r="D27" s="92"/>
      <c r="E27" s="92"/>
    </row>
    <row r="28" spans="1:5" ht="28.5">
      <c r="A28" s="92"/>
      <c r="B28" s="92" t="s">
        <v>613</v>
      </c>
      <c r="C28" s="92" t="s">
        <v>657</v>
      </c>
      <c r="D28" s="92" t="s">
        <v>642</v>
      </c>
      <c r="E28" s="92">
        <v>5000</v>
      </c>
    </row>
    <row r="29" spans="1:5">
      <c r="A29" s="92"/>
      <c r="B29" s="92" t="s">
        <v>614</v>
      </c>
      <c r="C29" s="92"/>
      <c r="D29" s="92" t="s">
        <v>648</v>
      </c>
      <c r="E29" s="92">
        <v>0</v>
      </c>
    </row>
    <row r="30" spans="1:5" ht="42.75">
      <c r="A30" s="92"/>
      <c r="B30" s="92" t="s">
        <v>479</v>
      </c>
      <c r="C30" s="92" t="s">
        <v>666</v>
      </c>
      <c r="D30" s="92" t="s">
        <v>647</v>
      </c>
      <c r="E30" s="92">
        <v>2200</v>
      </c>
    </row>
    <row r="31" spans="1:5" ht="42.75">
      <c r="A31" s="92"/>
      <c r="B31" s="92" t="s">
        <v>615</v>
      </c>
      <c r="C31" s="92" t="s">
        <v>665</v>
      </c>
      <c r="D31" s="92" t="s">
        <v>647</v>
      </c>
      <c r="E31" s="92">
        <v>9400</v>
      </c>
    </row>
    <row r="32" spans="1:5">
      <c r="A32" s="92"/>
      <c r="B32" s="92" t="s">
        <v>478</v>
      </c>
      <c r="C32" s="92" t="s">
        <v>664</v>
      </c>
      <c r="D32" s="92" t="s">
        <v>647</v>
      </c>
      <c r="E32" s="92">
        <v>15700</v>
      </c>
    </row>
    <row r="33" spans="1:5" ht="57">
      <c r="A33" s="92"/>
      <c r="B33" s="92" t="s">
        <v>616</v>
      </c>
      <c r="C33" s="92" t="s">
        <v>659</v>
      </c>
      <c r="D33" s="92" t="s">
        <v>649</v>
      </c>
      <c r="E33" s="92">
        <f>35*180</f>
        <v>6300</v>
      </c>
    </row>
    <row r="34" spans="1:5" ht="57">
      <c r="A34" s="92"/>
      <c r="B34" s="92" t="s">
        <v>617</v>
      </c>
      <c r="C34" s="92" t="s">
        <v>660</v>
      </c>
      <c r="D34" s="92"/>
      <c r="E34" s="92"/>
    </row>
    <row r="35" spans="1:5" ht="28.5">
      <c r="A35" s="92"/>
      <c r="B35" s="92" t="s">
        <v>618</v>
      </c>
      <c r="C35" s="92" t="s">
        <v>661</v>
      </c>
      <c r="D35" s="92"/>
      <c r="E35" s="92"/>
    </row>
    <row r="36" spans="1:5" ht="99.75">
      <c r="A36" s="92"/>
      <c r="B36" s="92" t="s">
        <v>619</v>
      </c>
      <c r="C36" s="92" t="s">
        <v>662</v>
      </c>
      <c r="D36" s="92"/>
      <c r="E36" s="92"/>
    </row>
    <row r="37" spans="1:5">
      <c r="A37" s="92"/>
      <c r="B37" s="92" t="s">
        <v>620</v>
      </c>
      <c r="C37" s="92" t="s">
        <v>663</v>
      </c>
      <c r="D37" s="92"/>
      <c r="E37" s="92">
        <v>5000</v>
      </c>
    </row>
    <row r="38" spans="1:5">
      <c r="A38" s="92"/>
      <c r="B38" s="92" t="s">
        <v>621</v>
      </c>
      <c r="C38" s="92" t="s">
        <v>496</v>
      </c>
      <c r="D38" s="92"/>
      <c r="E38" s="92">
        <v>20800</v>
      </c>
    </row>
    <row r="39" spans="1:5">
      <c r="B39" s="225" t="s">
        <v>320</v>
      </c>
      <c r="E39">
        <f>SUM(E21:E38)</f>
        <v>149400</v>
      </c>
    </row>
    <row r="41" spans="1:5" ht="15">
      <c r="A41" s="90" t="s">
        <v>622</v>
      </c>
    </row>
    <row r="42" spans="1:5">
      <c r="A42" t="s">
        <v>623</v>
      </c>
    </row>
    <row r="43" spans="1:5">
      <c r="A43" t="s">
        <v>624</v>
      </c>
    </row>
    <row r="44" spans="1:5">
      <c r="A44" t="s">
        <v>625</v>
      </c>
    </row>
    <row r="45" spans="1:5">
      <c r="A45" t="s">
        <v>626</v>
      </c>
    </row>
    <row r="46" spans="1:5">
      <c r="A46" t="s">
        <v>627</v>
      </c>
    </row>
    <row r="47" spans="1:5">
      <c r="A47" t="s">
        <v>628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79" t="s">
        <v>423</v>
      </c>
      <c r="B2" s="180" t="s">
        <v>15</v>
      </c>
      <c r="C2" s="181" t="s">
        <v>16</v>
      </c>
      <c r="D2" s="182" t="s">
        <v>12</v>
      </c>
    </row>
    <row r="3" spans="1:4">
      <c r="A3" s="172"/>
      <c r="B3" s="173"/>
      <c r="C3" s="174" t="s">
        <v>73</v>
      </c>
      <c r="D3" s="177" t="s">
        <v>667</v>
      </c>
    </row>
    <row r="4" spans="1:4">
      <c r="A4" s="175"/>
      <c r="B4" s="145"/>
      <c r="C4" s="46" t="s">
        <v>682</v>
      </c>
      <c r="D4" s="178" t="s">
        <v>668</v>
      </c>
    </row>
    <row r="5" spans="1:4">
      <c r="A5" s="172"/>
      <c r="B5" s="173"/>
      <c r="C5" s="174"/>
      <c r="D5" s="177"/>
    </row>
    <row r="6" spans="1:4">
      <c r="A6" s="175"/>
      <c r="B6" s="145"/>
      <c r="C6" s="46" t="s">
        <v>682</v>
      </c>
      <c r="D6" s="178" t="s">
        <v>669</v>
      </c>
    </row>
    <row r="7" spans="1:4">
      <c r="A7" s="172"/>
      <c r="B7" s="173"/>
      <c r="C7" s="174" t="s">
        <v>682</v>
      </c>
      <c r="D7" s="177" t="s">
        <v>670</v>
      </c>
    </row>
    <row r="8" spans="1:4">
      <c r="A8" s="175"/>
      <c r="B8" s="145"/>
      <c r="C8" s="46"/>
      <c r="D8" s="178"/>
    </row>
    <row r="9" spans="1:4">
      <c r="A9" s="172"/>
      <c r="B9" s="173"/>
      <c r="C9" s="174" t="s">
        <v>683</v>
      </c>
      <c r="D9" s="177" t="s">
        <v>671</v>
      </c>
    </row>
    <row r="10" spans="1:4">
      <c r="A10" s="175"/>
      <c r="B10" s="145"/>
      <c r="C10" s="46" t="s">
        <v>683</v>
      </c>
      <c r="D10" s="178" t="s">
        <v>681</v>
      </c>
    </row>
    <row r="11" spans="1:4">
      <c r="A11" s="172"/>
      <c r="B11" s="173"/>
      <c r="C11" s="174"/>
      <c r="D11" s="177"/>
    </row>
    <row r="12" spans="1:4">
      <c r="A12" s="175"/>
      <c r="B12" s="145"/>
      <c r="C12" s="46" t="s">
        <v>683</v>
      </c>
      <c r="D12" s="178" t="s">
        <v>672</v>
      </c>
    </row>
    <row r="13" spans="1:4">
      <c r="A13" s="172"/>
      <c r="B13" s="173"/>
      <c r="C13" s="174"/>
      <c r="D13" s="177"/>
    </row>
    <row r="14" spans="1:4">
      <c r="A14" s="175"/>
      <c r="B14" s="145"/>
      <c r="C14" s="46" t="s">
        <v>682</v>
      </c>
      <c r="D14" s="178" t="s">
        <v>673</v>
      </c>
    </row>
    <row r="15" spans="1:4">
      <c r="A15" s="172"/>
      <c r="B15" s="173"/>
      <c r="C15" s="174" t="s">
        <v>682</v>
      </c>
      <c r="D15" s="177" t="s">
        <v>675</v>
      </c>
    </row>
    <row r="16" spans="1:4">
      <c r="A16" s="175"/>
      <c r="B16" s="145"/>
      <c r="C16" s="46"/>
      <c r="D16" s="178"/>
    </row>
    <row r="17" spans="1:4">
      <c r="A17" s="172"/>
      <c r="B17" s="173"/>
      <c r="C17" s="174" t="s">
        <v>73</v>
      </c>
      <c r="D17" s="177" t="s">
        <v>674</v>
      </c>
    </row>
    <row r="18" spans="1:4">
      <c r="A18" s="175"/>
      <c r="B18" s="145"/>
      <c r="C18" s="46" t="s">
        <v>73</v>
      </c>
      <c r="D18" s="178" t="s">
        <v>676</v>
      </c>
    </row>
    <row r="19" spans="1:4">
      <c r="A19" s="172"/>
      <c r="B19" s="173"/>
      <c r="C19" s="174" t="s">
        <v>73</v>
      </c>
      <c r="D19" s="177" t="s">
        <v>677</v>
      </c>
    </row>
    <row r="20" spans="1:4">
      <c r="A20" s="175"/>
      <c r="B20" s="145"/>
      <c r="C20" s="46" t="s">
        <v>73</v>
      </c>
      <c r="D20" s="178" t="s">
        <v>680</v>
      </c>
    </row>
    <row r="21" spans="1:4">
      <c r="A21" s="172"/>
      <c r="B21" s="173"/>
      <c r="C21" s="174" t="s">
        <v>73</v>
      </c>
      <c r="D21" s="177" t="s">
        <v>678</v>
      </c>
    </row>
    <row r="22" spans="1:4">
      <c r="A22" s="175"/>
      <c r="B22" s="145"/>
      <c r="C22" s="46" t="s">
        <v>73</v>
      </c>
      <c r="D22" s="178" t="s">
        <v>679</v>
      </c>
    </row>
    <row r="23" spans="1:4">
      <c r="A23" s="172"/>
      <c r="B23" s="173"/>
      <c r="C23" s="174"/>
      <c r="D23" s="177"/>
    </row>
    <row r="24" spans="1:4">
      <c r="A24" s="175"/>
      <c r="B24" s="145"/>
      <c r="C24" s="146"/>
      <c r="D24" s="178"/>
    </row>
    <row r="25" spans="1:4">
      <c r="A25" s="172"/>
      <c r="B25" s="173"/>
      <c r="C25" s="174"/>
      <c r="D25" s="177"/>
    </row>
    <row r="26" spans="1:4">
      <c r="A26" s="175"/>
      <c r="B26" s="145"/>
      <c r="C26" s="146"/>
      <c r="D26" s="178"/>
    </row>
    <row r="27" spans="1:4">
      <c r="A27" s="172"/>
      <c r="B27" s="173"/>
      <c r="C27" s="174"/>
      <c r="D27" s="177"/>
    </row>
    <row r="28" spans="1:4">
      <c r="A28" s="175"/>
      <c r="B28" s="145"/>
      <c r="C28" s="146"/>
      <c r="D28" s="178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263" t="s">
        <v>423</v>
      </c>
      <c r="B3" s="264" t="s">
        <v>15</v>
      </c>
      <c r="C3" s="265" t="s">
        <v>16</v>
      </c>
      <c r="D3" s="266" t="s">
        <v>12</v>
      </c>
      <c r="F3" t="s">
        <v>69</v>
      </c>
    </row>
    <row r="4" spans="1:6">
      <c r="A4" s="42"/>
      <c r="B4" s="260" t="s">
        <v>71</v>
      </c>
      <c r="C4" s="44"/>
      <c r="D4" s="160" t="s">
        <v>722</v>
      </c>
      <c r="F4" t="s">
        <v>70</v>
      </c>
    </row>
    <row r="5" spans="1:6">
      <c r="A5" s="42"/>
      <c r="B5" s="260" t="s">
        <v>71</v>
      </c>
      <c r="C5" s="44"/>
      <c r="D5" s="160" t="s">
        <v>723</v>
      </c>
      <c r="F5" t="s">
        <v>71</v>
      </c>
    </row>
    <row r="6" spans="1:6">
      <c r="A6" s="42"/>
      <c r="B6" s="260" t="s">
        <v>71</v>
      </c>
      <c r="C6" s="44"/>
      <c r="D6" s="160" t="s">
        <v>724</v>
      </c>
    </row>
    <row r="7" spans="1:6">
      <c r="A7" s="42"/>
      <c r="B7" s="260"/>
      <c r="C7" s="44" t="s">
        <v>73</v>
      </c>
      <c r="D7" s="160" t="s">
        <v>731</v>
      </c>
    </row>
    <row r="8" spans="1:6">
      <c r="A8" s="42"/>
      <c r="B8" s="260"/>
      <c r="C8" s="44"/>
      <c r="D8" s="160" t="s">
        <v>732</v>
      </c>
    </row>
    <row r="9" spans="1:6">
      <c r="A9" s="42"/>
      <c r="B9" s="260" t="s">
        <v>71</v>
      </c>
      <c r="C9" s="44" t="s">
        <v>73</v>
      </c>
      <c r="D9" s="160" t="s">
        <v>725</v>
      </c>
    </row>
    <row r="10" spans="1:6">
      <c r="A10" s="42"/>
      <c r="B10" s="260" t="s">
        <v>71</v>
      </c>
      <c r="C10" s="44" t="s">
        <v>72</v>
      </c>
      <c r="D10" s="160" t="s">
        <v>726</v>
      </c>
    </row>
    <row r="11" spans="1:6">
      <c r="A11" s="42"/>
      <c r="B11" s="260" t="s">
        <v>71</v>
      </c>
      <c r="C11" s="44"/>
      <c r="D11" s="160" t="s">
        <v>727</v>
      </c>
    </row>
    <row r="12" spans="1:6">
      <c r="A12" s="42"/>
      <c r="B12" s="260" t="s">
        <v>71</v>
      </c>
      <c r="C12" s="44" t="s">
        <v>73</v>
      </c>
      <c r="D12" s="160" t="s">
        <v>728</v>
      </c>
    </row>
    <row r="13" spans="1:6">
      <c r="A13" s="42"/>
      <c r="B13" s="260" t="s">
        <v>71</v>
      </c>
      <c r="C13" s="44"/>
      <c r="D13" s="160" t="s">
        <v>729</v>
      </c>
    </row>
    <row r="14" spans="1:6">
      <c r="A14" s="42"/>
      <c r="B14" s="260"/>
      <c r="C14" s="44"/>
      <c r="D14" s="160" t="s">
        <v>730</v>
      </c>
    </row>
    <row r="15" spans="1:6">
      <c r="A15" s="42"/>
      <c r="B15" s="260"/>
      <c r="C15" s="44"/>
      <c r="D15" s="160" t="s">
        <v>734</v>
      </c>
    </row>
    <row r="16" spans="1:6">
      <c r="A16" s="42"/>
      <c r="B16" s="260" t="s">
        <v>71</v>
      </c>
      <c r="C16" s="44" t="s">
        <v>72</v>
      </c>
      <c r="D16" s="160" t="s">
        <v>735</v>
      </c>
    </row>
    <row r="17" spans="1:4">
      <c r="A17" s="42"/>
      <c r="B17" s="260" t="s">
        <v>71</v>
      </c>
      <c r="C17" s="44" t="s">
        <v>72</v>
      </c>
      <c r="D17" s="160" t="s">
        <v>733</v>
      </c>
    </row>
    <row r="18" spans="1:4">
      <c r="A18" s="42"/>
      <c r="B18" s="260" t="s">
        <v>71</v>
      </c>
      <c r="C18" s="44" t="s">
        <v>72</v>
      </c>
      <c r="D18" s="160" t="s">
        <v>736</v>
      </c>
    </row>
    <row r="19" spans="1:4">
      <c r="A19" s="49"/>
      <c r="B19" s="261" t="s">
        <v>71</v>
      </c>
      <c r="C19" s="46"/>
      <c r="D19" s="262" t="s">
        <v>737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17" sqref="D17:D18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263" t="s">
        <v>423</v>
      </c>
      <c r="B4" s="263" t="s">
        <v>145</v>
      </c>
      <c r="C4" s="265" t="s">
        <v>16</v>
      </c>
      <c r="D4" s="266" t="s">
        <v>12</v>
      </c>
    </row>
    <row r="5" spans="1:4">
      <c r="A5" s="42"/>
      <c r="B5" s="42" t="s">
        <v>71</v>
      </c>
      <c r="C5" s="44" t="s">
        <v>77</v>
      </c>
      <c r="D5" s="160" t="s">
        <v>731</v>
      </c>
    </row>
    <row r="6" spans="1:4">
      <c r="A6" s="42"/>
      <c r="B6" s="42" t="s">
        <v>71</v>
      </c>
      <c r="C6" s="44" t="s">
        <v>73</v>
      </c>
      <c r="D6" s="160" t="s">
        <v>745</v>
      </c>
    </row>
    <row r="7" spans="1:4">
      <c r="A7" s="42"/>
      <c r="B7" s="42"/>
      <c r="C7" s="44"/>
      <c r="D7" s="160" t="s">
        <v>732</v>
      </c>
    </row>
    <row r="8" spans="1:4">
      <c r="A8" s="42"/>
      <c r="B8" s="42" t="s">
        <v>71</v>
      </c>
      <c r="C8" s="44"/>
      <c r="D8" s="160" t="s">
        <v>789</v>
      </c>
    </row>
    <row r="9" spans="1:4">
      <c r="A9" s="42"/>
      <c r="B9" s="42" t="s">
        <v>71</v>
      </c>
      <c r="C9" s="44"/>
      <c r="D9" s="160" t="s">
        <v>734</v>
      </c>
    </row>
    <row r="10" spans="1:4">
      <c r="A10" s="42"/>
      <c r="B10" s="42" t="s">
        <v>71</v>
      </c>
      <c r="C10" s="44" t="s">
        <v>72</v>
      </c>
      <c r="D10" s="160" t="s">
        <v>738</v>
      </c>
    </row>
    <row r="11" spans="1:4">
      <c r="A11" s="42"/>
      <c r="B11" s="42" t="s">
        <v>71</v>
      </c>
      <c r="C11" s="44" t="s">
        <v>72</v>
      </c>
      <c r="D11" s="160" t="s">
        <v>739</v>
      </c>
    </row>
    <row r="12" spans="1:4">
      <c r="A12" s="42"/>
      <c r="B12" s="42"/>
      <c r="C12" s="44" t="s">
        <v>72</v>
      </c>
      <c r="D12" s="160" t="s">
        <v>740</v>
      </c>
    </row>
    <row r="13" spans="1:4">
      <c r="A13" s="42"/>
      <c r="B13" s="42" t="s">
        <v>71</v>
      </c>
      <c r="C13" s="44" t="s">
        <v>73</v>
      </c>
      <c r="D13" s="160" t="s">
        <v>741</v>
      </c>
    </row>
    <row r="14" spans="1:4">
      <c r="A14" s="42"/>
      <c r="B14" s="42" t="s">
        <v>71</v>
      </c>
      <c r="C14" s="44" t="s">
        <v>72</v>
      </c>
      <c r="D14" s="160" t="s">
        <v>742</v>
      </c>
    </row>
    <row r="15" spans="1:4">
      <c r="A15" s="42"/>
      <c r="B15" s="42"/>
      <c r="C15" s="44" t="s">
        <v>72</v>
      </c>
      <c r="D15" s="160" t="s">
        <v>743</v>
      </c>
    </row>
    <row r="16" spans="1:4">
      <c r="A16" s="49"/>
      <c r="B16" s="49" t="s">
        <v>71</v>
      </c>
      <c r="C16" s="44" t="s">
        <v>174</v>
      </c>
      <c r="D16" s="262" t="s">
        <v>744</v>
      </c>
    </row>
    <row r="17" spans="1:4">
      <c r="A17" s="42"/>
      <c r="B17" s="42"/>
      <c r="C17" s="44"/>
      <c r="D17" s="160" t="s">
        <v>746</v>
      </c>
    </row>
    <row r="18" spans="1:4">
      <c r="A18" s="42"/>
      <c r="B18" s="42"/>
      <c r="C18" s="44"/>
      <c r="D18" s="160" t="s">
        <v>747</v>
      </c>
    </row>
    <row r="19" spans="1:4">
      <c r="A19" s="42"/>
      <c r="B19" s="42"/>
      <c r="C19" s="44"/>
      <c r="D19" s="160"/>
    </row>
    <row r="20" spans="1:4">
      <c r="A20" s="49"/>
      <c r="B20" s="49"/>
      <c r="C20" s="46"/>
      <c r="D20" s="26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29"/>
  <sheetViews>
    <sheetView workbookViewId="0">
      <selection activeCell="F9" sqref="B7:F9"/>
    </sheetView>
  </sheetViews>
  <sheetFormatPr defaultRowHeight="14.25"/>
  <cols>
    <col min="4" max="5" width="10.109375" customWidth="1"/>
    <col min="6" max="6" width="64.88671875" customWidth="1"/>
  </cols>
  <sheetData>
    <row r="4" spans="2:6">
      <c r="B4" s="263" t="s">
        <v>423</v>
      </c>
      <c r="C4" s="263" t="s">
        <v>15</v>
      </c>
      <c r="D4" s="265" t="s">
        <v>16</v>
      </c>
      <c r="E4" s="274" t="s">
        <v>805</v>
      </c>
      <c r="F4" s="266" t="s">
        <v>12</v>
      </c>
    </row>
    <row r="5" spans="2:6">
      <c r="B5" s="42"/>
      <c r="C5" s="42"/>
      <c r="D5" s="44"/>
      <c r="E5" s="45"/>
      <c r="F5" s="160"/>
    </row>
    <row r="6" spans="2:6">
      <c r="B6" s="42"/>
      <c r="C6" s="42" t="s">
        <v>71</v>
      </c>
      <c r="D6" s="44" t="s">
        <v>72</v>
      </c>
      <c r="E6" s="45"/>
      <c r="F6" s="160" t="s">
        <v>743</v>
      </c>
    </row>
    <row r="7" spans="2:6">
      <c r="B7" s="42"/>
      <c r="C7" s="42"/>
      <c r="D7" s="44"/>
      <c r="E7" s="45"/>
      <c r="F7" s="160" t="s">
        <v>746</v>
      </c>
    </row>
    <row r="8" spans="2:6">
      <c r="B8" s="42"/>
      <c r="C8" s="42"/>
      <c r="D8" s="44"/>
      <c r="E8" s="45"/>
      <c r="F8" s="160" t="s">
        <v>747</v>
      </c>
    </row>
    <row r="9" spans="2:6">
      <c r="B9" s="268"/>
      <c r="C9" s="268"/>
      <c r="D9" s="269"/>
      <c r="E9" s="275"/>
      <c r="F9" s="160" t="s">
        <v>740</v>
      </c>
    </row>
    <row r="10" spans="2:6">
      <c r="B10" s="268"/>
      <c r="C10" s="268"/>
      <c r="D10" s="269"/>
      <c r="E10" s="275"/>
      <c r="F10" s="270"/>
    </row>
    <row r="11" spans="2:6">
      <c r="B11" s="42"/>
      <c r="C11" s="268" t="s">
        <v>71</v>
      </c>
      <c r="D11" s="269" t="s">
        <v>72</v>
      </c>
      <c r="E11" s="44" t="s">
        <v>794</v>
      </c>
      <c r="F11" s="160" t="s">
        <v>795</v>
      </c>
    </row>
    <row r="12" spans="2:6">
      <c r="B12" s="42"/>
      <c r="C12" s="42" t="s">
        <v>71</v>
      </c>
      <c r="D12" s="44"/>
      <c r="E12" s="44"/>
      <c r="F12" s="160" t="s">
        <v>796</v>
      </c>
    </row>
    <row r="13" spans="2:6">
      <c r="B13" s="42"/>
      <c r="C13" s="42" t="s">
        <v>71</v>
      </c>
      <c r="D13" s="44" t="s">
        <v>73</v>
      </c>
      <c r="E13" s="44"/>
      <c r="F13" s="160" t="s">
        <v>797</v>
      </c>
    </row>
    <row r="14" spans="2:6">
      <c r="B14" s="268"/>
      <c r="C14" s="268"/>
      <c r="D14" s="269"/>
      <c r="E14" s="275"/>
      <c r="F14" s="270"/>
    </row>
    <row r="15" spans="2:6">
      <c r="B15" s="42"/>
      <c r="C15" s="42" t="s">
        <v>71</v>
      </c>
      <c r="D15" s="44" t="s">
        <v>72</v>
      </c>
      <c r="E15" s="44" t="s">
        <v>619</v>
      </c>
      <c r="F15" s="160" t="s">
        <v>791</v>
      </c>
    </row>
    <row r="16" spans="2:6">
      <c r="B16" s="49"/>
      <c r="C16" s="268" t="s">
        <v>71</v>
      </c>
      <c r="D16" s="269" t="s">
        <v>72</v>
      </c>
      <c r="E16" s="44"/>
      <c r="F16" s="262" t="s">
        <v>792</v>
      </c>
    </row>
    <row r="17" spans="2:6">
      <c r="B17" s="268"/>
      <c r="C17" s="42" t="s">
        <v>71</v>
      </c>
      <c r="D17" s="44" t="s">
        <v>72</v>
      </c>
      <c r="E17" s="269"/>
      <c r="F17" s="270" t="s">
        <v>793</v>
      </c>
    </row>
    <row r="18" spans="2:6">
      <c r="B18" s="268"/>
      <c r="C18" s="268"/>
      <c r="D18" s="269"/>
      <c r="E18" s="275"/>
      <c r="F18" s="270"/>
    </row>
    <row r="19" spans="2:6">
      <c r="B19" s="42"/>
      <c r="C19" s="42" t="s">
        <v>71</v>
      </c>
      <c r="D19" s="44" t="s">
        <v>73</v>
      </c>
      <c r="E19" s="44" t="s">
        <v>790</v>
      </c>
      <c r="F19" s="160" t="s">
        <v>801</v>
      </c>
    </row>
    <row r="20" spans="2:6">
      <c r="B20" s="42"/>
      <c r="C20" s="268" t="s">
        <v>71</v>
      </c>
      <c r="D20" s="269" t="s">
        <v>72</v>
      </c>
      <c r="E20" s="44"/>
      <c r="F20" s="160" t="s">
        <v>802</v>
      </c>
    </row>
    <row r="21" spans="2:6">
      <c r="B21" s="268"/>
      <c r="C21" s="268"/>
      <c r="D21" s="269"/>
      <c r="E21" s="275"/>
      <c r="F21" s="270"/>
    </row>
    <row r="22" spans="2:6">
      <c r="B22" s="268"/>
      <c r="C22" s="268" t="s">
        <v>71</v>
      </c>
      <c r="D22" s="269" t="s">
        <v>72</v>
      </c>
      <c r="E22" s="269" t="s">
        <v>233</v>
      </c>
      <c r="F22" s="270" t="s">
        <v>798</v>
      </c>
    </row>
    <row r="23" spans="2:6">
      <c r="B23" s="268"/>
      <c r="C23" s="268" t="s">
        <v>71</v>
      </c>
      <c r="D23" s="269" t="s">
        <v>73</v>
      </c>
      <c r="E23" s="269"/>
      <c r="F23" s="270" t="s">
        <v>799</v>
      </c>
    </row>
    <row r="24" spans="2:6">
      <c r="B24" s="268"/>
      <c r="C24" s="268"/>
      <c r="D24" s="269"/>
      <c r="E24" s="269"/>
      <c r="F24" s="270" t="s">
        <v>800</v>
      </c>
    </row>
    <row r="25" spans="2:6">
      <c r="B25" s="268"/>
      <c r="C25" s="268" t="s">
        <v>71</v>
      </c>
      <c r="D25" s="269" t="s">
        <v>73</v>
      </c>
      <c r="E25" s="275"/>
      <c r="F25" s="270" t="s">
        <v>846</v>
      </c>
    </row>
    <row r="26" spans="2:6">
      <c r="B26" s="268"/>
      <c r="C26" s="268"/>
      <c r="D26" s="269"/>
      <c r="E26" s="275"/>
      <c r="F26" s="270" t="s">
        <v>847</v>
      </c>
    </row>
    <row r="27" spans="2:6">
      <c r="B27" s="268"/>
      <c r="C27" s="268"/>
      <c r="D27" s="269"/>
      <c r="E27" s="275"/>
      <c r="F27" s="270"/>
    </row>
    <row r="28" spans="2:6">
      <c r="B28" s="49"/>
      <c r="C28" s="49" t="s">
        <v>71</v>
      </c>
      <c r="D28" s="46" t="s">
        <v>72</v>
      </c>
      <c r="E28" s="46" t="s">
        <v>803</v>
      </c>
      <c r="F28" s="262" t="s">
        <v>804</v>
      </c>
    </row>
    <row r="29" spans="2:6">
      <c r="B29" s="271"/>
      <c r="C29" s="271"/>
      <c r="D29" s="272"/>
      <c r="E29" s="272"/>
      <c r="F29" s="273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G24"/>
  <sheetViews>
    <sheetView tabSelected="1" topLeftCell="A4" workbookViewId="0">
      <selection activeCell="B22" sqref="B22"/>
    </sheetView>
  </sheetViews>
  <sheetFormatPr defaultRowHeight="14.25"/>
  <cols>
    <col min="6" max="6" width="60.44140625" customWidth="1"/>
  </cols>
  <sheetData>
    <row r="2" spans="2:6">
      <c r="B2" s="263" t="s">
        <v>423</v>
      </c>
      <c r="C2" s="263" t="s">
        <v>15</v>
      </c>
      <c r="D2" s="265" t="s">
        <v>16</v>
      </c>
      <c r="E2" s="274" t="s">
        <v>805</v>
      </c>
      <c r="F2" s="266" t="s">
        <v>12</v>
      </c>
    </row>
    <row r="3" spans="2:6">
      <c r="B3" s="42">
        <v>1</v>
      </c>
      <c r="C3" s="42" t="s">
        <v>869</v>
      </c>
      <c r="D3" s="269" t="s">
        <v>72</v>
      </c>
      <c r="E3" s="45" t="s">
        <v>848</v>
      </c>
      <c r="F3" s="160" t="s">
        <v>849</v>
      </c>
    </row>
    <row r="4" spans="2:6">
      <c r="B4" s="42">
        <v>2</v>
      </c>
      <c r="C4" s="42"/>
      <c r="D4" s="269" t="s">
        <v>72</v>
      </c>
      <c r="E4" s="45"/>
      <c r="F4" s="160" t="s">
        <v>850</v>
      </c>
    </row>
    <row r="5" spans="2:6">
      <c r="B5" s="42">
        <v>3</v>
      </c>
      <c r="C5" s="42"/>
      <c r="D5" s="269" t="s">
        <v>72</v>
      </c>
      <c r="E5" s="45"/>
      <c r="F5" s="160" t="s">
        <v>851</v>
      </c>
    </row>
    <row r="6" spans="2:6">
      <c r="B6" s="42">
        <v>4</v>
      </c>
      <c r="C6" s="42"/>
      <c r="D6" s="269" t="s">
        <v>72</v>
      </c>
      <c r="E6" s="45"/>
      <c r="F6" s="160" t="s">
        <v>852</v>
      </c>
    </row>
    <row r="7" spans="2:6">
      <c r="B7" s="268">
        <v>5</v>
      </c>
      <c r="C7" s="268"/>
      <c r="D7" s="269" t="s">
        <v>72</v>
      </c>
      <c r="E7" s="275"/>
      <c r="F7" s="160" t="s">
        <v>853</v>
      </c>
    </row>
    <row r="8" spans="2:6" ht="25.5">
      <c r="B8" s="268"/>
      <c r="C8" s="268"/>
      <c r="D8" s="269" t="s">
        <v>72</v>
      </c>
      <c r="E8" s="275"/>
      <c r="F8" s="270" t="s">
        <v>860</v>
      </c>
    </row>
    <row r="9" spans="2:6">
      <c r="B9" s="42">
        <v>6</v>
      </c>
      <c r="C9" s="268" t="s">
        <v>869</v>
      </c>
      <c r="D9" s="269" t="s">
        <v>72</v>
      </c>
      <c r="E9" s="44" t="s">
        <v>854</v>
      </c>
      <c r="F9" s="160" t="s">
        <v>855</v>
      </c>
    </row>
    <row r="10" spans="2:6">
      <c r="B10" s="42">
        <v>7</v>
      </c>
      <c r="C10" s="42" t="s">
        <v>869</v>
      </c>
      <c r="D10" s="269" t="s">
        <v>72</v>
      </c>
      <c r="E10" s="44"/>
      <c r="F10" s="160" t="s">
        <v>856</v>
      </c>
    </row>
    <row r="11" spans="2:6">
      <c r="B11" s="268">
        <v>8</v>
      </c>
      <c r="C11" s="268"/>
      <c r="D11" s="44" t="s">
        <v>73</v>
      </c>
      <c r="E11" s="275" t="s">
        <v>857</v>
      </c>
      <c r="F11" s="270" t="s">
        <v>858</v>
      </c>
    </row>
    <row r="12" spans="2:6">
      <c r="B12" s="42">
        <v>9</v>
      </c>
      <c r="C12" s="42" t="s">
        <v>71</v>
      </c>
      <c r="D12" s="44" t="s">
        <v>73</v>
      </c>
      <c r="E12" s="44"/>
      <c r="F12" s="160" t="s">
        <v>859</v>
      </c>
    </row>
    <row r="13" spans="2:6">
      <c r="B13" s="268"/>
      <c r="C13" s="268"/>
      <c r="D13" s="44" t="s">
        <v>73</v>
      </c>
      <c r="E13" s="275"/>
      <c r="F13" s="270" t="s">
        <v>867</v>
      </c>
    </row>
    <row r="14" spans="2:6">
      <c r="B14" s="268">
        <v>10</v>
      </c>
      <c r="C14" s="42" t="s">
        <v>71</v>
      </c>
      <c r="D14" s="44" t="s">
        <v>73</v>
      </c>
      <c r="E14" s="269" t="s">
        <v>233</v>
      </c>
      <c r="F14" s="270" t="s">
        <v>861</v>
      </c>
    </row>
    <row r="15" spans="2:6">
      <c r="B15" s="268">
        <v>11</v>
      </c>
      <c r="C15" s="42" t="s">
        <v>71</v>
      </c>
      <c r="D15" s="44" t="s">
        <v>73</v>
      </c>
      <c r="E15" s="275"/>
      <c r="F15" s="270" t="s">
        <v>862</v>
      </c>
    </row>
    <row r="16" spans="2:6">
      <c r="B16" s="42">
        <v>12</v>
      </c>
      <c r="C16" s="42"/>
      <c r="D16" s="44" t="s">
        <v>73</v>
      </c>
      <c r="E16" s="44"/>
      <c r="F16" s="160" t="s">
        <v>863</v>
      </c>
    </row>
    <row r="17" spans="2:7">
      <c r="B17" s="42">
        <v>13</v>
      </c>
      <c r="C17" s="268"/>
      <c r="D17" s="44" t="s">
        <v>73</v>
      </c>
      <c r="E17" s="44"/>
      <c r="F17" s="160" t="s">
        <v>864</v>
      </c>
    </row>
    <row r="18" spans="2:7">
      <c r="B18" s="268">
        <v>14</v>
      </c>
      <c r="C18" s="42" t="s">
        <v>71</v>
      </c>
      <c r="D18" s="44" t="s">
        <v>73</v>
      </c>
      <c r="E18" s="275" t="s">
        <v>866</v>
      </c>
      <c r="F18" s="270" t="s">
        <v>865</v>
      </c>
    </row>
    <row r="19" spans="2:7">
      <c r="B19" s="268">
        <v>15</v>
      </c>
      <c r="C19" s="268"/>
      <c r="D19" s="269" t="s">
        <v>72</v>
      </c>
      <c r="E19" s="269" t="s">
        <v>768</v>
      </c>
      <c r="F19" s="270" t="s">
        <v>868</v>
      </c>
    </row>
    <row r="20" spans="2:7">
      <c r="B20" s="42">
        <v>16</v>
      </c>
      <c r="C20" s="42"/>
      <c r="D20" s="44" t="s">
        <v>77</v>
      </c>
      <c r="E20" s="45"/>
      <c r="F20" s="160" t="s">
        <v>746</v>
      </c>
      <c r="G20" s="160"/>
    </row>
    <row r="21" spans="2:7">
      <c r="B21" s="268">
        <v>17</v>
      </c>
      <c r="C21" s="268"/>
      <c r="D21" s="269" t="s">
        <v>72</v>
      </c>
      <c r="E21" s="275"/>
      <c r="F21" s="160" t="s">
        <v>740</v>
      </c>
      <c r="G21" s="160"/>
    </row>
    <row r="22" spans="2:7">
      <c r="B22" s="42">
        <v>18</v>
      </c>
      <c r="C22" s="268"/>
      <c r="D22" s="269" t="s">
        <v>72</v>
      </c>
      <c r="E22" s="275"/>
      <c r="F22" s="270" t="s">
        <v>870</v>
      </c>
    </row>
    <row r="23" spans="2:7">
      <c r="B23" s="49"/>
      <c r="C23" s="49"/>
      <c r="D23" s="46"/>
      <c r="E23" s="46"/>
      <c r="F23" s="262"/>
    </row>
    <row r="24" spans="2:7">
      <c r="B24" s="271"/>
      <c r="C24" s="271"/>
      <c r="D24" s="272"/>
      <c r="E24" s="272"/>
      <c r="F24" s="273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3:F25"/>
  <sheetViews>
    <sheetView workbookViewId="0">
      <selection activeCell="E25" sqref="E25:F25"/>
    </sheetView>
  </sheetViews>
  <sheetFormatPr defaultRowHeight="14.25"/>
  <cols>
    <col min="1" max="2" width="19.77734375" customWidth="1"/>
    <col min="3" max="3" width="20" customWidth="1"/>
    <col min="4" max="4" width="12.6640625" customWidth="1"/>
  </cols>
  <sheetData>
    <row r="3" spans="1:6">
      <c r="A3" t="s">
        <v>573</v>
      </c>
      <c r="B3" t="s">
        <v>805</v>
      </c>
      <c r="C3" t="s">
        <v>717</v>
      </c>
      <c r="D3" t="s">
        <v>811</v>
      </c>
      <c r="E3" t="s">
        <v>808</v>
      </c>
      <c r="F3" t="s">
        <v>806</v>
      </c>
    </row>
    <row r="4" spans="1:6">
      <c r="A4" t="s">
        <v>809</v>
      </c>
      <c r="B4" t="s">
        <v>810</v>
      </c>
      <c r="C4" t="s">
        <v>514</v>
      </c>
      <c r="D4" t="s">
        <v>818</v>
      </c>
      <c r="E4">
        <v>2010</v>
      </c>
      <c r="F4" s="276" t="s">
        <v>807</v>
      </c>
    </row>
    <row r="5" spans="1:6">
      <c r="A5" t="s">
        <v>809</v>
      </c>
      <c r="C5" t="s">
        <v>506</v>
      </c>
      <c r="D5" t="s">
        <v>818</v>
      </c>
      <c r="E5">
        <v>2010</v>
      </c>
      <c r="F5" s="276" t="s">
        <v>807</v>
      </c>
    </row>
    <row r="6" spans="1:6">
      <c r="A6" t="s">
        <v>813</v>
      </c>
      <c r="C6" t="s">
        <v>514</v>
      </c>
      <c r="D6" t="s">
        <v>812</v>
      </c>
      <c r="E6">
        <v>2010</v>
      </c>
      <c r="F6" s="276" t="s">
        <v>807</v>
      </c>
    </row>
    <row r="7" spans="1:6">
      <c r="A7" t="s">
        <v>815</v>
      </c>
      <c r="C7" t="s">
        <v>514</v>
      </c>
      <c r="D7" t="s">
        <v>814</v>
      </c>
      <c r="E7">
        <v>2010</v>
      </c>
      <c r="F7" s="276" t="s">
        <v>807</v>
      </c>
    </row>
    <row r="8" spans="1:6">
      <c r="A8" t="s">
        <v>816</v>
      </c>
      <c r="C8" t="s">
        <v>514</v>
      </c>
      <c r="D8" t="s">
        <v>818</v>
      </c>
      <c r="E8">
        <v>2010</v>
      </c>
      <c r="F8" s="276" t="s">
        <v>807</v>
      </c>
    </row>
    <row r="9" spans="1:6">
      <c r="A9" t="s">
        <v>817</v>
      </c>
      <c r="B9" t="s">
        <v>827</v>
      </c>
      <c r="C9" t="s">
        <v>818</v>
      </c>
      <c r="D9" t="s">
        <v>812</v>
      </c>
      <c r="E9">
        <v>2013</v>
      </c>
      <c r="F9" s="276" t="s">
        <v>820</v>
      </c>
    </row>
    <row r="10" spans="1:6">
      <c r="A10" t="s">
        <v>822</v>
      </c>
      <c r="B10" t="s">
        <v>821</v>
      </c>
      <c r="C10" t="s">
        <v>819</v>
      </c>
      <c r="D10" t="s">
        <v>812</v>
      </c>
      <c r="E10">
        <v>2013</v>
      </c>
      <c r="F10" s="276" t="s">
        <v>820</v>
      </c>
    </row>
    <row r="11" spans="1:6">
      <c r="A11" t="s">
        <v>823</v>
      </c>
      <c r="B11" t="s">
        <v>827</v>
      </c>
      <c r="C11" t="s">
        <v>818</v>
      </c>
      <c r="D11" t="s">
        <v>812</v>
      </c>
      <c r="E11">
        <v>2013</v>
      </c>
      <c r="F11" s="276" t="s">
        <v>820</v>
      </c>
    </row>
    <row r="12" spans="1:6">
      <c r="A12" t="s">
        <v>823</v>
      </c>
      <c r="B12" t="s">
        <v>827</v>
      </c>
      <c r="C12" t="s">
        <v>514</v>
      </c>
      <c r="D12" t="s">
        <v>812</v>
      </c>
      <c r="E12">
        <v>2013</v>
      </c>
      <c r="F12" s="276" t="s">
        <v>820</v>
      </c>
    </row>
    <row r="13" spans="1:6">
      <c r="A13" t="s">
        <v>824</v>
      </c>
      <c r="B13" t="s">
        <v>827</v>
      </c>
      <c r="C13" t="s">
        <v>506</v>
      </c>
      <c r="D13" t="s">
        <v>812</v>
      </c>
      <c r="E13">
        <v>2013</v>
      </c>
      <c r="F13" s="276" t="s">
        <v>820</v>
      </c>
    </row>
    <row r="14" spans="1:6">
      <c r="A14" t="s">
        <v>825</v>
      </c>
      <c r="B14" t="s">
        <v>827</v>
      </c>
      <c r="C14" t="s">
        <v>819</v>
      </c>
      <c r="D14" t="s">
        <v>812</v>
      </c>
      <c r="E14">
        <v>2013</v>
      </c>
      <c r="F14" s="276" t="s">
        <v>820</v>
      </c>
    </row>
    <row r="15" spans="1:6">
      <c r="A15" t="s">
        <v>826</v>
      </c>
      <c r="B15" t="s">
        <v>827</v>
      </c>
      <c r="C15" t="s">
        <v>818</v>
      </c>
      <c r="D15" t="s">
        <v>812</v>
      </c>
      <c r="E15">
        <v>2013</v>
      </c>
      <c r="F15" s="276" t="s">
        <v>820</v>
      </c>
    </row>
    <row r="16" spans="1:6">
      <c r="A16" t="s">
        <v>823</v>
      </c>
      <c r="B16" t="s">
        <v>827</v>
      </c>
      <c r="C16" t="s">
        <v>818</v>
      </c>
      <c r="D16" t="s">
        <v>812</v>
      </c>
      <c r="E16">
        <v>2013</v>
      </c>
      <c r="F16" s="276" t="s">
        <v>820</v>
      </c>
    </row>
    <row r="17" spans="1:6">
      <c r="A17" t="s">
        <v>825</v>
      </c>
      <c r="B17" t="s">
        <v>827</v>
      </c>
      <c r="C17" t="s">
        <v>818</v>
      </c>
      <c r="D17" t="s">
        <v>812</v>
      </c>
      <c r="E17">
        <v>2013</v>
      </c>
      <c r="F17" s="276" t="s">
        <v>820</v>
      </c>
    </row>
    <row r="18" spans="1:6">
      <c r="A18" t="s">
        <v>823</v>
      </c>
      <c r="B18" t="s">
        <v>829</v>
      </c>
      <c r="C18" t="s">
        <v>818</v>
      </c>
      <c r="D18" t="s">
        <v>814</v>
      </c>
      <c r="E18">
        <v>2009</v>
      </c>
      <c r="F18" s="276" t="s">
        <v>828</v>
      </c>
    </row>
    <row r="19" spans="1:6">
      <c r="A19" t="s">
        <v>823</v>
      </c>
      <c r="B19" t="s">
        <v>829</v>
      </c>
      <c r="C19" t="s">
        <v>818</v>
      </c>
      <c r="D19" t="s">
        <v>814</v>
      </c>
      <c r="E19">
        <v>2009</v>
      </c>
      <c r="F19" s="276" t="s">
        <v>828</v>
      </c>
    </row>
    <row r="20" spans="1:6">
      <c r="A20" t="s">
        <v>830</v>
      </c>
      <c r="B20" t="s">
        <v>829</v>
      </c>
      <c r="C20" t="s">
        <v>818</v>
      </c>
      <c r="D20" t="s">
        <v>814</v>
      </c>
      <c r="E20">
        <v>2009</v>
      </c>
      <c r="F20" s="276" t="s">
        <v>828</v>
      </c>
    </row>
    <row r="21" spans="1:6">
      <c r="A21" t="s">
        <v>832</v>
      </c>
      <c r="B21" t="s">
        <v>833</v>
      </c>
      <c r="C21" t="s">
        <v>506</v>
      </c>
      <c r="D21" t="s">
        <v>831</v>
      </c>
      <c r="E21">
        <v>2011</v>
      </c>
      <c r="F21" s="276" t="s">
        <v>834</v>
      </c>
    </row>
    <row r="22" spans="1:6">
      <c r="A22" t="s">
        <v>837</v>
      </c>
      <c r="C22" t="s">
        <v>818</v>
      </c>
      <c r="D22" t="s">
        <v>836</v>
      </c>
      <c r="E22">
        <v>2011</v>
      </c>
      <c r="F22" s="276" t="s">
        <v>835</v>
      </c>
    </row>
    <row r="23" spans="1:6">
      <c r="A23" t="s">
        <v>838</v>
      </c>
      <c r="C23" t="s">
        <v>514</v>
      </c>
      <c r="D23" t="s">
        <v>839</v>
      </c>
      <c r="E23">
        <v>2012</v>
      </c>
      <c r="F23" s="276" t="s">
        <v>840</v>
      </c>
    </row>
    <row r="24" spans="1:6">
      <c r="A24" t="s">
        <v>841</v>
      </c>
      <c r="B24" t="s">
        <v>842</v>
      </c>
      <c r="C24" t="s">
        <v>506</v>
      </c>
      <c r="E24">
        <v>2012</v>
      </c>
      <c r="F24" s="276" t="s">
        <v>840</v>
      </c>
    </row>
    <row r="25" spans="1:6">
      <c r="A25" t="s">
        <v>838</v>
      </c>
      <c r="B25" t="s">
        <v>843</v>
      </c>
      <c r="E25">
        <v>2012</v>
      </c>
      <c r="F25" s="276" t="s">
        <v>840</v>
      </c>
    </row>
  </sheetData>
  <hyperlinks>
    <hyperlink ref="F4" r:id="rId1"/>
    <hyperlink ref="F5" r:id="rId2"/>
    <hyperlink ref="F6" r:id="rId3"/>
    <hyperlink ref="F7" r:id="rId4"/>
    <hyperlink ref="F8" r:id="rId5"/>
    <hyperlink ref="F9" r:id="rId6"/>
    <hyperlink ref="F10" r:id="rId7"/>
    <hyperlink ref="F11" r:id="rId8"/>
    <hyperlink ref="F12" r:id="rId9"/>
    <hyperlink ref="F13" r:id="rId10"/>
    <hyperlink ref="F14" r:id="rId11"/>
    <hyperlink ref="F15" r:id="rId12"/>
    <hyperlink ref="F16" r:id="rId13"/>
    <hyperlink ref="F17" r:id="rId14"/>
    <hyperlink ref="F18" r:id="rId15"/>
    <hyperlink ref="F19" r:id="rId16"/>
    <hyperlink ref="F20" r:id="rId17"/>
    <hyperlink ref="F21" r:id="rId18"/>
    <hyperlink ref="F22" r:id="rId19"/>
    <hyperlink ref="F23" r:id="rId20"/>
    <hyperlink ref="F24" r:id="rId21"/>
    <hyperlink ref="F25" r:id="rId22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2:G20"/>
  <sheetViews>
    <sheetView workbookViewId="0">
      <selection activeCell="G2" sqref="G2"/>
    </sheetView>
  </sheetViews>
  <sheetFormatPr defaultRowHeight="14.25"/>
  <sheetData>
    <row r="2" spans="1:7" ht="15">
      <c r="A2" s="90" t="s">
        <v>769</v>
      </c>
      <c r="G2" s="90" t="s">
        <v>786</v>
      </c>
    </row>
    <row r="3" spans="1:7">
      <c r="A3" t="s">
        <v>770</v>
      </c>
      <c r="G3" t="s">
        <v>787</v>
      </c>
    </row>
    <row r="4" spans="1:7">
      <c r="A4" t="s">
        <v>233</v>
      </c>
      <c r="G4" t="s">
        <v>788</v>
      </c>
    </row>
    <row r="5" spans="1:7">
      <c r="A5" t="s">
        <v>768</v>
      </c>
    </row>
    <row r="6" spans="1:7">
      <c r="A6" t="s">
        <v>771</v>
      </c>
    </row>
    <row r="7" spans="1:7">
      <c r="A7" t="s">
        <v>772</v>
      </c>
    </row>
    <row r="8" spans="1:7">
      <c r="A8" t="s">
        <v>773</v>
      </c>
    </row>
    <row r="9" spans="1:7">
      <c r="A9" t="s">
        <v>774</v>
      </c>
    </row>
    <row r="10" spans="1:7">
      <c r="A10" t="s">
        <v>775</v>
      </c>
    </row>
    <row r="11" spans="1:7">
      <c r="A11" t="s">
        <v>776</v>
      </c>
    </row>
    <row r="12" spans="1:7">
      <c r="A12" t="s">
        <v>777</v>
      </c>
    </row>
    <row r="13" spans="1:7">
      <c r="A13" t="s">
        <v>778</v>
      </c>
    </row>
    <row r="14" spans="1:7">
      <c r="A14" t="s">
        <v>779</v>
      </c>
    </row>
    <row r="15" spans="1:7">
      <c r="A15" t="s">
        <v>780</v>
      </c>
    </row>
    <row r="16" spans="1:7">
      <c r="A16" t="s">
        <v>781</v>
      </c>
    </row>
    <row r="17" spans="1:1">
      <c r="A17" t="s">
        <v>782</v>
      </c>
    </row>
    <row r="18" spans="1:1">
      <c r="A18" t="s">
        <v>783</v>
      </c>
    </row>
    <row r="19" spans="1:1">
      <c r="A19" t="s">
        <v>784</v>
      </c>
    </row>
    <row r="20" spans="1:1">
      <c r="A20" t="s">
        <v>785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5:H18"/>
  <sheetViews>
    <sheetView workbookViewId="0">
      <selection activeCell="G21" sqref="G21"/>
    </sheetView>
  </sheetViews>
  <sheetFormatPr defaultRowHeight="14.25"/>
  <cols>
    <col min="2" max="2" width="11" bestFit="1" customWidth="1"/>
    <col min="3" max="3" width="12.77734375" bestFit="1" customWidth="1"/>
  </cols>
  <sheetData>
    <row r="5" spans="2:8">
      <c r="B5" s="66" t="s">
        <v>748</v>
      </c>
      <c r="C5" s="66" t="s">
        <v>749</v>
      </c>
      <c r="D5" s="66" t="s">
        <v>375</v>
      </c>
      <c r="E5" s="66" t="s">
        <v>193</v>
      </c>
      <c r="F5" s="66" t="s">
        <v>750</v>
      </c>
      <c r="G5" s="66" t="s">
        <v>751</v>
      </c>
      <c r="H5" s="66" t="s">
        <v>764</v>
      </c>
    </row>
    <row r="6" spans="2:8">
      <c r="B6" s="99">
        <v>41512</v>
      </c>
      <c r="C6" s="267" t="s">
        <v>752</v>
      </c>
      <c r="D6" s="66" t="s">
        <v>753</v>
      </c>
      <c r="E6" s="66">
        <v>16</v>
      </c>
      <c r="F6" s="66">
        <v>432.96</v>
      </c>
      <c r="G6" s="66">
        <v>10</v>
      </c>
      <c r="H6" s="66">
        <f>G6-E6</f>
        <v>-6</v>
      </c>
    </row>
    <row r="7" spans="2:8">
      <c r="B7" s="99">
        <v>41512</v>
      </c>
      <c r="C7" s="267" t="s">
        <v>752</v>
      </c>
      <c r="D7" s="66" t="s">
        <v>754</v>
      </c>
      <c r="E7" s="66">
        <v>1</v>
      </c>
      <c r="F7" s="66">
        <v>30.75</v>
      </c>
      <c r="G7" s="66">
        <v>1</v>
      </c>
      <c r="H7" s="66">
        <f t="shared" ref="H7:H16" si="0">G7-E7</f>
        <v>0</v>
      </c>
    </row>
    <row r="8" spans="2:8">
      <c r="B8" s="99">
        <v>41513</v>
      </c>
      <c r="C8" s="66" t="s">
        <v>755</v>
      </c>
      <c r="D8" s="66" t="s">
        <v>753</v>
      </c>
      <c r="E8" s="66">
        <v>2</v>
      </c>
      <c r="F8" s="66">
        <v>54.12</v>
      </c>
      <c r="G8" s="66"/>
      <c r="H8" s="66">
        <f t="shared" si="0"/>
        <v>-2</v>
      </c>
    </row>
    <row r="9" spans="2:8">
      <c r="B9" s="99">
        <v>41515</v>
      </c>
      <c r="C9" s="66" t="s">
        <v>756</v>
      </c>
      <c r="D9" s="66" t="s">
        <v>753</v>
      </c>
      <c r="E9" s="66">
        <v>7</v>
      </c>
      <c r="F9" s="66">
        <v>189.42</v>
      </c>
      <c r="G9" s="66"/>
      <c r="H9" s="66">
        <f t="shared" si="0"/>
        <v>-7</v>
      </c>
    </row>
    <row r="10" spans="2:8">
      <c r="B10" s="99">
        <v>41515</v>
      </c>
      <c r="C10" s="66" t="s">
        <v>757</v>
      </c>
      <c r="D10" s="66" t="s">
        <v>753</v>
      </c>
      <c r="E10" s="66">
        <v>24</v>
      </c>
      <c r="F10" s="66">
        <v>649.44000000000005</v>
      </c>
      <c r="G10" s="66">
        <v>24</v>
      </c>
      <c r="H10" s="66">
        <f t="shared" si="0"/>
        <v>0</v>
      </c>
    </row>
    <row r="11" spans="2:8">
      <c r="B11" s="99">
        <v>41516</v>
      </c>
      <c r="C11" s="66" t="s">
        <v>758</v>
      </c>
      <c r="D11" s="66" t="s">
        <v>759</v>
      </c>
      <c r="E11" s="66">
        <v>2</v>
      </c>
      <c r="F11" s="66">
        <v>61.5</v>
      </c>
      <c r="G11" s="66">
        <v>2</v>
      </c>
      <c r="H11" s="66">
        <f t="shared" si="0"/>
        <v>0</v>
      </c>
    </row>
    <row r="12" spans="2:8">
      <c r="B12" s="99">
        <v>41533</v>
      </c>
      <c r="C12" s="66" t="s">
        <v>760</v>
      </c>
      <c r="D12" s="66" t="s">
        <v>761</v>
      </c>
      <c r="E12" s="66">
        <v>9</v>
      </c>
      <c r="F12" s="66">
        <v>531.36</v>
      </c>
      <c r="G12" s="66">
        <v>9</v>
      </c>
      <c r="H12" s="66">
        <f t="shared" si="0"/>
        <v>0</v>
      </c>
    </row>
    <row r="13" spans="2:8">
      <c r="B13" s="99">
        <v>41544</v>
      </c>
      <c r="C13" s="66" t="s">
        <v>762</v>
      </c>
      <c r="D13" s="66" t="s">
        <v>753</v>
      </c>
      <c r="E13" s="66">
        <v>15</v>
      </c>
      <c r="F13" s="66">
        <v>405.9</v>
      </c>
      <c r="G13" s="66">
        <v>15</v>
      </c>
      <c r="H13" s="66">
        <f t="shared" si="0"/>
        <v>0</v>
      </c>
    </row>
    <row r="14" spans="2:8">
      <c r="B14" s="99">
        <v>41557</v>
      </c>
      <c r="C14" s="66" t="s">
        <v>763</v>
      </c>
      <c r="D14" s="66" t="s">
        <v>753</v>
      </c>
      <c r="E14" s="66">
        <v>12</v>
      </c>
      <c r="F14" s="66">
        <v>324.72000000000003</v>
      </c>
      <c r="G14" s="66"/>
      <c r="H14" s="66">
        <f t="shared" si="0"/>
        <v>-12</v>
      </c>
    </row>
    <row r="15" spans="2:8">
      <c r="B15" s="99">
        <v>41570</v>
      </c>
      <c r="C15" s="199" t="s">
        <v>844</v>
      </c>
      <c r="D15" s="199" t="s">
        <v>753</v>
      </c>
      <c r="E15" s="199">
        <v>18</v>
      </c>
      <c r="F15" s="199">
        <v>487.08</v>
      </c>
      <c r="G15" s="66"/>
      <c r="H15" s="199">
        <f t="shared" si="0"/>
        <v>-18</v>
      </c>
    </row>
    <row r="16" spans="2:8">
      <c r="B16" s="99">
        <v>41570</v>
      </c>
      <c r="C16" s="199" t="s">
        <v>844</v>
      </c>
      <c r="D16" s="199" t="s">
        <v>845</v>
      </c>
      <c r="E16" s="199">
        <v>1</v>
      </c>
      <c r="F16" s="199">
        <v>34.44</v>
      </c>
      <c r="G16" s="66"/>
      <c r="H16" s="199">
        <f t="shared" si="0"/>
        <v>-1</v>
      </c>
    </row>
    <row r="17" spans="4:8">
      <c r="E17" t="s">
        <v>765</v>
      </c>
      <c r="G17" t="s">
        <v>766</v>
      </c>
      <c r="H17" t="s">
        <v>767</v>
      </c>
    </row>
    <row r="18" spans="4:8">
      <c r="D18" t="s">
        <v>76</v>
      </c>
      <c r="E18" s="66">
        <f t="shared" ref="E18:G18" si="1">SUM(E6:E16)</f>
        <v>107</v>
      </c>
      <c r="F18" s="66">
        <f t="shared" si="1"/>
        <v>3201.69</v>
      </c>
      <c r="G18" s="66">
        <f t="shared" si="1"/>
        <v>61</v>
      </c>
      <c r="H18" s="66">
        <f>SUM(H6:H16)</f>
        <v>-46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84" t="s">
        <v>487</v>
      </c>
      <c r="B4" s="183" t="s">
        <v>489</v>
      </c>
      <c r="C4" s="217" t="s">
        <v>489</v>
      </c>
      <c r="D4" s="66" t="s">
        <v>516</v>
      </c>
    </row>
    <row r="5" spans="1:4">
      <c r="A5" s="185" t="s">
        <v>488</v>
      </c>
      <c r="B5" s="183" t="s">
        <v>490</v>
      </c>
      <c r="C5" s="217" t="s">
        <v>504</v>
      </c>
      <c r="D5" s="66" t="s">
        <v>530</v>
      </c>
    </row>
    <row r="6" spans="1:4">
      <c r="A6" s="185" t="s">
        <v>491</v>
      </c>
      <c r="B6" s="183" t="s">
        <v>492</v>
      </c>
      <c r="C6" s="217" t="s">
        <v>510</v>
      </c>
      <c r="D6" s="66" t="s">
        <v>512</v>
      </c>
    </row>
    <row r="7" spans="1:4">
      <c r="A7" s="185" t="s">
        <v>493</v>
      </c>
      <c r="B7" s="183" t="s">
        <v>494</v>
      </c>
      <c r="C7" s="217" t="s">
        <v>494</v>
      </c>
      <c r="D7" s="66" t="s">
        <v>519</v>
      </c>
    </row>
    <row r="8" spans="1:4">
      <c r="A8" s="185" t="s">
        <v>507</v>
      </c>
      <c r="B8" s="183" t="s">
        <v>508</v>
      </c>
      <c r="C8" s="217" t="s">
        <v>508</v>
      </c>
      <c r="D8" s="66" t="s">
        <v>6</v>
      </c>
    </row>
    <row r="9" spans="1:4">
      <c r="A9" s="185" t="s">
        <v>5</v>
      </c>
      <c r="B9" s="183" t="s">
        <v>495</v>
      </c>
      <c r="C9" s="217" t="s">
        <v>495</v>
      </c>
      <c r="D9" s="66" t="s">
        <v>495</v>
      </c>
    </row>
    <row r="10" spans="1:4">
      <c r="A10" s="185" t="s">
        <v>497</v>
      </c>
      <c r="B10" s="183" t="s">
        <v>498</v>
      </c>
      <c r="C10" s="217" t="s">
        <v>505</v>
      </c>
      <c r="D10" s="66" t="s">
        <v>529</v>
      </c>
    </row>
    <row r="11" spans="1:4">
      <c r="A11" s="185" t="s">
        <v>509</v>
      </c>
      <c r="B11" s="183" t="s">
        <v>499</v>
      </c>
      <c r="C11" s="217">
        <v>206</v>
      </c>
      <c r="D11" s="66" t="s">
        <v>514</v>
      </c>
    </row>
    <row r="12" spans="1:4">
      <c r="A12" s="185" t="s">
        <v>500</v>
      </c>
      <c r="B12" s="183" t="s">
        <v>496</v>
      </c>
      <c r="C12" s="217">
        <v>150</v>
      </c>
      <c r="D12" s="66">
        <v>126</v>
      </c>
    </row>
    <row r="13" spans="1:4">
      <c r="A13" s="185" t="s">
        <v>501</v>
      </c>
      <c r="B13" s="183">
        <v>75</v>
      </c>
      <c r="C13" s="217" t="s">
        <v>506</v>
      </c>
      <c r="D13" s="66">
        <v>103</v>
      </c>
    </row>
    <row r="14" spans="1:4">
      <c r="A14" s="185" t="s">
        <v>502</v>
      </c>
      <c r="B14" s="183">
        <v>750</v>
      </c>
      <c r="C14" s="217">
        <v>500</v>
      </c>
      <c r="D14" s="66">
        <v>700</v>
      </c>
    </row>
    <row r="15" spans="1:4">
      <c r="A15" s="185" t="s">
        <v>517</v>
      </c>
      <c r="B15" s="183"/>
      <c r="C15" s="217"/>
      <c r="D15" s="66" t="s">
        <v>518</v>
      </c>
    </row>
    <row r="16" spans="1:4" ht="15" thickBot="1">
      <c r="A16" s="186"/>
      <c r="B16" s="187"/>
      <c r="C16" s="219"/>
      <c r="D16" s="188"/>
    </row>
    <row r="17" spans="1:8">
      <c r="A17" s="189" t="s">
        <v>503</v>
      </c>
      <c r="B17" s="68">
        <v>5142</v>
      </c>
      <c r="C17" s="220">
        <f>4059+150+206</f>
        <v>4415</v>
      </c>
      <c r="D17" s="69">
        <v>4737</v>
      </c>
    </row>
    <row r="18" spans="1:8" ht="15" thickBot="1">
      <c r="A18" s="190" t="s">
        <v>528</v>
      </c>
      <c r="B18" s="73" t="s">
        <v>521</v>
      </c>
      <c r="C18" s="221"/>
      <c r="D18" s="74" t="s">
        <v>521</v>
      </c>
    </row>
    <row r="20" spans="1:8" ht="15" thickBot="1"/>
    <row r="21" spans="1:8">
      <c r="A21" s="184" t="s">
        <v>487</v>
      </c>
      <c r="B21" s="217" t="s">
        <v>489</v>
      </c>
      <c r="C21" s="191" t="s">
        <v>516</v>
      </c>
      <c r="D21" s="191" t="s">
        <v>516</v>
      </c>
      <c r="E21" s="192" t="s">
        <v>524</v>
      </c>
      <c r="F21" s="192" t="s">
        <v>531</v>
      </c>
      <c r="G21" s="191" t="s">
        <v>597</v>
      </c>
      <c r="H21" s="191" t="s">
        <v>597</v>
      </c>
    </row>
    <row r="22" spans="1:8">
      <c r="A22" s="185" t="s">
        <v>488</v>
      </c>
      <c r="B22" s="217" t="s">
        <v>504</v>
      </c>
      <c r="C22" s="191" t="s">
        <v>511</v>
      </c>
      <c r="D22" s="191" t="s">
        <v>522</v>
      </c>
      <c r="E22" s="192" t="s">
        <v>522</v>
      </c>
      <c r="F22" s="192" t="s">
        <v>532</v>
      </c>
      <c r="G22" s="191" t="s">
        <v>598</v>
      </c>
      <c r="H22" s="191" t="s">
        <v>605</v>
      </c>
    </row>
    <row r="23" spans="1:8">
      <c r="A23" s="185" t="s">
        <v>491</v>
      </c>
      <c r="B23" s="217" t="s">
        <v>510</v>
      </c>
      <c r="C23" s="191" t="s">
        <v>512</v>
      </c>
      <c r="D23" s="191" t="s">
        <v>512</v>
      </c>
      <c r="E23" s="192"/>
      <c r="F23" s="192" t="s">
        <v>533</v>
      </c>
      <c r="G23" s="191" t="s">
        <v>599</v>
      </c>
      <c r="H23" s="191" t="s">
        <v>606</v>
      </c>
    </row>
    <row r="24" spans="1:8">
      <c r="A24" s="185" t="s">
        <v>493</v>
      </c>
      <c r="B24" s="217" t="s">
        <v>494</v>
      </c>
      <c r="C24" s="191" t="s">
        <v>519</v>
      </c>
      <c r="D24" s="191" t="s">
        <v>519</v>
      </c>
      <c r="E24" s="192" t="s">
        <v>525</v>
      </c>
      <c r="F24" s="210" t="s">
        <v>561</v>
      </c>
      <c r="G24" s="191" t="s">
        <v>600</v>
      </c>
      <c r="H24" s="191" t="s">
        <v>600</v>
      </c>
    </row>
    <row r="25" spans="1:8">
      <c r="A25" s="185" t="s">
        <v>507</v>
      </c>
      <c r="B25" s="217" t="s">
        <v>508</v>
      </c>
      <c r="C25" s="191" t="s">
        <v>520</v>
      </c>
      <c r="D25" s="191" t="s">
        <v>508</v>
      </c>
      <c r="E25" s="192" t="s">
        <v>508</v>
      </c>
      <c r="F25" s="192" t="s">
        <v>534</v>
      </c>
      <c r="G25" s="191" t="s">
        <v>508</v>
      </c>
      <c r="H25" s="191" t="s">
        <v>607</v>
      </c>
    </row>
    <row r="26" spans="1:8" ht="15">
      <c r="A26" s="185" t="s">
        <v>5</v>
      </c>
      <c r="B26" s="218" t="s">
        <v>513</v>
      </c>
      <c r="C26" s="193" t="s">
        <v>513</v>
      </c>
      <c r="D26" s="193" t="s">
        <v>513</v>
      </c>
      <c r="E26" s="194" t="s">
        <v>513</v>
      </c>
      <c r="F26" s="194" t="s">
        <v>513</v>
      </c>
      <c r="G26" s="193" t="s">
        <v>513</v>
      </c>
      <c r="H26" s="191" t="s">
        <v>513</v>
      </c>
    </row>
    <row r="27" spans="1:8">
      <c r="A27" s="185" t="s">
        <v>497</v>
      </c>
      <c r="B27" s="217" t="s">
        <v>505</v>
      </c>
      <c r="C27" s="191" t="s">
        <v>515</v>
      </c>
      <c r="D27" s="191" t="s">
        <v>523</v>
      </c>
      <c r="E27" s="192" t="s">
        <v>526</v>
      </c>
      <c r="F27" s="192" t="s">
        <v>535</v>
      </c>
      <c r="G27" s="191" t="s">
        <v>510</v>
      </c>
      <c r="H27" s="191" t="s">
        <v>608</v>
      </c>
    </row>
    <row r="28" spans="1:8">
      <c r="A28" s="185" t="s">
        <v>509</v>
      </c>
      <c r="B28" s="217">
        <v>206</v>
      </c>
      <c r="C28" s="191" t="s">
        <v>506</v>
      </c>
      <c r="D28" s="191" t="s">
        <v>514</v>
      </c>
      <c r="E28" s="192" t="s">
        <v>514</v>
      </c>
      <c r="F28" s="192">
        <v>250</v>
      </c>
      <c r="G28" s="191" t="s">
        <v>506</v>
      </c>
      <c r="H28" s="191">
        <v>124</v>
      </c>
    </row>
    <row r="29" spans="1:8">
      <c r="A29" s="185" t="s">
        <v>500</v>
      </c>
      <c r="B29" s="217">
        <v>150</v>
      </c>
      <c r="C29" s="191">
        <v>126</v>
      </c>
      <c r="D29" s="191">
        <v>124</v>
      </c>
      <c r="E29" s="192" t="s">
        <v>514</v>
      </c>
      <c r="F29" s="192" t="s">
        <v>506</v>
      </c>
      <c r="G29" s="191" t="s">
        <v>506</v>
      </c>
      <c r="H29" s="191">
        <v>192</v>
      </c>
    </row>
    <row r="30" spans="1:8">
      <c r="A30" s="185" t="s">
        <v>501</v>
      </c>
      <c r="B30" s="217" t="s">
        <v>506</v>
      </c>
      <c r="C30" s="191">
        <v>119</v>
      </c>
      <c r="D30" s="191">
        <v>89</v>
      </c>
      <c r="E30" s="192" t="s">
        <v>506</v>
      </c>
      <c r="F30" s="192" t="s">
        <v>506</v>
      </c>
      <c r="G30" s="191" t="s">
        <v>506</v>
      </c>
      <c r="H30" s="191">
        <v>74</v>
      </c>
    </row>
    <row r="31" spans="1:8">
      <c r="A31" s="185" t="s">
        <v>502</v>
      </c>
      <c r="B31" s="217">
        <v>500</v>
      </c>
      <c r="C31" s="191" t="s">
        <v>506</v>
      </c>
      <c r="D31" s="191">
        <v>700</v>
      </c>
      <c r="E31" s="192">
        <v>700</v>
      </c>
      <c r="F31" s="192" t="s">
        <v>506</v>
      </c>
      <c r="G31" s="191" t="s">
        <v>506</v>
      </c>
      <c r="H31" s="191">
        <v>500</v>
      </c>
    </row>
    <row r="32" spans="1:8">
      <c r="A32" s="185" t="s">
        <v>517</v>
      </c>
      <c r="B32" s="217" t="s">
        <v>560</v>
      </c>
      <c r="C32" s="191" t="s">
        <v>518</v>
      </c>
      <c r="D32" s="191" t="s">
        <v>518</v>
      </c>
      <c r="E32" s="192"/>
      <c r="F32" s="192"/>
      <c r="G32" s="191"/>
      <c r="H32" s="191"/>
    </row>
    <row r="33" spans="1:8" ht="15" thickBot="1">
      <c r="A33" s="186"/>
      <c r="B33" s="219"/>
      <c r="C33" s="195"/>
      <c r="D33" s="195"/>
      <c r="E33" s="196"/>
      <c r="F33" s="196"/>
      <c r="G33" s="195"/>
      <c r="H33" s="191"/>
    </row>
    <row r="34" spans="1:8">
      <c r="A34" s="189" t="s">
        <v>503</v>
      </c>
      <c r="B34" s="215">
        <f>5016+150+206</f>
        <v>5372</v>
      </c>
      <c r="C34" s="197">
        <f>6500+126+119</f>
        <v>6745</v>
      </c>
      <c r="D34" s="197">
        <f>6599+124</f>
        <v>6723</v>
      </c>
      <c r="E34" s="197">
        <f>5314</f>
        <v>5314</v>
      </c>
      <c r="F34" s="211">
        <f>5439+360</f>
        <v>5799</v>
      </c>
      <c r="G34" s="197">
        <v>6232</v>
      </c>
      <c r="H34" s="191">
        <v>5292</v>
      </c>
    </row>
    <row r="35" spans="1:8" ht="15" thickBot="1">
      <c r="A35" s="190" t="s">
        <v>528</v>
      </c>
      <c r="B35" s="216"/>
      <c r="C35" s="198"/>
      <c r="D35" s="198" t="s">
        <v>521</v>
      </c>
      <c r="E35" s="198" t="s">
        <v>527</v>
      </c>
      <c r="F35" s="212"/>
      <c r="G35" s="198"/>
      <c r="H35" s="19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H67"/>
  <sheetViews>
    <sheetView topLeftCell="A43" workbookViewId="0">
      <selection activeCell="A57" sqref="A57"/>
    </sheetView>
  </sheetViews>
  <sheetFormatPr defaultRowHeight="14.25"/>
  <cols>
    <col min="1" max="1" width="17.33203125" customWidth="1"/>
    <col min="2" max="2" width="16.21875" customWidth="1"/>
    <col min="3" max="3" width="15.33203125" customWidth="1"/>
    <col min="4" max="4" width="15.5546875" customWidth="1"/>
    <col min="5" max="5" width="22.33203125" customWidth="1"/>
    <col min="6" max="6" width="17.109375" customWidth="1"/>
    <col min="7" max="7" width="16.5546875" customWidth="1"/>
    <col min="8" max="8" width="15.44140625" customWidth="1"/>
  </cols>
  <sheetData>
    <row r="1" spans="1:8" ht="15">
      <c r="A1" s="256" t="s">
        <v>721</v>
      </c>
    </row>
    <row r="2" spans="1:8">
      <c r="A2" s="66" t="s">
        <v>487</v>
      </c>
      <c r="B2" s="66" t="s">
        <v>537</v>
      </c>
      <c r="C2" s="213" t="s">
        <v>537</v>
      </c>
      <c r="D2" s="66" t="s">
        <v>559</v>
      </c>
      <c r="E2" s="66" t="s">
        <v>546</v>
      </c>
      <c r="F2" s="66" t="s">
        <v>546</v>
      </c>
      <c r="G2" s="226" t="s">
        <v>546</v>
      </c>
      <c r="H2" s="229" t="s">
        <v>546</v>
      </c>
    </row>
    <row r="3" spans="1:8">
      <c r="A3" s="66" t="s">
        <v>488</v>
      </c>
      <c r="B3" s="66" t="s">
        <v>545</v>
      </c>
      <c r="C3" s="213" t="s">
        <v>399</v>
      </c>
      <c r="D3" s="66" t="s">
        <v>490</v>
      </c>
      <c r="E3" s="66" t="s">
        <v>545</v>
      </c>
      <c r="F3" s="66" t="s">
        <v>545</v>
      </c>
      <c r="G3" s="226" t="s">
        <v>545</v>
      </c>
      <c r="H3" s="229" t="s">
        <v>584</v>
      </c>
    </row>
    <row r="4" spans="1:8">
      <c r="A4" s="66" t="s">
        <v>538</v>
      </c>
      <c r="B4" s="66" t="s">
        <v>541</v>
      </c>
      <c r="C4" s="213" t="s">
        <v>549</v>
      </c>
      <c r="D4" s="66" t="s">
        <v>541</v>
      </c>
      <c r="E4" s="66" t="s">
        <v>563</v>
      </c>
      <c r="F4" s="66" t="s">
        <v>564</v>
      </c>
      <c r="G4" s="226" t="s">
        <v>564</v>
      </c>
      <c r="H4" s="229" t="s">
        <v>564</v>
      </c>
    </row>
    <row r="5" spans="1:8">
      <c r="A5" s="66" t="s">
        <v>552</v>
      </c>
      <c r="B5" s="66" t="s">
        <v>556</v>
      </c>
      <c r="C5" s="213" t="s">
        <v>556</v>
      </c>
      <c r="D5" s="66" t="s">
        <v>556</v>
      </c>
      <c r="E5" s="66" t="s">
        <v>557</v>
      </c>
      <c r="F5" s="66" t="s">
        <v>609</v>
      </c>
      <c r="G5" s="226" t="s">
        <v>568</v>
      </c>
      <c r="H5" s="229" t="s">
        <v>568</v>
      </c>
    </row>
    <row r="6" spans="1:8">
      <c r="A6" s="66" t="s">
        <v>539</v>
      </c>
      <c r="B6" s="66" t="s">
        <v>540</v>
      </c>
      <c r="C6" s="213" t="s">
        <v>550</v>
      </c>
      <c r="D6" s="66" t="s">
        <v>540</v>
      </c>
      <c r="E6" s="66" t="s">
        <v>547</v>
      </c>
      <c r="F6" s="66" t="s">
        <v>565</v>
      </c>
      <c r="G6" s="226" t="s">
        <v>565</v>
      </c>
      <c r="H6" s="229" t="s">
        <v>565</v>
      </c>
    </row>
    <row r="7" spans="1:8">
      <c r="A7" s="66" t="s">
        <v>552</v>
      </c>
      <c r="B7" s="66" t="s">
        <v>556</v>
      </c>
      <c r="C7" s="213" t="s">
        <v>556</v>
      </c>
      <c r="D7" s="66" t="s">
        <v>556</v>
      </c>
      <c r="E7" s="66" t="s">
        <v>558</v>
      </c>
      <c r="F7" s="66" t="s">
        <v>558</v>
      </c>
      <c r="G7" s="226" t="s">
        <v>558</v>
      </c>
      <c r="H7" s="229" t="s">
        <v>558</v>
      </c>
    </row>
    <row r="8" spans="1:8">
      <c r="A8" s="66" t="s">
        <v>553</v>
      </c>
      <c r="B8" s="66" t="s">
        <v>554</v>
      </c>
      <c r="C8" s="213" t="s">
        <v>554</v>
      </c>
      <c r="D8" s="66" t="s">
        <v>554</v>
      </c>
      <c r="E8" s="66" t="s">
        <v>555</v>
      </c>
      <c r="F8" s="66" t="s">
        <v>510</v>
      </c>
      <c r="G8" s="226" t="s">
        <v>510</v>
      </c>
      <c r="H8" s="229" t="s">
        <v>510</v>
      </c>
    </row>
    <row r="9" spans="1:8" ht="28.5">
      <c r="A9" s="66" t="s">
        <v>542</v>
      </c>
      <c r="B9" s="92" t="s">
        <v>543</v>
      </c>
      <c r="C9" s="213" t="s">
        <v>551</v>
      </c>
      <c r="D9" s="66" t="s">
        <v>510</v>
      </c>
      <c r="E9" s="66" t="s">
        <v>548</v>
      </c>
      <c r="F9" s="66" t="s">
        <v>548</v>
      </c>
      <c r="G9" s="227" t="s">
        <v>566</v>
      </c>
      <c r="H9" s="230" t="s">
        <v>566</v>
      </c>
    </row>
    <row r="10" spans="1:8" ht="15">
      <c r="A10" s="66" t="s">
        <v>544</v>
      </c>
      <c r="B10" s="91">
        <v>11332</v>
      </c>
      <c r="C10" s="214">
        <v>12914</v>
      </c>
      <c r="D10" s="91">
        <f>5*1874+2000</f>
        <v>11370</v>
      </c>
      <c r="E10" s="91">
        <v>9727</v>
      </c>
      <c r="F10" s="200">
        <f>13327-387</f>
        <v>12940</v>
      </c>
      <c r="G10" s="228">
        <v>13327</v>
      </c>
      <c r="H10" s="231">
        <v>12076</v>
      </c>
    </row>
    <row r="11" spans="1:8">
      <c r="A11" s="199" t="s">
        <v>562</v>
      </c>
      <c r="B11" s="66">
        <v>-400</v>
      </c>
      <c r="C11" s="213">
        <v>-600</v>
      </c>
      <c r="D11" s="66">
        <v>-400</v>
      </c>
      <c r="E11" s="66">
        <v>0</v>
      </c>
      <c r="F11" s="66">
        <v>-2500</v>
      </c>
      <c r="G11" s="226">
        <v>-2500</v>
      </c>
      <c r="H11" s="229">
        <v>-2500</v>
      </c>
    </row>
    <row r="12" spans="1:8" ht="15">
      <c r="A12" s="199" t="s">
        <v>567</v>
      </c>
      <c r="B12" s="66">
        <f>B10+B11</f>
        <v>10932</v>
      </c>
      <c r="C12" s="213">
        <f t="shared" ref="C12:D12" si="0">C10+C11</f>
        <v>12314</v>
      </c>
      <c r="D12" s="66">
        <f t="shared" si="0"/>
        <v>10970</v>
      </c>
      <c r="E12" s="66">
        <f>E10+E11</f>
        <v>9727</v>
      </c>
      <c r="F12" s="66">
        <f>F10+F11</f>
        <v>10440</v>
      </c>
      <c r="G12" s="226">
        <f>G10+G11</f>
        <v>10827</v>
      </c>
      <c r="H12" s="258">
        <f>H10+H11</f>
        <v>9576</v>
      </c>
    </row>
    <row r="15" spans="1:8" ht="15.75" thickBot="1">
      <c r="A15" s="256" t="s">
        <v>720</v>
      </c>
    </row>
    <row r="16" spans="1:8">
      <c r="A16" s="77" t="s">
        <v>488</v>
      </c>
      <c r="B16" s="68" t="s">
        <v>584</v>
      </c>
      <c r="C16" s="70"/>
      <c r="D16" s="70" t="s">
        <v>573</v>
      </c>
      <c r="E16" s="68" t="s">
        <v>545</v>
      </c>
      <c r="F16" s="70"/>
      <c r="G16" s="70"/>
    </row>
    <row r="17" spans="1:8">
      <c r="A17" s="77" t="s">
        <v>487</v>
      </c>
      <c r="B17" s="204" t="s">
        <v>569</v>
      </c>
      <c r="C17" s="72"/>
      <c r="D17" s="72" t="s">
        <v>536</v>
      </c>
      <c r="E17" s="204" t="s">
        <v>569</v>
      </c>
      <c r="F17" s="72"/>
      <c r="G17" s="72"/>
    </row>
    <row r="18" spans="1:8">
      <c r="A18" s="77" t="s">
        <v>538</v>
      </c>
      <c r="B18" s="71" t="s">
        <v>570</v>
      </c>
      <c r="C18" s="72"/>
      <c r="D18" s="72" t="s">
        <v>536</v>
      </c>
      <c r="E18" s="71" t="s">
        <v>570</v>
      </c>
      <c r="F18" s="72"/>
      <c r="G18" s="72"/>
    </row>
    <row r="19" spans="1:8">
      <c r="A19" s="77" t="s">
        <v>571</v>
      </c>
      <c r="B19" s="71" t="s">
        <v>572</v>
      </c>
      <c r="C19" s="72">
        <f>ROUND(D19/1960,2)</f>
        <v>2.82</v>
      </c>
      <c r="D19" s="72">
        <v>5535.2</v>
      </c>
      <c r="E19" s="71" t="s">
        <v>572</v>
      </c>
      <c r="F19" s="209">
        <f>G19/1960</f>
        <v>2.9699999999999998</v>
      </c>
      <c r="G19" s="209">
        <v>5821.2</v>
      </c>
      <c r="H19" s="259">
        <f>G19-D19</f>
        <v>286</v>
      </c>
    </row>
    <row r="20" spans="1:8">
      <c r="A20" s="201" t="s">
        <v>574</v>
      </c>
      <c r="B20" s="71" t="s">
        <v>575</v>
      </c>
      <c r="C20" s="72">
        <v>29.8</v>
      </c>
      <c r="D20" s="72">
        <v>238.34</v>
      </c>
      <c r="E20" s="71" t="s">
        <v>575</v>
      </c>
      <c r="F20" s="72">
        <f>G20/8</f>
        <v>28.44</v>
      </c>
      <c r="G20" s="72">
        <v>227.52</v>
      </c>
    </row>
    <row r="21" spans="1:8">
      <c r="A21" s="202" t="s">
        <v>576</v>
      </c>
      <c r="B21" s="71" t="s">
        <v>577</v>
      </c>
      <c r="C21" s="72">
        <v>23.46</v>
      </c>
      <c r="D21" s="72">
        <f>1055.75*2</f>
        <v>2111.5</v>
      </c>
      <c r="E21" s="71" t="s">
        <v>601</v>
      </c>
      <c r="F21" s="72">
        <f>G21/76</f>
        <v>22.400000000000002</v>
      </c>
      <c r="G21" s="72">
        <f>851.2+851.2</f>
        <v>1702.4</v>
      </c>
    </row>
    <row r="22" spans="1:8">
      <c r="A22" s="203" t="s">
        <v>579</v>
      </c>
      <c r="B22" s="71" t="s">
        <v>578</v>
      </c>
      <c r="C22" s="72">
        <v>25.63</v>
      </c>
      <c r="D22" s="72">
        <v>589.59</v>
      </c>
      <c r="E22" s="71" t="s">
        <v>602</v>
      </c>
      <c r="F22" s="72">
        <f>G22/28</f>
        <v>24.09</v>
      </c>
      <c r="G22" s="72">
        <f>25.76+648.76</f>
        <v>674.52</v>
      </c>
    </row>
    <row r="23" spans="1:8">
      <c r="A23" s="203" t="s">
        <v>580</v>
      </c>
      <c r="B23" s="71" t="s">
        <v>581</v>
      </c>
      <c r="C23" s="72">
        <v>38.08</v>
      </c>
      <c r="D23" s="72">
        <v>76.150000000000006</v>
      </c>
      <c r="E23" s="71" t="s">
        <v>581</v>
      </c>
      <c r="F23" s="72">
        <f>G23/2</f>
        <v>36.340000000000003</v>
      </c>
      <c r="G23" s="72">
        <v>72.680000000000007</v>
      </c>
    </row>
    <row r="24" spans="1:8">
      <c r="A24" s="203" t="s">
        <v>582</v>
      </c>
      <c r="B24" s="71" t="s">
        <v>583</v>
      </c>
      <c r="C24" s="72">
        <f>D24</f>
        <v>460.22</v>
      </c>
      <c r="D24" s="72">
        <v>460.22</v>
      </c>
      <c r="E24" s="71" t="s">
        <v>581</v>
      </c>
      <c r="F24" s="72">
        <f>G24/2</f>
        <v>450.22</v>
      </c>
      <c r="G24" s="72">
        <v>900.44</v>
      </c>
    </row>
    <row r="25" spans="1:8">
      <c r="A25" s="206" t="s">
        <v>603</v>
      </c>
      <c r="B25" s="71"/>
      <c r="C25" s="72"/>
      <c r="D25" s="72" t="s">
        <v>510</v>
      </c>
      <c r="E25" s="71" t="s">
        <v>604</v>
      </c>
      <c r="F25" s="72"/>
      <c r="G25" s="72">
        <v>307.5</v>
      </c>
    </row>
    <row r="26" spans="1:8" ht="15">
      <c r="A26" s="207" t="s">
        <v>596</v>
      </c>
      <c r="B26" s="71"/>
      <c r="C26" s="208"/>
      <c r="D26" s="208">
        <v>9011.99</v>
      </c>
      <c r="E26" s="71"/>
      <c r="F26" s="208"/>
      <c r="G26" s="208">
        <v>9706</v>
      </c>
    </row>
    <row r="27" spans="1:8" ht="15.75" thickBot="1">
      <c r="A27" s="239"/>
      <c r="B27" s="205"/>
      <c r="C27" s="232"/>
      <c r="D27" s="232"/>
      <c r="E27" s="205"/>
      <c r="F27" s="232"/>
      <c r="G27" s="232">
        <f>G26-F24</f>
        <v>9255.7800000000007</v>
      </c>
    </row>
    <row r="28" spans="1:8">
      <c r="A28" s="257" t="s">
        <v>719</v>
      </c>
      <c r="B28" s="246"/>
      <c r="C28" s="247"/>
      <c r="D28" s="247"/>
      <c r="E28" s="246"/>
      <c r="F28" s="247"/>
      <c r="G28" s="247"/>
    </row>
    <row r="29" spans="1:8" ht="25.5">
      <c r="A29" s="248" t="s">
        <v>587</v>
      </c>
      <c r="B29" s="240"/>
      <c r="C29" s="241"/>
      <c r="D29" s="241"/>
      <c r="E29" s="242" t="s">
        <v>687</v>
      </c>
      <c r="F29" s="241"/>
      <c r="G29" s="241"/>
    </row>
    <row r="30" spans="1:8">
      <c r="A30" s="248" t="s">
        <v>585</v>
      </c>
      <c r="B30" s="240"/>
      <c r="C30" s="241"/>
      <c r="D30" s="241"/>
      <c r="E30" s="240"/>
      <c r="F30" s="241"/>
      <c r="G30" s="241"/>
    </row>
    <row r="31" spans="1:8">
      <c r="A31" s="248" t="s">
        <v>586</v>
      </c>
      <c r="B31" s="240"/>
      <c r="C31" s="241"/>
      <c r="D31" s="241"/>
      <c r="E31" s="240" t="s">
        <v>694</v>
      </c>
      <c r="F31" s="241"/>
      <c r="G31" s="241"/>
    </row>
    <row r="32" spans="1:8">
      <c r="A32" s="248" t="s">
        <v>588</v>
      </c>
      <c r="B32" s="240"/>
      <c r="C32" s="241"/>
      <c r="D32" s="241"/>
      <c r="E32" s="240"/>
      <c r="F32" s="241"/>
      <c r="G32" s="241"/>
    </row>
    <row r="33" spans="1:7">
      <c r="A33" s="249" t="s">
        <v>589</v>
      </c>
      <c r="B33" s="240"/>
      <c r="C33" s="241"/>
      <c r="D33" s="241"/>
      <c r="E33" s="240"/>
      <c r="F33" s="241"/>
      <c r="G33" s="241"/>
    </row>
    <row r="34" spans="1:7">
      <c r="A34" s="249" t="s">
        <v>590</v>
      </c>
      <c r="B34" s="240"/>
      <c r="C34" s="241"/>
      <c r="D34" s="241"/>
      <c r="E34" s="240"/>
      <c r="F34" s="241"/>
      <c r="G34" s="241"/>
    </row>
    <row r="35" spans="1:7">
      <c r="A35" s="249" t="s">
        <v>591</v>
      </c>
      <c r="B35" s="240"/>
      <c r="C35" s="241"/>
      <c r="D35" s="241"/>
      <c r="E35" s="240"/>
      <c r="F35" s="241"/>
      <c r="G35" s="241"/>
    </row>
    <row r="36" spans="1:7">
      <c r="A36" s="249" t="s">
        <v>592</v>
      </c>
      <c r="B36" s="240"/>
      <c r="C36" s="241"/>
      <c r="D36" s="241"/>
      <c r="E36" s="240" t="s">
        <v>686</v>
      </c>
      <c r="F36" s="241"/>
      <c r="G36" s="241"/>
    </row>
    <row r="37" spans="1:7">
      <c r="A37" s="249" t="s">
        <v>593</v>
      </c>
      <c r="B37" s="240"/>
      <c r="C37" s="241"/>
      <c r="D37" s="241"/>
      <c r="E37" s="243" t="s">
        <v>690</v>
      </c>
      <c r="F37" s="241"/>
      <c r="G37" s="241"/>
    </row>
    <row r="38" spans="1:7" ht="11.25" customHeight="1">
      <c r="A38" s="249" t="s">
        <v>594</v>
      </c>
      <c r="B38" s="243"/>
      <c r="C38" s="241"/>
      <c r="D38" s="241"/>
      <c r="E38" s="240"/>
      <c r="F38" s="241"/>
      <c r="G38" s="241"/>
    </row>
    <row r="39" spans="1:7" ht="11.25" customHeight="1">
      <c r="A39" s="250"/>
      <c r="B39" s="243"/>
      <c r="C39" s="244"/>
      <c r="D39" s="244"/>
      <c r="E39" s="245" t="s">
        <v>705</v>
      </c>
      <c r="F39" s="244"/>
      <c r="G39" s="244"/>
    </row>
    <row r="40" spans="1:7" ht="11.25" customHeight="1">
      <c r="A40" s="250"/>
      <c r="B40" s="243"/>
      <c r="C40" s="244"/>
      <c r="D40" s="244"/>
      <c r="E40" s="243" t="s">
        <v>695</v>
      </c>
      <c r="F40" s="244"/>
      <c r="G40" s="244"/>
    </row>
    <row r="41" spans="1:7" ht="11.25" customHeight="1">
      <c r="A41" s="250"/>
      <c r="B41" s="243"/>
      <c r="C41" s="244"/>
      <c r="D41" s="244"/>
      <c r="E41" s="245" t="s">
        <v>693</v>
      </c>
      <c r="F41" s="244"/>
      <c r="G41" s="244"/>
    </row>
    <row r="42" spans="1:7" ht="11.25" customHeight="1">
      <c r="A42" s="250"/>
      <c r="B42" s="243"/>
      <c r="C42" s="244"/>
      <c r="D42" s="244"/>
      <c r="E42" s="243" t="s">
        <v>692</v>
      </c>
      <c r="F42" s="244"/>
      <c r="G42" s="244"/>
    </row>
    <row r="43" spans="1:7">
      <c r="A43" s="250"/>
      <c r="B43" s="243"/>
      <c r="C43" s="244"/>
      <c r="D43" s="244"/>
      <c r="E43" s="243" t="s">
        <v>689</v>
      </c>
      <c r="F43" s="244"/>
      <c r="G43" s="244"/>
    </row>
    <row r="44" spans="1:7">
      <c r="A44" s="250"/>
      <c r="B44" s="243"/>
      <c r="C44" s="244"/>
      <c r="D44" s="244"/>
      <c r="E44" s="243" t="s">
        <v>688</v>
      </c>
      <c r="F44" s="244"/>
      <c r="G44" s="244"/>
    </row>
    <row r="45" spans="1:7">
      <c r="A45" s="250"/>
      <c r="B45" s="243"/>
      <c r="C45" s="244"/>
      <c r="D45" s="244"/>
      <c r="E45" s="243" t="s">
        <v>685</v>
      </c>
      <c r="F45" s="244"/>
      <c r="G45" s="244"/>
    </row>
    <row r="46" spans="1:7">
      <c r="A46" s="250"/>
      <c r="B46" s="243"/>
      <c r="C46" s="244"/>
      <c r="D46" s="244"/>
      <c r="F46" s="244"/>
      <c r="G46" s="244"/>
    </row>
    <row r="47" spans="1:7">
      <c r="A47" s="250"/>
      <c r="B47" s="243"/>
      <c r="C47" s="244"/>
      <c r="D47" s="244"/>
      <c r="E47" s="243" t="s">
        <v>691</v>
      </c>
      <c r="F47" s="244"/>
      <c r="G47" s="244"/>
    </row>
    <row r="48" spans="1:7">
      <c r="A48" s="250"/>
      <c r="B48" s="243"/>
      <c r="C48" s="244"/>
      <c r="D48" s="244"/>
      <c r="E48" s="243" t="s">
        <v>684</v>
      </c>
      <c r="F48" s="244"/>
      <c r="G48" s="244"/>
    </row>
    <row r="49" spans="1:7" ht="15" thickBot="1">
      <c r="A49" s="251" t="s">
        <v>595</v>
      </c>
      <c r="B49" s="252"/>
      <c r="C49" s="253"/>
      <c r="D49" s="253">
        <v>2029</v>
      </c>
      <c r="E49" s="254"/>
      <c r="F49" s="255"/>
      <c r="G49" s="253">
        <v>2793</v>
      </c>
    </row>
    <row r="50" spans="1:7">
      <c r="A50" s="234" t="s">
        <v>706</v>
      </c>
      <c r="B50" s="69"/>
      <c r="C50" s="69"/>
      <c r="D50" s="70"/>
      <c r="E50" s="235"/>
      <c r="F50" s="69"/>
      <c r="G50" s="70"/>
    </row>
    <row r="51" spans="1:7" ht="15">
      <c r="A51" s="237" t="s">
        <v>717</v>
      </c>
      <c r="B51" s="91" t="s">
        <v>193</v>
      </c>
      <c r="C51" s="91" t="s">
        <v>718</v>
      </c>
      <c r="D51" s="72"/>
      <c r="E51" s="238" t="s">
        <v>717</v>
      </c>
      <c r="F51" s="91" t="s">
        <v>193</v>
      </c>
      <c r="G51" s="208" t="s">
        <v>718</v>
      </c>
    </row>
    <row r="52" spans="1:7">
      <c r="A52" s="71" t="s">
        <v>707</v>
      </c>
      <c r="B52" s="66">
        <v>7</v>
      </c>
      <c r="C52" s="66">
        <v>123.66</v>
      </c>
      <c r="D52" s="72"/>
      <c r="E52" s="183" t="s">
        <v>696</v>
      </c>
      <c r="F52" s="66">
        <v>3</v>
      </c>
      <c r="G52" s="233">
        <v>85.61</v>
      </c>
    </row>
    <row r="53" spans="1:7">
      <c r="A53" s="71" t="s">
        <v>710</v>
      </c>
      <c r="B53" s="66">
        <v>42</v>
      </c>
      <c r="C53" s="66">
        <v>8.16</v>
      </c>
      <c r="D53" s="72"/>
      <c r="E53" s="183" t="s">
        <v>697</v>
      </c>
      <c r="F53" s="66">
        <v>34</v>
      </c>
      <c r="G53" s="72">
        <v>6.64</v>
      </c>
    </row>
    <row r="54" spans="1:7">
      <c r="A54" s="71" t="s">
        <v>709</v>
      </c>
      <c r="B54" s="66">
        <v>6</v>
      </c>
      <c r="C54" s="66">
        <v>3.47</v>
      </c>
      <c r="D54" s="72"/>
      <c r="E54" s="183" t="s">
        <v>698</v>
      </c>
      <c r="F54" s="66">
        <v>6</v>
      </c>
      <c r="G54" s="72">
        <v>3.15</v>
      </c>
    </row>
    <row r="55" spans="1:7">
      <c r="A55" s="71" t="s">
        <v>711</v>
      </c>
      <c r="B55" s="66">
        <v>5</v>
      </c>
      <c r="C55" s="66">
        <v>133.66</v>
      </c>
      <c r="D55" s="72"/>
      <c r="E55" s="183" t="s">
        <v>699</v>
      </c>
      <c r="F55" s="66">
        <v>3</v>
      </c>
      <c r="G55" s="72">
        <v>39.36</v>
      </c>
    </row>
    <row r="56" spans="1:7">
      <c r="A56" s="71"/>
      <c r="B56" s="66"/>
      <c r="C56" s="66"/>
      <c r="D56" s="72"/>
      <c r="E56" s="183" t="s">
        <v>700</v>
      </c>
      <c r="F56" s="66">
        <v>6</v>
      </c>
      <c r="G56" s="72">
        <v>59.04</v>
      </c>
    </row>
    <row r="57" spans="1:7">
      <c r="A57" s="71" t="s">
        <v>712</v>
      </c>
      <c r="B57" s="66">
        <v>4</v>
      </c>
      <c r="C57" s="66">
        <v>20.58</v>
      </c>
      <c r="D57" s="72"/>
      <c r="E57" s="183" t="s">
        <v>701</v>
      </c>
      <c r="F57" s="66">
        <v>3</v>
      </c>
      <c r="G57" s="72">
        <v>8.36</v>
      </c>
    </row>
    <row r="58" spans="1:7">
      <c r="A58" s="71" t="s">
        <v>714</v>
      </c>
      <c r="B58" s="66">
        <v>8</v>
      </c>
      <c r="C58" s="66">
        <v>20.420000000000002</v>
      </c>
      <c r="D58" s="72"/>
      <c r="E58" s="183" t="s">
        <v>702</v>
      </c>
      <c r="F58" s="66">
        <v>6</v>
      </c>
      <c r="G58" s="72">
        <v>22.63</v>
      </c>
    </row>
    <row r="59" spans="1:7">
      <c r="A59" s="71" t="s">
        <v>716</v>
      </c>
      <c r="B59" s="66">
        <v>12</v>
      </c>
      <c r="C59" s="66">
        <v>9.19</v>
      </c>
      <c r="D59" s="72"/>
      <c r="E59" s="183" t="s">
        <v>703</v>
      </c>
      <c r="F59" s="66">
        <v>12</v>
      </c>
      <c r="G59" s="72">
        <v>6.89</v>
      </c>
    </row>
    <row r="60" spans="1:7">
      <c r="A60" s="71" t="s">
        <v>715</v>
      </c>
      <c r="B60" s="66">
        <v>12</v>
      </c>
      <c r="C60" s="66">
        <v>13.3</v>
      </c>
      <c r="D60" s="72"/>
      <c r="E60" s="183" t="s">
        <v>704</v>
      </c>
      <c r="F60" s="66">
        <v>12</v>
      </c>
      <c r="G60" s="72">
        <v>1.78</v>
      </c>
    </row>
    <row r="61" spans="1:7" ht="15">
      <c r="A61" s="71" t="s">
        <v>708</v>
      </c>
      <c r="B61" s="66">
        <v>4</v>
      </c>
      <c r="C61" s="66">
        <v>44.03</v>
      </c>
      <c r="D61" s="72"/>
      <c r="E61" s="183"/>
      <c r="F61" s="66"/>
      <c r="G61" s="208">
        <v>1581</v>
      </c>
    </row>
    <row r="62" spans="1:7">
      <c r="A62" s="71" t="s">
        <v>713</v>
      </c>
      <c r="B62" s="66">
        <v>1</v>
      </c>
      <c r="C62" s="66">
        <v>42.12</v>
      </c>
      <c r="D62" s="72"/>
      <c r="E62" s="183"/>
      <c r="F62" s="66"/>
      <c r="G62" s="72"/>
    </row>
    <row r="63" spans="1:7">
      <c r="D63" s="72"/>
      <c r="E63" s="183"/>
      <c r="F63" s="66"/>
      <c r="G63" s="72"/>
    </row>
    <row r="64" spans="1:7" ht="15">
      <c r="A64" s="71"/>
      <c r="B64" s="66"/>
      <c r="C64" s="91">
        <v>2631</v>
      </c>
      <c r="D64" s="72"/>
      <c r="E64" s="183"/>
      <c r="F64" s="66"/>
      <c r="G64" s="72"/>
    </row>
    <row r="65" spans="1:7" ht="15" thickBot="1">
      <c r="A65" s="73"/>
      <c r="B65" s="74"/>
      <c r="C65" s="74"/>
      <c r="D65" s="75"/>
      <c r="E65" s="236"/>
      <c r="F65" s="74"/>
      <c r="G65" s="75"/>
    </row>
    <row r="67" spans="1:7">
      <c r="C67">
        <v>23000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B4:K11"/>
  <sheetViews>
    <sheetView workbookViewId="0">
      <selection activeCell="B11" sqref="B11:C11"/>
    </sheetView>
  </sheetViews>
  <sheetFormatPr defaultRowHeight="14.25"/>
  <cols>
    <col min="3" max="3" width="25.5546875" bestFit="1" customWidth="1"/>
  </cols>
  <sheetData>
    <row r="4" spans="2:11">
      <c r="B4" t="s">
        <v>377</v>
      </c>
    </row>
    <row r="6" spans="2:11">
      <c r="B6" t="s">
        <v>363</v>
      </c>
      <c r="C6" t="s">
        <v>276</v>
      </c>
      <c r="D6" t="s">
        <v>145</v>
      </c>
      <c r="E6" t="s">
        <v>389</v>
      </c>
      <c r="F6" t="s">
        <v>390</v>
      </c>
      <c r="G6" t="s">
        <v>391</v>
      </c>
      <c r="H6" t="s">
        <v>392</v>
      </c>
      <c r="I6" t="s">
        <v>393</v>
      </c>
      <c r="J6" t="s">
        <v>394</v>
      </c>
      <c r="K6" t="s">
        <v>395</v>
      </c>
    </row>
    <row r="7" spans="2:11">
      <c r="B7" t="s">
        <v>397</v>
      </c>
      <c r="C7" t="s">
        <v>396</v>
      </c>
    </row>
    <row r="8" spans="2:11">
      <c r="B8" t="s">
        <v>399</v>
      </c>
      <c r="C8" t="s">
        <v>398</v>
      </c>
    </row>
    <row r="9" spans="2:11">
      <c r="B9" t="s">
        <v>400</v>
      </c>
      <c r="C9" t="s">
        <v>401</v>
      </c>
    </row>
    <row r="10" spans="2:11">
      <c r="B10" t="s">
        <v>382</v>
      </c>
      <c r="C10" t="s">
        <v>383</v>
      </c>
    </row>
    <row r="11" spans="2:11">
      <c r="B11" t="s">
        <v>402</v>
      </c>
      <c r="C11" t="s">
        <v>403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>
  <dimension ref="B2:K25"/>
  <sheetViews>
    <sheetView workbookViewId="0">
      <selection activeCell="K6" sqref="K6"/>
    </sheetView>
  </sheetViews>
  <sheetFormatPr defaultRowHeight="14.25"/>
  <cols>
    <col min="1" max="1" width="2.5546875" customWidth="1"/>
    <col min="2" max="2" width="11.33203125" customWidth="1"/>
    <col min="3" max="3" width="19.88671875" bestFit="1" customWidth="1"/>
    <col min="4" max="4" width="5" bestFit="1" customWidth="1"/>
    <col min="5" max="5" width="13" bestFit="1" customWidth="1"/>
    <col min="6" max="6" width="19.88671875" bestFit="1" customWidth="1"/>
    <col min="7" max="7" width="19.88671875" customWidth="1"/>
    <col min="8" max="8" width="10.77734375" bestFit="1" customWidth="1"/>
    <col min="9" max="9" width="10.77734375" customWidth="1"/>
    <col min="10" max="10" width="9.109375" bestFit="1" customWidth="1"/>
    <col min="11" max="11" width="12" bestFit="1" customWidth="1"/>
  </cols>
  <sheetData>
    <row r="2" spans="2:11">
      <c r="B2" t="s">
        <v>377</v>
      </c>
    </row>
    <row r="4" spans="2:11">
      <c r="B4" t="s">
        <v>363</v>
      </c>
      <c r="C4" t="s">
        <v>276</v>
      </c>
      <c r="D4" t="s">
        <v>193</v>
      </c>
      <c r="E4" t="s">
        <v>376</v>
      </c>
      <c r="F4" t="s">
        <v>365</v>
      </c>
      <c r="G4" t="s">
        <v>381</v>
      </c>
      <c r="H4" t="s">
        <v>366</v>
      </c>
      <c r="I4" t="s">
        <v>375</v>
      </c>
      <c r="J4" t="s">
        <v>367</v>
      </c>
      <c r="K4" t="s">
        <v>368</v>
      </c>
    </row>
    <row r="5" spans="2:11">
      <c r="B5" t="s">
        <v>369</v>
      </c>
      <c r="C5" t="s">
        <v>364</v>
      </c>
    </row>
    <row r="6" spans="2:11">
      <c r="B6" t="s">
        <v>303</v>
      </c>
      <c r="C6" t="s">
        <v>371</v>
      </c>
      <c r="D6">
        <v>3600</v>
      </c>
      <c r="E6">
        <v>3.1</v>
      </c>
      <c r="F6">
        <v>11160</v>
      </c>
      <c r="G6">
        <v>16.809999999999999</v>
      </c>
      <c r="H6">
        <v>1850</v>
      </c>
      <c r="I6">
        <v>2030</v>
      </c>
      <c r="J6">
        <v>0</v>
      </c>
      <c r="K6">
        <v>15040</v>
      </c>
    </row>
    <row r="7" spans="2:11">
      <c r="B7" t="s">
        <v>373</v>
      </c>
      <c r="C7" t="s">
        <v>372</v>
      </c>
      <c r="D7">
        <v>3600</v>
      </c>
      <c r="E7">
        <v>3.05</v>
      </c>
      <c r="F7">
        <v>10980</v>
      </c>
      <c r="G7">
        <v>16</v>
      </c>
      <c r="H7">
        <f>Tabela9[[#This Row],[Klej25kg]]*110</f>
        <v>1760</v>
      </c>
      <c r="I7">
        <v>575.64</v>
      </c>
      <c r="J7">
        <v>0</v>
      </c>
    </row>
    <row r="8" spans="2:11">
      <c r="B8" t="s">
        <v>379</v>
      </c>
      <c r="C8" t="s">
        <v>380</v>
      </c>
      <c r="D8">
        <v>3600</v>
      </c>
      <c r="E8">
        <v>2.7</v>
      </c>
      <c r="F8">
        <f>Tabela9[[#This Row],[Cena bloczka]]*Tabela9[[#This Row],[szt]]</f>
        <v>9720</v>
      </c>
    </row>
    <row r="9" spans="2:11">
      <c r="B9" t="s">
        <v>382</v>
      </c>
      <c r="C9" t="s">
        <v>383</v>
      </c>
      <c r="D9">
        <v>3600</v>
      </c>
      <c r="E9">
        <v>3.2</v>
      </c>
      <c r="F9">
        <f>Tabela9[[#This Row],[Cena bloczka]]*Tabela9[[#This Row],[szt]]</f>
        <v>11520</v>
      </c>
      <c r="G9">
        <v>15.92</v>
      </c>
      <c r="J9">
        <v>0</v>
      </c>
    </row>
    <row r="10" spans="2:11">
      <c r="B10" t="s">
        <v>385</v>
      </c>
      <c r="C10" t="s">
        <v>384</v>
      </c>
    </row>
    <row r="11" spans="2:11">
      <c r="B11" t="s">
        <v>387</v>
      </c>
      <c r="C11" t="s">
        <v>386</v>
      </c>
    </row>
    <row r="25" spans="7:7">
      <c r="G25">
        <f>32.5/31</f>
        <v>1.0483870967741935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>
  <dimension ref="A1:L146"/>
  <sheetViews>
    <sheetView topLeftCell="B38" workbookViewId="0">
      <selection activeCell="D50" sqref="D50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>
        <v>2.15</v>
      </c>
      <c r="D18" s="97">
        <v>2.15</v>
      </c>
      <c r="E18" s="96">
        <v>2.16</v>
      </c>
      <c r="F18" s="134">
        <v>200</v>
      </c>
      <c r="G18" s="137"/>
      <c r="H18" s="113">
        <f>2.16*1.23</f>
        <v>2.6568000000000001</v>
      </c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>
        <v>2.1</v>
      </c>
      <c r="D20" s="97">
        <v>2.1</v>
      </c>
      <c r="E20" s="96">
        <v>2.1</v>
      </c>
      <c r="F20" s="134" t="s">
        <v>323</v>
      </c>
      <c r="G20" s="137"/>
      <c r="H20" s="113">
        <f>2.1*1.23</f>
        <v>2.5830000000000002</v>
      </c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 t="s">
        <v>322</v>
      </c>
      <c r="D23" s="112"/>
      <c r="E23" s="111"/>
      <c r="F23" s="112"/>
      <c r="G23" s="113" t="s">
        <v>307</v>
      </c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D48">
        <f>3.01-2.66</f>
        <v>0.34999999999999964</v>
      </c>
      <c r="J48">
        <v>1.23</v>
      </c>
      <c r="K48">
        <v>2.74</v>
      </c>
    </row>
    <row r="49" spans="2:12">
      <c r="B49" t="s">
        <v>278</v>
      </c>
      <c r="D49">
        <f>D48*F49</f>
        <v>498.07692307692258</v>
      </c>
      <c r="F49">
        <f>F50/1.56</f>
        <v>1423.0769230769231</v>
      </c>
      <c r="J49">
        <v>1</v>
      </c>
      <c r="K49">
        <f>2.74/1.23</f>
        <v>2.2276422764227646</v>
      </c>
    </row>
    <row r="50" spans="2:12">
      <c r="F50">
        <v>2220</v>
      </c>
      <c r="G50">
        <f>F50-F49</f>
        <v>796.92307692307691</v>
      </c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24.xml><?xml version="1.0" encoding="utf-8"?>
<worksheet xmlns="http://schemas.openxmlformats.org/spreadsheetml/2006/main" xmlns:r="http://schemas.openxmlformats.org/officeDocument/2006/relationships">
  <dimension ref="B2:E23"/>
  <sheetViews>
    <sheetView topLeftCell="A4" workbookViewId="0">
      <selection activeCell="C26" sqref="C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E16"/>
  <sheetViews>
    <sheetView workbookViewId="0">
      <selection activeCell="E3" sqref="E3"/>
    </sheetView>
  </sheetViews>
  <sheetFormatPr defaultRowHeight="14.25"/>
  <cols>
    <col min="1" max="1" width="14.77734375" bestFit="1" customWidth="1"/>
  </cols>
  <sheetData>
    <row r="2" spans="1:5">
      <c r="B2" t="s">
        <v>407</v>
      </c>
      <c r="C2" t="s">
        <v>408</v>
      </c>
      <c r="D2" t="s">
        <v>405</v>
      </c>
      <c r="E2" t="s">
        <v>420</v>
      </c>
    </row>
    <row r="3" spans="1:5">
      <c r="A3" t="s">
        <v>406</v>
      </c>
      <c r="B3">
        <v>140</v>
      </c>
      <c r="C3">
        <v>170</v>
      </c>
      <c r="D3">
        <v>44</v>
      </c>
      <c r="E3">
        <f>40*1.23</f>
        <v>49.2</v>
      </c>
    </row>
    <row r="4" spans="1:5">
      <c r="A4" t="s">
        <v>409</v>
      </c>
      <c r="B4">
        <v>90</v>
      </c>
      <c r="C4">
        <v>120</v>
      </c>
      <c r="D4">
        <v>26</v>
      </c>
      <c r="E4">
        <v>34</v>
      </c>
    </row>
    <row r="5" spans="1:5">
      <c r="A5" t="s">
        <v>410</v>
      </c>
      <c r="B5">
        <v>90</v>
      </c>
      <c r="C5">
        <v>120</v>
      </c>
      <c r="D5">
        <v>26</v>
      </c>
      <c r="E5">
        <v>34</v>
      </c>
    </row>
    <row r="6" spans="1:5">
      <c r="A6" t="s">
        <v>411</v>
      </c>
      <c r="B6">
        <v>60</v>
      </c>
      <c r="C6">
        <v>90</v>
      </c>
      <c r="D6">
        <v>24</v>
      </c>
      <c r="E6">
        <v>25</v>
      </c>
    </row>
    <row r="7" spans="1:5">
      <c r="A7" t="s">
        <v>412</v>
      </c>
      <c r="B7">
        <v>270</v>
      </c>
      <c r="C7">
        <v>300</v>
      </c>
      <c r="D7">
        <v>94</v>
      </c>
      <c r="E7">
        <v>115</v>
      </c>
    </row>
    <row r="8" spans="1:5">
      <c r="A8" t="s">
        <v>413</v>
      </c>
      <c r="B8">
        <v>60</v>
      </c>
      <c r="C8">
        <v>90</v>
      </c>
      <c r="D8">
        <v>24</v>
      </c>
      <c r="E8">
        <v>25</v>
      </c>
    </row>
    <row r="9" spans="1:5">
      <c r="A9" t="s">
        <v>414</v>
      </c>
      <c r="B9">
        <v>300</v>
      </c>
      <c r="C9">
        <v>330</v>
      </c>
      <c r="D9">
        <v>108</v>
      </c>
      <c r="E9">
        <v>120</v>
      </c>
    </row>
    <row r="10" spans="1:5">
      <c r="A10" t="s">
        <v>415</v>
      </c>
      <c r="B10">
        <v>120</v>
      </c>
      <c r="C10">
        <v>150</v>
      </c>
      <c r="D10">
        <v>32</v>
      </c>
      <c r="E10">
        <v>50</v>
      </c>
    </row>
    <row r="11" spans="1:5">
      <c r="A11" t="s">
        <v>416</v>
      </c>
      <c r="B11">
        <v>90</v>
      </c>
      <c r="C11">
        <v>120</v>
      </c>
      <c r="D11">
        <v>26</v>
      </c>
      <c r="E11">
        <v>34</v>
      </c>
    </row>
    <row r="12" spans="1:5">
      <c r="A12" t="s">
        <v>417</v>
      </c>
      <c r="B12">
        <v>90</v>
      </c>
      <c r="C12">
        <v>120</v>
      </c>
      <c r="D12">
        <v>26</v>
      </c>
      <c r="E12">
        <v>34</v>
      </c>
    </row>
    <row r="13" spans="1:5">
      <c r="A13" t="s">
        <v>418</v>
      </c>
      <c r="B13">
        <v>90</v>
      </c>
      <c r="C13">
        <v>120</v>
      </c>
      <c r="D13">
        <v>26</v>
      </c>
      <c r="E13">
        <v>34</v>
      </c>
    </row>
    <row r="14" spans="1:5">
      <c r="A14" t="s">
        <v>418</v>
      </c>
      <c r="B14">
        <v>275</v>
      </c>
      <c r="C14">
        <v>305</v>
      </c>
      <c r="D14">
        <v>94</v>
      </c>
      <c r="E14">
        <f>92*1.23</f>
        <v>113.16</v>
      </c>
    </row>
    <row r="15" spans="1:5">
      <c r="A15" t="s">
        <v>419</v>
      </c>
      <c r="B15">
        <v>120</v>
      </c>
      <c r="C15">
        <v>150</v>
      </c>
      <c r="D15">
        <v>32</v>
      </c>
      <c r="E15">
        <v>50</v>
      </c>
    </row>
    <row r="16" spans="1:5">
      <c r="D16">
        <f>SUM(D3:D15)</f>
        <v>582</v>
      </c>
      <c r="E16">
        <f>SUM(E3:E15)</f>
        <v>717.36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324</v>
      </c>
    </row>
    <row r="2" spans="1:8">
      <c r="B2" s="1" t="s">
        <v>10</v>
      </c>
    </row>
    <row r="3" spans="1:8" ht="15">
      <c r="B3" s="64" t="s">
        <v>359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139"/>
      <c r="C6" s="46"/>
      <c r="D6" s="43"/>
      <c r="E6" s="43"/>
      <c r="F6" s="140" t="s">
        <v>325</v>
      </c>
    </row>
    <row r="7" spans="1:8">
      <c r="A7" s="144">
        <v>2</v>
      </c>
      <c r="B7" s="145" t="s">
        <v>71</v>
      </c>
      <c r="C7" s="146" t="s">
        <v>77</v>
      </c>
      <c r="D7" s="145"/>
      <c r="E7" s="145"/>
      <c r="F7" s="150" t="s">
        <v>327</v>
      </c>
    </row>
    <row r="8" spans="1:8">
      <c r="A8" s="144">
        <v>3</v>
      </c>
      <c r="B8" s="145" t="s">
        <v>71</v>
      </c>
      <c r="C8" s="146" t="s">
        <v>77</v>
      </c>
      <c r="D8" s="145"/>
      <c r="E8" s="145"/>
      <c r="F8" s="150" t="s">
        <v>326</v>
      </c>
    </row>
    <row r="9" spans="1:8">
      <c r="A9" s="144">
        <v>4</v>
      </c>
      <c r="B9" s="145" t="s">
        <v>71</v>
      </c>
      <c r="C9" s="146" t="s">
        <v>77</v>
      </c>
      <c r="D9" s="145"/>
      <c r="E9" s="145"/>
      <c r="F9" s="148" t="s">
        <v>328</v>
      </c>
      <c r="H9" s="1" t="s">
        <v>69</v>
      </c>
    </row>
    <row r="10" spans="1:8">
      <c r="A10" s="144">
        <v>5</v>
      </c>
      <c r="B10" s="145" t="s">
        <v>71</v>
      </c>
      <c r="C10" s="146" t="s">
        <v>77</v>
      </c>
      <c r="D10" s="147"/>
      <c r="E10" s="147"/>
      <c r="F10" s="149" t="s">
        <v>370</v>
      </c>
      <c r="H10" s="1" t="s">
        <v>70</v>
      </c>
    </row>
    <row r="11" spans="1:8">
      <c r="A11" s="144">
        <v>6</v>
      </c>
      <c r="B11" s="145" t="s">
        <v>71</v>
      </c>
      <c r="C11" s="146" t="s">
        <v>77</v>
      </c>
      <c r="D11" s="145"/>
      <c r="E11" s="145"/>
      <c r="F11" s="148" t="s">
        <v>329</v>
      </c>
      <c r="H11" s="1" t="s">
        <v>71</v>
      </c>
    </row>
    <row r="12" spans="1:8">
      <c r="A12" s="42"/>
      <c r="B12" s="139"/>
      <c r="C12" s="44"/>
      <c r="D12" s="43"/>
      <c r="E12" s="43"/>
      <c r="F12" s="142" t="s">
        <v>330</v>
      </c>
      <c r="H12" s="1"/>
    </row>
    <row r="13" spans="1:8">
      <c r="A13" s="144">
        <v>7</v>
      </c>
      <c r="B13" s="145" t="s">
        <v>71</v>
      </c>
      <c r="C13" s="150" t="s">
        <v>73</v>
      </c>
      <c r="D13" s="145"/>
      <c r="E13" s="145"/>
      <c r="F13" s="148" t="s">
        <v>331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404</v>
      </c>
    </row>
    <row r="15" spans="1:8">
      <c r="A15" s="42"/>
      <c r="B15" s="139"/>
      <c r="C15" s="44"/>
      <c r="D15" s="43"/>
      <c r="E15" s="43"/>
      <c r="F15" s="142" t="s">
        <v>332</v>
      </c>
    </row>
    <row r="16" spans="1:8">
      <c r="A16" s="42">
        <v>9</v>
      </c>
      <c r="B16" s="139" t="s">
        <v>69</v>
      </c>
      <c r="C16" s="44" t="s">
        <v>72</v>
      </c>
      <c r="D16" s="43"/>
      <c r="E16" s="43"/>
      <c r="F16" s="141" t="s">
        <v>333</v>
      </c>
    </row>
    <row r="17" spans="1:6">
      <c r="A17" s="42"/>
      <c r="B17" s="139"/>
      <c r="C17" s="46"/>
      <c r="D17" s="47"/>
      <c r="E17" s="47"/>
      <c r="F17" s="142" t="s">
        <v>334</v>
      </c>
    </row>
    <row r="18" spans="1:6">
      <c r="A18" s="144">
        <v>11</v>
      </c>
      <c r="B18" s="145" t="s">
        <v>71</v>
      </c>
      <c r="C18" s="146" t="s">
        <v>72</v>
      </c>
      <c r="D18" s="147"/>
      <c r="E18" s="147"/>
      <c r="F18" s="148" t="s">
        <v>335</v>
      </c>
    </row>
    <row r="19" spans="1:6">
      <c r="A19" s="144">
        <v>12</v>
      </c>
      <c r="B19" s="145" t="s">
        <v>71</v>
      </c>
      <c r="C19" s="146" t="s">
        <v>72</v>
      </c>
      <c r="D19" s="147"/>
      <c r="E19" s="147"/>
      <c r="F19" s="148" t="s">
        <v>336</v>
      </c>
    </row>
    <row r="20" spans="1:6">
      <c r="A20" s="144">
        <v>13</v>
      </c>
      <c r="B20" s="145" t="s">
        <v>71</v>
      </c>
      <c r="C20" s="146" t="s">
        <v>72</v>
      </c>
      <c r="D20" s="147"/>
      <c r="E20" s="147"/>
      <c r="F20" s="148" t="s">
        <v>337</v>
      </c>
    </row>
    <row r="21" spans="1:6">
      <c r="A21" s="144">
        <v>14</v>
      </c>
      <c r="B21" s="145" t="s">
        <v>71</v>
      </c>
      <c r="C21" s="146" t="s">
        <v>73</v>
      </c>
      <c r="D21" s="147"/>
      <c r="E21" s="147"/>
      <c r="F21" s="148" t="s">
        <v>338</v>
      </c>
    </row>
    <row r="22" spans="1:6">
      <c r="A22" s="144">
        <v>15</v>
      </c>
      <c r="B22" s="145" t="s">
        <v>71</v>
      </c>
      <c r="C22" s="146" t="s">
        <v>73</v>
      </c>
      <c r="D22" s="147"/>
      <c r="E22" s="147"/>
      <c r="F22" s="148" t="s">
        <v>339</v>
      </c>
    </row>
    <row r="23" spans="1:6">
      <c r="A23" s="144">
        <v>16</v>
      </c>
      <c r="B23" s="145" t="s">
        <v>71</v>
      </c>
      <c r="C23" s="146" t="s">
        <v>77</v>
      </c>
      <c r="D23" s="147"/>
      <c r="E23" s="147"/>
      <c r="F23" s="148" t="s">
        <v>340</v>
      </c>
    </row>
    <row r="24" spans="1:6">
      <c r="A24" s="42"/>
      <c r="B24" s="139"/>
      <c r="C24" s="46"/>
      <c r="D24" s="47"/>
      <c r="E24" s="47"/>
      <c r="F24" s="142" t="s">
        <v>341</v>
      </c>
    </row>
    <row r="25" spans="1:6">
      <c r="A25" s="144">
        <v>18</v>
      </c>
      <c r="B25" s="145" t="s">
        <v>71</v>
      </c>
      <c r="C25" s="146" t="s">
        <v>72</v>
      </c>
      <c r="D25" s="147"/>
      <c r="E25" s="147"/>
      <c r="F25" s="148" t="s">
        <v>342</v>
      </c>
    </row>
    <row r="26" spans="1:6" ht="25.5">
      <c r="A26" s="144">
        <v>19</v>
      </c>
      <c r="B26" s="145" t="s">
        <v>71</v>
      </c>
      <c r="C26" s="146" t="s">
        <v>72</v>
      </c>
      <c r="D26" s="47"/>
      <c r="E26" s="47"/>
      <c r="F26" s="151" t="s">
        <v>358</v>
      </c>
    </row>
    <row r="27" spans="1:6">
      <c r="A27" s="144">
        <v>20</v>
      </c>
      <c r="B27" s="145" t="s">
        <v>71</v>
      </c>
      <c r="C27" s="146" t="s">
        <v>72</v>
      </c>
      <c r="D27" s="47"/>
      <c r="E27" s="47"/>
      <c r="F27" s="148" t="s">
        <v>343</v>
      </c>
    </row>
    <row r="28" spans="1:6">
      <c r="A28" s="42">
        <v>21</v>
      </c>
      <c r="B28" s="139" t="s">
        <v>69</v>
      </c>
      <c r="C28" s="46" t="s">
        <v>72</v>
      </c>
      <c r="D28" s="47"/>
      <c r="E28" s="47"/>
      <c r="F28" s="141" t="s">
        <v>344</v>
      </c>
    </row>
    <row r="29" spans="1:6" ht="25.5">
      <c r="A29" s="42">
        <v>22</v>
      </c>
      <c r="B29" s="139" t="s">
        <v>69</v>
      </c>
      <c r="C29" s="46" t="s">
        <v>73</v>
      </c>
      <c r="D29" s="47"/>
      <c r="E29" s="47"/>
      <c r="F29" s="143" t="s">
        <v>357</v>
      </c>
    </row>
    <row r="30" spans="1:6">
      <c r="A30" s="144">
        <v>23</v>
      </c>
      <c r="B30" s="145" t="s">
        <v>69</v>
      </c>
      <c r="C30" s="146" t="s">
        <v>77</v>
      </c>
      <c r="D30" s="147"/>
      <c r="E30" s="147"/>
      <c r="F30" s="148" t="s">
        <v>345</v>
      </c>
    </row>
    <row r="31" spans="1:6">
      <c r="A31" s="42"/>
      <c r="B31" s="139"/>
      <c r="C31" s="46"/>
      <c r="D31" s="47"/>
      <c r="E31" s="47"/>
      <c r="F31" s="142" t="s">
        <v>346</v>
      </c>
    </row>
    <row r="32" spans="1:6">
      <c r="A32" s="144">
        <v>25</v>
      </c>
      <c r="B32" s="145" t="s">
        <v>71</v>
      </c>
      <c r="C32" s="146" t="s">
        <v>73</v>
      </c>
      <c r="D32" s="147"/>
      <c r="E32" s="147"/>
      <c r="F32" s="148" t="s">
        <v>347</v>
      </c>
    </row>
    <row r="33" spans="1:6">
      <c r="A33" s="144">
        <v>26</v>
      </c>
      <c r="B33" s="145" t="s">
        <v>71</v>
      </c>
      <c r="C33" s="146" t="s">
        <v>73</v>
      </c>
      <c r="D33" s="147"/>
      <c r="E33" s="147"/>
      <c r="F33" s="148" t="s">
        <v>378</v>
      </c>
    </row>
    <row r="34" spans="1:6">
      <c r="A34" s="144">
        <v>27</v>
      </c>
      <c r="B34" s="145" t="s">
        <v>71</v>
      </c>
      <c r="C34" s="146" t="s">
        <v>73</v>
      </c>
      <c r="D34" s="147"/>
      <c r="E34" s="147"/>
      <c r="F34" s="149" t="s">
        <v>388</v>
      </c>
    </row>
    <row r="35" spans="1:6">
      <c r="A35" s="42">
        <v>28</v>
      </c>
      <c r="B35" s="145" t="s">
        <v>71</v>
      </c>
      <c r="C35" s="146" t="s">
        <v>73</v>
      </c>
      <c r="D35" s="147"/>
      <c r="E35" s="147"/>
      <c r="F35" s="148" t="s">
        <v>348</v>
      </c>
    </row>
    <row r="36" spans="1:6">
      <c r="A36" s="144">
        <v>29</v>
      </c>
      <c r="B36" s="145" t="s">
        <v>71</v>
      </c>
      <c r="C36" s="146" t="s">
        <v>73</v>
      </c>
      <c r="D36" s="147"/>
      <c r="E36" s="147"/>
      <c r="F36" s="149" t="s">
        <v>360</v>
      </c>
    </row>
    <row r="37" spans="1:6">
      <c r="A37" s="144">
        <v>30</v>
      </c>
      <c r="B37" s="145" t="s">
        <v>71</v>
      </c>
      <c r="C37" s="146" t="s">
        <v>72</v>
      </c>
      <c r="D37" s="147"/>
      <c r="E37" s="147"/>
      <c r="F37" s="148" t="s">
        <v>349</v>
      </c>
    </row>
    <row r="38" spans="1:6">
      <c r="A38" s="144">
        <v>31</v>
      </c>
      <c r="B38" s="145" t="s">
        <v>71</v>
      </c>
      <c r="C38" s="146" t="s">
        <v>73</v>
      </c>
      <c r="D38" s="147"/>
      <c r="E38" s="147"/>
      <c r="F38" s="148" t="s">
        <v>350</v>
      </c>
    </row>
    <row r="39" spans="1:6">
      <c r="A39" s="42">
        <v>32</v>
      </c>
      <c r="B39" s="145" t="s">
        <v>71</v>
      </c>
      <c r="C39" s="146" t="s">
        <v>73</v>
      </c>
      <c r="D39" s="47"/>
      <c r="E39" s="47"/>
      <c r="F39" s="148" t="s">
        <v>351</v>
      </c>
    </row>
    <row r="40" spans="1:6">
      <c r="A40" s="144">
        <v>33</v>
      </c>
      <c r="B40" s="145" t="s">
        <v>71</v>
      </c>
      <c r="C40" s="146" t="s">
        <v>73</v>
      </c>
      <c r="D40" s="47"/>
      <c r="E40" s="47"/>
      <c r="F40" s="148" t="s">
        <v>352</v>
      </c>
    </row>
    <row r="41" spans="1:6">
      <c r="A41" s="42"/>
      <c r="B41" s="139"/>
      <c r="C41" s="46"/>
      <c r="D41" s="47"/>
      <c r="E41" s="47"/>
      <c r="F41" s="142" t="s">
        <v>353</v>
      </c>
    </row>
    <row r="42" spans="1:6">
      <c r="A42" s="144">
        <v>34</v>
      </c>
      <c r="B42" s="145" t="s">
        <v>71</v>
      </c>
      <c r="C42" s="146" t="s">
        <v>73</v>
      </c>
      <c r="D42" s="147"/>
      <c r="E42" s="147"/>
      <c r="F42" s="148" t="s">
        <v>354</v>
      </c>
    </row>
    <row r="43" spans="1:6">
      <c r="A43" s="144">
        <v>35</v>
      </c>
      <c r="B43" s="145" t="s">
        <v>71</v>
      </c>
      <c r="C43" s="146" t="s">
        <v>73</v>
      </c>
      <c r="D43" s="147"/>
      <c r="E43" s="147"/>
      <c r="F43" s="148" t="s">
        <v>355</v>
      </c>
    </row>
    <row r="44" spans="1:6">
      <c r="A44" s="144">
        <v>36</v>
      </c>
      <c r="B44" s="145" t="s">
        <v>71</v>
      </c>
      <c r="C44" s="146" t="s">
        <v>72</v>
      </c>
      <c r="D44" s="147"/>
      <c r="E44" s="147"/>
      <c r="F44" s="148" t="s">
        <v>356</v>
      </c>
    </row>
    <row r="45" spans="1:6">
      <c r="A45" s="152">
        <v>37</v>
      </c>
      <c r="B45" s="145" t="s">
        <v>71</v>
      </c>
      <c r="C45" s="146" t="s">
        <v>72</v>
      </c>
      <c r="D45" s="147"/>
      <c r="E45" s="147"/>
      <c r="F45" s="149" t="s">
        <v>361</v>
      </c>
    </row>
    <row r="46" spans="1:6">
      <c r="A46" s="152">
        <v>38</v>
      </c>
      <c r="B46" s="145" t="s">
        <v>71</v>
      </c>
      <c r="C46" s="146" t="s">
        <v>73</v>
      </c>
      <c r="D46" s="147"/>
      <c r="E46" s="147"/>
      <c r="F46" s="149" t="s">
        <v>362</v>
      </c>
    </row>
    <row r="47" spans="1:6">
      <c r="A47" s="144">
        <v>39</v>
      </c>
      <c r="B47" s="147" t="s">
        <v>71</v>
      </c>
      <c r="C47" s="146" t="s">
        <v>73</v>
      </c>
      <c r="D47" s="147"/>
      <c r="E47" s="147"/>
      <c r="F47" s="149" t="s">
        <v>374</v>
      </c>
    </row>
    <row r="48" spans="1:6">
      <c r="A48" s="100"/>
      <c r="B48" s="101"/>
      <c r="C48" s="102"/>
      <c r="D48" s="101"/>
      <c r="E48" s="101"/>
      <c r="F48" s="103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422</v>
      </c>
    </row>
    <row r="2" spans="1:6">
      <c r="B2" s="1" t="s">
        <v>10</v>
      </c>
    </row>
    <row r="3" spans="1:6" ht="15">
      <c r="B3" s="64" t="s">
        <v>421</v>
      </c>
      <c r="C3" s="65"/>
      <c r="D3" s="65"/>
      <c r="E3" s="65"/>
      <c r="F3" s="65"/>
    </row>
    <row r="4" spans="1:6">
      <c r="A4" s="1"/>
      <c r="B4" s="33"/>
    </row>
    <row r="5" spans="1:6" ht="25.5">
      <c r="A5" s="153" t="s">
        <v>423</v>
      </c>
      <c r="B5" s="154" t="s">
        <v>15</v>
      </c>
      <c r="C5" s="155" t="s">
        <v>16</v>
      </c>
      <c r="D5" s="156" t="s">
        <v>175</v>
      </c>
      <c r="E5" s="156" t="s">
        <v>176</v>
      </c>
      <c r="F5" s="157" t="s">
        <v>12</v>
      </c>
    </row>
    <row r="6" spans="1:6">
      <c r="A6" s="42" t="s">
        <v>429</v>
      </c>
      <c r="B6" s="139"/>
      <c r="C6" s="46"/>
      <c r="D6" s="43"/>
      <c r="E6" s="43"/>
      <c r="F6" s="45" t="s">
        <v>424</v>
      </c>
    </row>
    <row r="7" spans="1:6">
      <c r="A7" s="144"/>
      <c r="B7" s="145"/>
      <c r="C7" s="146"/>
      <c r="D7" s="145"/>
      <c r="E7" s="145"/>
      <c r="F7" s="45" t="s">
        <v>425</v>
      </c>
    </row>
    <row r="8" spans="1:6">
      <c r="A8" s="144"/>
      <c r="B8" s="145"/>
      <c r="C8" s="146"/>
      <c r="D8" s="145"/>
      <c r="E8" s="145"/>
      <c r="F8" s="45" t="s">
        <v>431</v>
      </c>
    </row>
    <row r="9" spans="1:6">
      <c r="A9" s="144"/>
      <c r="B9" s="145"/>
      <c r="C9" s="146"/>
      <c r="D9" s="145"/>
      <c r="E9" s="145"/>
      <c r="F9" s="45" t="s">
        <v>432</v>
      </c>
    </row>
    <row r="10" spans="1:6">
      <c r="A10" s="144"/>
      <c r="B10" s="145"/>
      <c r="C10" s="146"/>
      <c r="D10" s="145"/>
      <c r="E10" s="145"/>
      <c r="F10" s="45" t="s">
        <v>433</v>
      </c>
    </row>
    <row r="11" spans="1:6">
      <c r="A11" s="144"/>
      <c r="B11" s="145"/>
      <c r="C11" s="146"/>
      <c r="D11" s="145"/>
      <c r="E11" s="145"/>
      <c r="F11" s="45"/>
    </row>
    <row r="12" spans="1:6">
      <c r="A12" s="144" t="s">
        <v>430</v>
      </c>
      <c r="B12" s="145"/>
      <c r="C12" s="146"/>
      <c r="D12" s="147"/>
      <c r="E12" s="147"/>
      <c r="F12" s="45" t="s">
        <v>434</v>
      </c>
    </row>
    <row r="13" spans="1:6">
      <c r="A13" s="144"/>
      <c r="B13" s="145"/>
      <c r="C13" s="146"/>
      <c r="D13" s="145"/>
      <c r="E13" s="145"/>
      <c r="F13" s="140"/>
    </row>
    <row r="14" spans="1:6">
      <c r="A14" s="49"/>
      <c r="B14" s="158"/>
      <c r="C14" s="46"/>
      <c r="D14" s="47"/>
      <c r="E14" s="47"/>
      <c r="F14" s="140"/>
    </row>
    <row r="15" spans="1:6">
      <c r="A15" s="144"/>
      <c r="B15" s="145"/>
      <c r="C15" s="146"/>
      <c r="D15" s="145"/>
      <c r="E15" s="145"/>
      <c r="F15" s="140"/>
    </row>
    <row r="16" spans="1:6" ht="25.5">
      <c r="A16" s="144" t="s">
        <v>428</v>
      </c>
      <c r="B16" s="145"/>
      <c r="C16" s="159"/>
      <c r="D16" s="145"/>
      <c r="E16" s="145"/>
      <c r="F16" s="160" t="s">
        <v>426</v>
      </c>
    </row>
    <row r="17" spans="1:6" ht="25.5">
      <c r="A17" s="144"/>
      <c r="B17" s="145"/>
      <c r="C17" s="159"/>
      <c r="D17" s="145"/>
      <c r="E17" s="145"/>
      <c r="F17" s="160" t="s">
        <v>427</v>
      </c>
    </row>
    <row r="18" spans="1:6">
      <c r="A18" s="144"/>
      <c r="B18" s="145"/>
      <c r="C18" s="159"/>
      <c r="D18" s="145"/>
      <c r="E18" s="145"/>
      <c r="F18" s="161"/>
    </row>
    <row r="19" spans="1:6">
      <c r="A19" s="144"/>
      <c r="B19" s="145"/>
      <c r="C19" s="159"/>
      <c r="D19" s="145"/>
      <c r="E19" s="145"/>
      <c r="F19" s="161"/>
    </row>
    <row r="20" spans="1:6">
      <c r="A20" s="144"/>
      <c r="B20" s="145"/>
      <c r="C20" s="159"/>
      <c r="D20" s="145"/>
      <c r="E20" s="145"/>
      <c r="F20" s="161"/>
    </row>
    <row r="21" spans="1:6">
      <c r="A21" s="144"/>
      <c r="B21" s="145"/>
      <c r="C21" s="159"/>
      <c r="D21" s="145"/>
      <c r="E21" s="145"/>
      <c r="F21" s="161"/>
    </row>
    <row r="22" spans="1:6">
      <c r="A22" s="144"/>
      <c r="B22" s="145"/>
      <c r="C22" s="159"/>
      <c r="D22" s="145"/>
      <c r="E22" s="145"/>
      <c r="F22" s="161"/>
    </row>
    <row r="23" spans="1:6">
      <c r="A23" s="144"/>
      <c r="B23" s="145"/>
      <c r="C23" s="159"/>
      <c r="D23" s="145"/>
      <c r="E23" s="145"/>
      <c r="F23" s="140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79" t="s">
        <v>423</v>
      </c>
      <c r="B3" s="180" t="s">
        <v>15</v>
      </c>
      <c r="C3" s="181" t="s">
        <v>16</v>
      </c>
      <c r="D3" s="182" t="s">
        <v>12</v>
      </c>
      <c r="E3" s="163"/>
    </row>
    <row r="4" spans="1:5" ht="25.5">
      <c r="A4" s="172"/>
      <c r="B4" s="173"/>
      <c r="C4" s="174" t="s">
        <v>72</v>
      </c>
      <c r="D4" s="177" t="s">
        <v>481</v>
      </c>
      <c r="E4" s="163"/>
    </row>
    <row r="5" spans="1:5" ht="26.25" customHeight="1">
      <c r="A5" s="175" t="s">
        <v>429</v>
      </c>
      <c r="B5" s="145"/>
      <c r="C5" s="146" t="s">
        <v>73</v>
      </c>
      <c r="D5" s="178" t="s">
        <v>483</v>
      </c>
      <c r="E5" s="163"/>
    </row>
    <row r="6" spans="1:5" ht="24.75" customHeight="1">
      <c r="A6" s="172"/>
      <c r="B6" s="173"/>
      <c r="C6" s="174" t="s">
        <v>73</v>
      </c>
      <c r="D6" s="177" t="s">
        <v>484</v>
      </c>
      <c r="E6" s="163"/>
    </row>
    <row r="7" spans="1:5" ht="24.75" customHeight="1">
      <c r="A7" s="175"/>
      <c r="B7" s="145"/>
      <c r="C7" s="146" t="s">
        <v>72</v>
      </c>
      <c r="D7" s="178" t="s">
        <v>486</v>
      </c>
      <c r="E7" s="163"/>
    </row>
    <row r="8" spans="1:5" ht="25.5">
      <c r="A8" s="172" t="s">
        <v>430</v>
      </c>
      <c r="B8" s="173"/>
      <c r="C8" s="174" t="s">
        <v>73</v>
      </c>
      <c r="D8" s="177" t="s">
        <v>482</v>
      </c>
      <c r="E8" s="163"/>
    </row>
    <row r="9" spans="1:5" ht="29.25" customHeight="1">
      <c r="A9" s="175"/>
      <c r="B9" s="145"/>
      <c r="C9" s="146" t="s">
        <v>73</v>
      </c>
      <c r="D9" s="178" t="s">
        <v>485</v>
      </c>
      <c r="E9" s="163"/>
    </row>
    <row r="10" spans="1:5">
      <c r="A10" s="175"/>
      <c r="B10" s="145"/>
      <c r="C10" s="176"/>
      <c r="D10" s="178"/>
      <c r="E10" s="163"/>
    </row>
    <row r="11" spans="1:5">
      <c r="D11" s="163"/>
      <c r="E11" s="163"/>
    </row>
    <row r="12" spans="1:5">
      <c r="D12" s="163"/>
      <c r="E12" s="163"/>
    </row>
    <row r="22" spans="1:3" ht="30">
      <c r="A22" s="162" t="s">
        <v>458</v>
      </c>
      <c r="B22" s="163"/>
      <c r="C22" s="163"/>
    </row>
    <row r="23" spans="1:3" collapsed="1">
      <c r="A23" s="163" t="s">
        <v>457</v>
      </c>
      <c r="B23" s="163"/>
      <c r="C23" s="163"/>
    </row>
    <row r="24" spans="1:3" ht="63.75" hidden="1" outlineLevel="1">
      <c r="A24" s="166" t="s">
        <v>459</v>
      </c>
      <c r="B24" s="167" t="s">
        <v>436</v>
      </c>
      <c r="C24" s="168" t="s">
        <v>470</v>
      </c>
    </row>
    <row r="25" spans="1:3" ht="25.5" hidden="1" outlineLevel="1">
      <c r="A25" s="166"/>
      <c r="B25" s="167" t="s">
        <v>440</v>
      </c>
      <c r="C25" s="168" t="s">
        <v>471</v>
      </c>
    </row>
    <row r="26" spans="1:3" ht="28.5" collapsed="1">
      <c r="A26" s="163" t="s">
        <v>460</v>
      </c>
      <c r="B26" s="165"/>
      <c r="C26" s="163"/>
    </row>
    <row r="27" spans="1:3" ht="76.5" hidden="1" outlineLevel="1">
      <c r="A27" s="169" t="s">
        <v>461</v>
      </c>
      <c r="B27" s="170" t="s">
        <v>437</v>
      </c>
      <c r="C27" s="171" t="s">
        <v>473</v>
      </c>
    </row>
    <row r="28" spans="1:3" ht="25.5" hidden="1" outlineLevel="1">
      <c r="A28" s="169"/>
      <c r="B28" s="170" t="s">
        <v>438</v>
      </c>
      <c r="C28" s="171" t="s">
        <v>475</v>
      </c>
    </row>
    <row r="29" spans="1:3" ht="25.5" hidden="1" outlineLevel="1">
      <c r="A29" s="169"/>
      <c r="B29" s="170" t="s">
        <v>439</v>
      </c>
      <c r="C29" s="171" t="s">
        <v>474</v>
      </c>
    </row>
    <row r="30" spans="1:3" hidden="1" outlineLevel="1">
      <c r="A30" s="169"/>
      <c r="B30" s="170" t="s">
        <v>448</v>
      </c>
      <c r="C30" s="171"/>
    </row>
    <row r="31" spans="1:3" ht="28.5" collapsed="1">
      <c r="A31" s="163" t="s">
        <v>462</v>
      </c>
      <c r="B31" s="163"/>
      <c r="C31" s="163"/>
    </row>
    <row r="32" spans="1:3" ht="38.25" hidden="1" outlineLevel="1">
      <c r="A32" s="169" t="s">
        <v>463</v>
      </c>
      <c r="B32" s="170" t="s">
        <v>465</v>
      </c>
      <c r="C32" s="171" t="s">
        <v>476</v>
      </c>
    </row>
    <row r="33" spans="1:3" hidden="1" outlineLevel="1">
      <c r="A33" s="170"/>
      <c r="B33" s="170" t="s">
        <v>464</v>
      </c>
      <c r="C33" s="163"/>
    </row>
    <row r="34" spans="1:3">
      <c r="A34" s="163"/>
      <c r="B34" s="163"/>
      <c r="C34" s="163"/>
    </row>
    <row r="35" spans="1:3" ht="30">
      <c r="A35" s="162" t="s">
        <v>435</v>
      </c>
      <c r="B35" s="164"/>
      <c r="C35" s="163"/>
    </row>
    <row r="36" spans="1:3" collapsed="1">
      <c r="A36" t="s">
        <v>466</v>
      </c>
      <c r="B36" s="163"/>
      <c r="C36" s="163"/>
    </row>
    <row r="37" spans="1:3" hidden="1" outlineLevel="1">
      <c r="A37" t="s">
        <v>441</v>
      </c>
      <c r="B37" t="s">
        <v>442</v>
      </c>
      <c r="C37" s="163"/>
    </row>
    <row r="38" spans="1:3" hidden="1" outlineLevel="1">
      <c r="B38" t="s">
        <v>443</v>
      </c>
      <c r="C38" s="163"/>
    </row>
    <row r="39" spans="1:3" hidden="1" outlineLevel="1">
      <c r="B39" t="s">
        <v>444</v>
      </c>
      <c r="C39" s="163"/>
    </row>
    <row r="40" spans="1:3" hidden="1" outlineLevel="1">
      <c r="B40" t="s">
        <v>445</v>
      </c>
      <c r="C40" s="163"/>
    </row>
    <row r="41" spans="1:3" collapsed="1">
      <c r="A41" t="s">
        <v>467</v>
      </c>
    </row>
    <row r="42" spans="1:3" hidden="1" outlineLevel="1">
      <c r="A42" t="s">
        <v>446</v>
      </c>
      <c r="B42" t="s">
        <v>447</v>
      </c>
    </row>
    <row r="43" spans="1:3" hidden="1" outlineLevel="1">
      <c r="B43" t="s">
        <v>450</v>
      </c>
    </row>
    <row r="44" spans="1:3" hidden="1" outlineLevel="1">
      <c r="B44" t="s">
        <v>449</v>
      </c>
    </row>
    <row r="45" spans="1:3" ht="15" customHeight="1" collapsed="1">
      <c r="A45" t="s">
        <v>468</v>
      </c>
    </row>
    <row r="46" spans="1:3" hidden="1" outlineLevel="1">
      <c r="A46" t="s">
        <v>451</v>
      </c>
      <c r="B46" t="s">
        <v>452</v>
      </c>
    </row>
    <row r="47" spans="1:3" hidden="1" outlineLevel="1">
      <c r="B47" t="s">
        <v>453</v>
      </c>
    </row>
    <row r="48" spans="1:3" collapsed="1">
      <c r="A48" t="s">
        <v>469</v>
      </c>
    </row>
    <row r="49" spans="1:2" hidden="1" outlineLevel="1">
      <c r="A49" t="s">
        <v>454</v>
      </c>
      <c r="B49" t="s">
        <v>455</v>
      </c>
    </row>
    <row r="50" spans="1:2" hidden="1" outlineLevel="1">
      <c r="B50" t="s">
        <v>456</v>
      </c>
    </row>
    <row r="52" spans="1:2" ht="15">
      <c r="A52" s="162" t="s">
        <v>472</v>
      </c>
    </row>
    <row r="53" spans="1:2">
      <c r="A53" t="s">
        <v>477</v>
      </c>
    </row>
    <row r="54" spans="1:2">
      <c r="A54" t="s">
        <v>478</v>
      </c>
    </row>
    <row r="55" spans="1:2">
      <c r="A55" t="s">
        <v>479</v>
      </c>
    </row>
    <row r="56" spans="1:2">
      <c r="A56" t="s">
        <v>480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25</vt:i4>
      </vt:variant>
    </vt:vector>
  </HeadingPairs>
  <TitlesOfParts>
    <vt:vector size="25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13_Sprint</vt:lpstr>
      <vt:lpstr>14_Sprint</vt:lpstr>
      <vt:lpstr>Drenaż ceny</vt:lpstr>
      <vt:lpstr>Zwrot VAT</vt:lpstr>
      <vt:lpstr>Palety</vt:lpstr>
      <vt:lpstr>Brama garazowa</vt:lpstr>
      <vt:lpstr>Dachówki i okna</vt:lpstr>
      <vt:lpstr>Strop</vt:lpstr>
      <vt:lpstr>Bloczki silikatowe</vt:lpstr>
      <vt:lpstr>Piasek i stal</vt:lpstr>
      <vt:lpstr>Warunki uruchomienia</vt:lpstr>
      <vt:lpstr>Nadproża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2013-10-01T18:00:12Z</cp:lastPrinted>
  <dcterms:created xsi:type="dcterms:W3CDTF">2012-12-30T11:00:58Z</dcterms:created>
  <dcterms:modified xsi:type="dcterms:W3CDTF">2013-10-28T21:20:25Z</dcterms:modified>
</cp:coreProperties>
</file>