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2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</workbook>
</file>

<file path=xl/calcChain.xml><?xml version="1.0" encoding="utf-8"?>
<calcChain xmlns="http://schemas.openxmlformats.org/spreadsheetml/2006/main">
  <c r="F55" i="4"/>
  <c r="F53"/>
  <c r="F54"/>
  <c r="C34"/>
  <c r="D48"/>
  <c r="D45"/>
  <c r="F45"/>
  <c r="G44"/>
  <c r="K31" l="1"/>
  <c r="J31"/>
  <c r="J33" s="1"/>
  <c r="H30"/>
  <c r="F31"/>
  <c r="F30"/>
  <c r="G25"/>
  <c r="G24"/>
  <c r="E26"/>
  <c r="E25"/>
  <c r="E24"/>
  <c r="D24"/>
  <c r="A34"/>
  <c r="E23" i="3"/>
  <c r="D23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<sst xmlns="http://schemas.openxmlformats.org/spreadsheetml/2006/main" count="228" uniqueCount="132">
  <si>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</si>
  <si>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</si>
  <si>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</si>
  <si>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</si>
  <si>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</si>
  <si>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</si>
  <si>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</si>
  <si>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</si>
  <si>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</si>
  <si>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</si>
  <si>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</si>
  <si>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</si>
  <si>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</si>
  <si>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</si>
  <si>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</si>
  <si>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</si>
  <si>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</si>
  <si>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</si>
  <si>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</si>
  <si>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</si>
  <si>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</si>
  <si>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</si>
  <si>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</si>
  <si>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</si>
  <si>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</si>
  <si>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</si>
  <si>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</si>
  <si>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</si>
  <si>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</si>
  <si>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</si>
  <si>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</si>
  <si>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</si>
  <si>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</si>
  <si>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</si>
  <si>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</si>
  <si>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</si>
  <si>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</si>
  <si>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</si>
  <si>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</si>
  <si>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</si>
  <si>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</si>
  <si>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</si>
  <si>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</si>
  <si>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</si>
  <si>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</si>
  <si>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</si>
  <si>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</si>
  <si>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</si>
  <si>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</si>
  <si>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</si>
  <si>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</si>
  <si>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</si>
  <si>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</si>
  <si>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</si>
  <si>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</si>
  <si>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</si>
  <si>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</si>
  <si>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</si>
  <si>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</si>
  <si>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</si>
  <si>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</si>
  <si>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</si>
  <si>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</si>
  <si>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</si>
  <si>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</si>
  <si>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</si>
  <si>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</si>
  <si>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</si>
  <si>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</si>
  <si>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</si>
  <si>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</si>
  <si>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</si>
  <si>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</si>
  <si>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</si>
  <si>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</si>
  <si>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</si>
  <si>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</si>
  <si>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</si>
  <si>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</si>
  <si>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</si>
  <si>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</si>
  <si>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</si>
  <si>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</si>
  <si>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</si>
  <si>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</si>
  <si>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</si>
  <si>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</si>
  <si>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</si>
  <si>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</si>
  <si>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</si>
  <si>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</si>
  <si>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</si>
  <si>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</si>
  <si>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</si>
  <si>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</si>
  <si>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</si>
  <si>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</si>
  <si>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</si>
  <si>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</si>
  <si>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</si>
  <si>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</si>
  <si>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</si>
  <si>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</si>
  <si>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</si>
  <si>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</si>
  <si>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</si>
  <si>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</si>
  <si>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</si>
  <si>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</si>
  <si>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</si>
  <si>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</si>
  <si>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</si>
  <si>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</si>
  <si>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</si>
  <si>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</si>
  <si>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</si>
  <si>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</si>
  <si>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</si>
  <si>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Wyegzekwowanie dowodu niezmienności wyznaczonych granic.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</si>
  <si>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</si>
  <si>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</si>
  <si>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</si>
  <si>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</si>
  <si>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</si>
  <si>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</si>
  <si>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m2</t>
  </si>
  <si>
    <t>kwh</t>
  </si>
  <si>
    <t>J</t>
  </si>
  <si>
    <t>kWh</t>
  </si>
  <si>
    <t>1pustak</t>
  </si>
  <si>
    <t>kg</t>
  </si>
  <si>
    <t>J/kg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</si>
</sst>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sz val="10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medium">
        <color theme="1"/>
      </top>
      <bottom style="thin">
        <color theme="7" tint="0.39997558519241921"/>
      </bottom>
      <diagonal/>
    </border>
    <border>
      <left/>
      <right/>
      <top style="medium">
        <color theme="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medium">
        <color theme="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7" fillId="4" borderId="9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4" fontId="8" fillId="0" borderId="0" xfId="0" applyNumberFormat="1" applyFont="1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</cellXfs>
  <cellStyles count="1">
    <cellStyle name="Normalny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</c:numCache>
            </c:numRef>
          </c:val>
        </c:ser>
        <c:marker val="1"/>
        <c:axId val="51060736"/>
        <c:axId val="51062272"/>
      </c:lineChart>
      <c:catAx>
        <c:axId val="51060736"/>
        <c:scaling>
          <c:orientation val="minMax"/>
        </c:scaling>
        <c:axPos val="b"/>
        <c:numFmt formatCode="yyyy/mm/dd" sourceLinked="1"/>
        <c:tickLblPos val="nextTo"/>
        <c:crossAx val="51062272"/>
        <c:crosses val="autoZero"/>
        <c:lblAlgn val="ctr"/>
        <c:lblOffset val="100"/>
      </c:catAx>
      <c:valAx>
        <c:axId val="5106227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5106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186"/>
          <c:y val="0.29353966170895435"/>
          <c:w val="0.11894812645906698"/>
          <c:h val="0.22334823203957854"/>
        </c:manualLayout>
      </c:layout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'02_SprintBacklog'!$A$30:$A$57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'02_SprintBacklog'!$B$30:$B$57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</c:ser>
        <c:marker val="1"/>
        <c:axId val="51124480"/>
        <c:axId val="51134464"/>
      </c:lineChart>
      <c:dateAx>
        <c:axId val="51124480"/>
        <c:scaling>
          <c:orientation val="minMax"/>
        </c:scaling>
        <c:axPos val="b"/>
        <c:numFmt formatCode="yyyy/mm/dd" sourceLinked="1"/>
        <c:tickLblPos val="nextTo"/>
        <c:crossAx val="51134464"/>
        <c:crosses val="autoZero"/>
        <c:auto val="1"/>
        <c:lblOffset val="100"/>
      </c:dateAx>
      <c:valAx>
        <c:axId val="5113446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5112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29</xdr:row>
      <xdr:rowOff>85724</xdr:rowOff>
    </xdr:from>
    <xdr:to>
      <xdr:col>5</xdr:col>
      <xdr:colOff>2276475</xdr:colOff>
      <xdr:row>45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33" dataDxfId="31" headerRowBorderDxfId="32" tableBorderDxfId="30" totalsRowBorderDxfId="29">
  <autoFilter ref="A1:F43"/>
  <tableColumns count="6">
    <tableColumn id="1" name="Id" dataDxfId="28"/>
    <tableColumn id="2" name="Priorytet" dataDxfId="27"/>
    <tableColumn id="3" name="Rozmiar" dataDxfId="26"/>
    <tableColumn id="4" name="Nr Sprintu" dataDxfId="25"/>
    <tableColumn id="5" name="Chcę" dataDxfId="24"/>
    <tableColumn id="6" name="Aby" dataDxfId="2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22" dataDxfId="21">
  <autoFilter ref="A4:F20"/>
  <tableColumns count="6">
    <tableColumn id="1" name="Id" dataDxfId="20"/>
    <tableColumn id="2" name="Status" dataDxfId="19"/>
    <tableColumn id="3" name="Realizator" dataDxfId="18"/>
    <tableColumn id="4" name="Rozmiar początkowy [h]" dataDxfId="17"/>
    <tableColumn id="5" name="Pozostało [h]" dataDxfId="16"/>
    <tableColumn id="6" name="Zadanie" dataDxfId="1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3" totalsRowCount="1" headerRowDxfId="14" dataDxfId="13" tableBorderDxfId="12">
  <autoFilter ref="A4:F22"/>
  <tableColumns count="6">
    <tableColumn id="1" name="Id" totalsRowLabel="suma" dataDxfId="11" totalsRowDxfId="5"/>
    <tableColumn id="2" name="Status" dataDxfId="10" totalsRowDxfId="4"/>
    <tableColumn id="3" name="Realizator" dataDxfId="9" totalsRowDxfId="3"/>
    <tableColumn id="4" name="Rozmiar początkowy [h]" totalsRowFunction="custom" dataDxfId="8" totalsRowDxfId="2">
      <totalsRowFormula>SUM([Rozmiar początkowy '[h']])</totalsRowFormula>
    </tableColumn>
    <tableColumn id="5" name="Pozostało [h]" totalsRowFunction="custom" dataDxfId="7" totalsRowDxfId="1">
      <totalsRowFormula>SUM([Pozostało '[h']])</totalsRowFormula>
    </tableColumn>
    <tableColumn id="6" name="Zadanie" dataDxfId="6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A7" workbookViewId="0">
      <selection activeCell="B68" sqref="B68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2">
        <v>3</v>
      </c>
      <c r="B7" s="9" t="s">
        <v>70</v>
      </c>
      <c r="C7" s="2" t="s">
        <v>77</v>
      </c>
      <c r="D7" s="9">
        <v>2.5</v>
      </c>
      <c r="E7" s="2">
        <v>1</v>
      </c>
      <c r="F7" s="2" t="s">
        <v>58</v>
      </c>
      <c r="I7" s="1" t="s">
        <v>71</v>
      </c>
    </row>
    <row r="8" spans="1:9">
      <c r="A8" s="2">
        <v>4</v>
      </c>
      <c r="B8" s="9" t="s">
        <v>69</v>
      </c>
      <c r="C8" s="2"/>
      <c r="D8" s="9">
        <v>2.5</v>
      </c>
      <c r="E8" s="2">
        <v>0</v>
      </c>
      <c r="F8" s="2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2">
        <v>7</v>
      </c>
      <c r="B11" s="9" t="s">
        <v>70</v>
      </c>
      <c r="C11" s="2" t="s">
        <v>77</v>
      </c>
      <c r="D11" s="9">
        <v>20</v>
      </c>
      <c r="E11" s="2">
        <v>4</v>
      </c>
      <c r="F11" s="2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6</v>
      </c>
      <c r="F13" s="2" t="s">
        <v>63</v>
      </c>
    </row>
    <row r="14" spans="1:9">
      <c r="A14" s="2">
        <v>10</v>
      </c>
      <c r="B14" s="9" t="s">
        <v>69</v>
      </c>
      <c r="C14" s="2"/>
      <c r="D14" s="9">
        <v>10</v>
      </c>
      <c r="E14" s="2">
        <v>10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23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</row>
    <row r="69" spans="1:2">
      <c r="A69" s="15">
        <v>41301</v>
      </c>
    </row>
    <row r="70" spans="1:2">
      <c r="A70" s="15">
        <v>41302</v>
      </c>
    </row>
    <row r="71" spans="1:2">
      <c r="A71" s="15">
        <v>41303</v>
      </c>
    </row>
    <row r="72" spans="1:2">
      <c r="A72" s="15">
        <v>41304</v>
      </c>
    </row>
    <row r="73" spans="1:2">
      <c r="A73" s="15">
        <v>41305</v>
      </c>
    </row>
    <row r="74" spans="1:2">
      <c r="A74" s="15">
        <v>41306</v>
      </c>
    </row>
    <row r="75" spans="1:2">
      <c r="A75" s="15">
        <v>41307</v>
      </c>
    </row>
    <row r="76" spans="1:2">
      <c r="A76" s="15">
        <v>41308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A13" workbookViewId="0">
      <selection activeCell="B36" sqref="B3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21">
        <v>1</v>
      </c>
      <c r="B5" s="34" t="s">
        <v>70</v>
      </c>
      <c r="C5" s="21" t="s">
        <v>73</v>
      </c>
      <c r="D5" s="22">
        <v>10</v>
      </c>
      <c r="E5" s="21">
        <v>6</v>
      </c>
      <c r="F5" s="21" t="s">
        <v>122</v>
      </c>
      <c r="G5" s="1"/>
      <c r="H5" s="1"/>
      <c r="I5" s="1" t="s">
        <v>69</v>
      </c>
      <c r="J5" s="1"/>
    </row>
    <row r="6" spans="1:10">
      <c r="A6" s="21">
        <v>2</v>
      </c>
      <c r="B6" s="34" t="s">
        <v>70</v>
      </c>
      <c r="C6" s="21" t="s">
        <v>73</v>
      </c>
      <c r="D6" s="34">
        <v>8</v>
      </c>
      <c r="E6" s="33">
        <v>6</v>
      </c>
      <c r="F6" s="33" t="s">
        <v>124</v>
      </c>
      <c r="G6" s="1"/>
      <c r="H6" s="1"/>
      <c r="I6" s="1"/>
      <c r="J6" s="1"/>
    </row>
    <row r="7" spans="1:10">
      <c r="A7" s="21">
        <v>3</v>
      </c>
      <c r="B7" s="34" t="s">
        <v>70</v>
      </c>
      <c r="C7" s="21" t="s">
        <v>73</v>
      </c>
      <c r="D7" s="24">
        <v>3</v>
      </c>
      <c r="E7" s="23">
        <v>2</v>
      </c>
      <c r="F7" s="23" t="s">
        <v>105</v>
      </c>
      <c r="G7" s="1"/>
      <c r="H7" s="1"/>
      <c r="I7" s="1" t="s">
        <v>70</v>
      </c>
      <c r="J7" s="1"/>
    </row>
    <row r="8" spans="1:10">
      <c r="A8" s="21">
        <v>4</v>
      </c>
      <c r="B8" s="22"/>
      <c r="C8" s="21"/>
      <c r="D8" s="22">
        <v>2</v>
      </c>
      <c r="E8" s="21">
        <v>2</v>
      </c>
      <c r="F8" s="21" t="s">
        <v>107</v>
      </c>
      <c r="G8" s="1"/>
      <c r="H8" s="1"/>
      <c r="I8" s="1" t="s">
        <v>71</v>
      </c>
      <c r="J8" s="1"/>
    </row>
    <row r="9" spans="1:10">
      <c r="A9" s="21">
        <v>5</v>
      </c>
      <c r="B9" s="24"/>
      <c r="C9" s="23"/>
      <c r="D9" s="24">
        <v>4</v>
      </c>
      <c r="E9" s="23">
        <v>4</v>
      </c>
      <c r="F9" s="23" t="s">
        <v>106</v>
      </c>
      <c r="G9" s="1"/>
      <c r="H9" s="1"/>
      <c r="I9" s="1"/>
      <c r="J9" s="1"/>
    </row>
    <row r="10" spans="1:10">
      <c r="A10" s="38">
        <v>6</v>
      </c>
      <c r="B10" s="40" t="s">
        <v>71</v>
      </c>
      <c r="C10" s="38"/>
      <c r="D10" s="40">
        <v>0.5</v>
      </c>
      <c r="E10" s="38">
        <v>0</v>
      </c>
      <c r="F10" s="38" t="s">
        <v>108</v>
      </c>
      <c r="G10" s="1"/>
      <c r="H10" s="1"/>
      <c r="I10" s="1"/>
      <c r="J10" s="1"/>
    </row>
    <row r="11" spans="1:10">
      <c r="A11" s="38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/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4"/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/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7"/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4"/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4"/>
      <c r="C17" s="23"/>
      <c r="D17" s="24">
        <v>2</v>
      </c>
      <c r="E17" s="23">
        <v>2</v>
      </c>
      <c r="F17" s="23" t="s">
        <v>115</v>
      </c>
      <c r="G17" s="1"/>
      <c r="H17" s="1"/>
      <c r="I17" s="1"/>
      <c r="J17" s="1"/>
    </row>
    <row r="18" spans="1:10">
      <c r="A18" s="21">
        <v>14</v>
      </c>
      <c r="B18" s="27"/>
      <c r="C18" s="26"/>
      <c r="D18" s="27">
        <v>6</v>
      </c>
      <c r="E18" s="26">
        <v>6</v>
      </c>
      <c r="F18" s="26" t="s">
        <v>116</v>
      </c>
      <c r="G18" s="1"/>
      <c r="H18" s="1"/>
      <c r="I18" s="1"/>
      <c r="J18" s="1"/>
    </row>
    <row r="19" spans="1:10">
      <c r="A19" s="21">
        <v>15</v>
      </c>
      <c r="B19" s="24"/>
      <c r="C19" s="23"/>
      <c r="D19" s="24">
        <v>2</v>
      </c>
      <c r="E19" s="23">
        <v>2</v>
      </c>
      <c r="F19" s="26" t="s">
        <v>117</v>
      </c>
      <c r="G19" s="1"/>
      <c r="H19" s="1"/>
      <c r="I19" s="1"/>
      <c r="J19" s="1"/>
    </row>
    <row r="20" spans="1:10">
      <c r="A20" s="21">
        <v>16</v>
      </c>
      <c r="B20" s="24"/>
      <c r="C20" s="23"/>
      <c r="D20" s="24">
        <v>2</v>
      </c>
      <c r="E20" s="23">
        <v>2</v>
      </c>
      <c r="F20" s="26" t="s">
        <v>119</v>
      </c>
      <c r="G20" s="1"/>
      <c r="H20" s="1"/>
      <c r="I20" s="1"/>
      <c r="J20" s="1"/>
    </row>
    <row r="21" spans="1:10">
      <c r="A21" s="38">
        <v>17</v>
      </c>
      <c r="B21" s="17" t="s">
        <v>71</v>
      </c>
      <c r="C21" s="16"/>
      <c r="D21" s="17">
        <v>0.5</v>
      </c>
      <c r="E21" s="16">
        <v>0</v>
      </c>
      <c r="F21" s="39" t="s">
        <v>120</v>
      </c>
      <c r="G21" s="1"/>
      <c r="H21" s="1"/>
      <c r="I21" s="1"/>
      <c r="J21" s="1"/>
    </row>
    <row r="22" spans="1:10">
      <c r="A22" s="38">
        <v>18</v>
      </c>
      <c r="B22" s="17" t="s">
        <v>71</v>
      </c>
      <c r="C22" s="16"/>
      <c r="D22" s="17">
        <v>3</v>
      </c>
      <c r="E22" s="16">
        <v>0</v>
      </c>
      <c r="F22" s="39" t="s">
        <v>121</v>
      </c>
      <c r="G22" s="1"/>
      <c r="H22" s="1"/>
      <c r="I22" s="1"/>
      <c r="J22" s="1"/>
    </row>
    <row r="23" spans="1:10">
      <c r="A23" s="35" t="s">
        <v>123</v>
      </c>
      <c r="B23" s="36"/>
      <c r="C23" s="35"/>
      <c r="D23" s="36">
        <f>SUM([Rozmiar początkowy '[h']])</f>
        <v>49</v>
      </c>
      <c r="E23" s="36">
        <f>SUM([Pozostało '[h']])</f>
        <v>35</v>
      </c>
      <c r="F23" s="35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30" spans="1:10">
      <c r="A30" s="32">
        <v>41294</v>
      </c>
      <c r="B30" s="37">
        <v>41</v>
      </c>
    </row>
    <row r="31" spans="1:10">
      <c r="A31" s="32">
        <v>41295</v>
      </c>
      <c r="B31" s="37">
        <v>45.5</v>
      </c>
    </row>
    <row r="32" spans="1:10">
      <c r="A32" s="32">
        <v>41296</v>
      </c>
      <c r="B32" s="37">
        <v>42</v>
      </c>
    </row>
    <row r="33" spans="1:2">
      <c r="A33" s="32">
        <v>41297</v>
      </c>
      <c r="B33" s="37">
        <v>42</v>
      </c>
    </row>
    <row r="34" spans="1:2">
      <c r="A34" s="32">
        <v>41298</v>
      </c>
      <c r="B34" s="37">
        <v>41</v>
      </c>
    </row>
    <row r="35" spans="1:2">
      <c r="A35" s="32">
        <v>41299</v>
      </c>
      <c r="B35" s="37">
        <v>35</v>
      </c>
    </row>
    <row r="36" spans="1:2">
      <c r="A36" s="32">
        <v>41300</v>
      </c>
      <c r="B36" s="37"/>
    </row>
    <row r="37" spans="1:2">
      <c r="A37" s="32">
        <v>41301</v>
      </c>
      <c r="B37" s="37"/>
    </row>
    <row r="38" spans="1:2">
      <c r="A38" s="32">
        <v>41302</v>
      </c>
      <c r="B38" s="37"/>
    </row>
    <row r="39" spans="1:2">
      <c r="A39" s="32">
        <v>41303</v>
      </c>
      <c r="B39" s="37"/>
    </row>
    <row r="40" spans="1:2">
      <c r="A40" s="32">
        <v>41304</v>
      </c>
      <c r="B40" s="37"/>
    </row>
    <row r="41" spans="1:2">
      <c r="A41" s="32">
        <v>41305</v>
      </c>
      <c r="B41" s="37"/>
    </row>
    <row r="42" spans="1:2">
      <c r="A42" s="32">
        <v>41306</v>
      </c>
      <c r="B42" s="37"/>
    </row>
    <row r="43" spans="1:2">
      <c r="A43" s="32">
        <v>41307</v>
      </c>
      <c r="B43" s="37"/>
    </row>
    <row r="44" spans="1:2">
      <c r="A44" s="32">
        <v>41308</v>
      </c>
      <c r="B44" s="37"/>
    </row>
    <row r="45" spans="1:2">
      <c r="A45" s="32">
        <v>41309</v>
      </c>
      <c r="B45" s="37"/>
    </row>
    <row r="46" spans="1:2">
      <c r="A46" s="32">
        <v>41310</v>
      </c>
      <c r="B46" s="37"/>
    </row>
    <row r="47" spans="1:2">
      <c r="A47" s="32">
        <v>41311</v>
      </c>
      <c r="B47" s="37"/>
    </row>
    <row r="48" spans="1:2">
      <c r="A48" s="32">
        <v>41312</v>
      </c>
      <c r="B48" s="37"/>
    </row>
    <row r="49" spans="1:2">
      <c r="A49" s="32">
        <v>41313</v>
      </c>
      <c r="B49" s="37"/>
    </row>
    <row r="50" spans="1:2">
      <c r="A50" s="32">
        <v>41314</v>
      </c>
      <c r="B50" s="37"/>
    </row>
    <row r="51" spans="1:2">
      <c r="A51" s="32">
        <v>41315</v>
      </c>
      <c r="B51" s="37"/>
    </row>
    <row r="52" spans="1:2">
      <c r="A52" s="32">
        <v>41316</v>
      </c>
      <c r="B52" s="37"/>
    </row>
    <row r="53" spans="1:2">
      <c r="A53" s="32">
        <v>41317</v>
      </c>
      <c r="B53" s="37"/>
    </row>
    <row r="54" spans="1:2">
      <c r="A54" s="32">
        <v>41318</v>
      </c>
      <c r="B54" s="37"/>
    </row>
    <row r="55" spans="1:2">
      <c r="A55" s="32">
        <v>41319</v>
      </c>
      <c r="B55" s="37"/>
    </row>
    <row r="56" spans="1:2">
      <c r="A56" s="32">
        <v>41320</v>
      </c>
      <c r="B56" s="37"/>
    </row>
    <row r="57" spans="1:2">
      <c r="A57" s="32">
        <v>41321</v>
      </c>
      <c r="B57" s="37"/>
    </row>
  </sheetData>
  <dataValidations count="1">
    <dataValidation type="list" allowBlank="1" showInputMessage="1" showErrorMessage="1" sqref="B5:B22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6:K55"/>
  <sheetViews>
    <sheetView topLeftCell="A31" workbookViewId="0">
      <selection activeCell="E54" sqref="E54"/>
    </sheetView>
  </sheetViews>
  <sheetFormatPr defaultRowHeight="14.25"/>
  <cols>
    <col min="4" max="4" width="10" bestFit="1" customWidth="1"/>
    <col min="6" max="6" width="12.21875" bestFit="1" customWidth="1"/>
  </cols>
  <sheetData>
    <row r="6" spans="1:6" ht="15" thickBot="1"/>
    <row r="7" spans="1:6">
      <c r="A7" s="29" t="s">
        <v>0</v>
      </c>
      <c r="B7" s="30" t="s">
        <v>15</v>
      </c>
      <c r="C7" s="30" t="s">
        <v>16</v>
      </c>
      <c r="D7" s="30" t="s">
        <v>13</v>
      </c>
      <c r="E7" s="30" t="s">
        <v>14</v>
      </c>
      <c r="F7" s="31" t="s">
        <v>12</v>
      </c>
    </row>
    <row r="8" spans="1:6">
      <c r="E8" s="28" t="s">
        <v>118</v>
      </c>
    </row>
    <row r="18" spans="1:11">
      <c r="A18">
        <v>1.1000000000000001</v>
      </c>
    </row>
    <row r="19" spans="1:11">
      <c r="A19">
        <v>3.1</v>
      </c>
    </row>
    <row r="20" spans="1:11">
      <c r="A20">
        <v>5.6</v>
      </c>
    </row>
    <row r="21" spans="1:11">
      <c r="A21">
        <v>3.9</v>
      </c>
    </row>
    <row r="22" spans="1:11">
      <c r="A22">
        <v>1.7</v>
      </c>
    </row>
    <row r="23" spans="1:11">
      <c r="A23">
        <v>3.5</v>
      </c>
    </row>
    <row r="24" spans="1:11">
      <c r="A24">
        <v>8.1999999999999993</v>
      </c>
      <c r="D24">
        <f>0.373*0.238</f>
        <v>8.8773999999999992E-2</v>
      </c>
      <c r="E24">
        <f>1/D24</f>
        <v>11.264559443080183</v>
      </c>
      <c r="G24">
        <f>170*0.18</f>
        <v>30.599999999999998</v>
      </c>
    </row>
    <row r="25" spans="1:11">
      <c r="A25">
        <v>3.5</v>
      </c>
      <c r="D25">
        <v>1</v>
      </c>
      <c r="E25">
        <f>24*E24</f>
        <v>270.34942663392439</v>
      </c>
      <c r="G25">
        <f>1600*30*5</f>
        <v>240000</v>
      </c>
    </row>
    <row r="26" spans="1:11">
      <c r="A26">
        <v>3.9</v>
      </c>
      <c r="E26">
        <f>170*E25</f>
        <v>45959.402527767146</v>
      </c>
    </row>
    <row r="27" spans="1:11">
      <c r="A27">
        <v>5.6</v>
      </c>
    </row>
    <row r="28" spans="1:11">
      <c r="A28">
        <v>0.9</v>
      </c>
    </row>
    <row r="29" spans="1:11">
      <c r="A29">
        <v>3.1</v>
      </c>
    </row>
    <row r="30" spans="1:11">
      <c r="A30">
        <v>1.1000000000000001</v>
      </c>
      <c r="D30">
        <v>1</v>
      </c>
      <c r="E30" t="s">
        <v>127</v>
      </c>
      <c r="F30">
        <f>1/3600000</f>
        <v>2.7777777777777776E-7</v>
      </c>
      <c r="G30" t="s">
        <v>126</v>
      </c>
      <c r="H30">
        <f>H31/I31</f>
        <v>0.83333333333333337</v>
      </c>
      <c r="I30">
        <v>1</v>
      </c>
      <c r="J30">
        <v>1005</v>
      </c>
    </row>
    <row r="31" spans="1:11">
      <c r="A31">
        <v>2.8</v>
      </c>
      <c r="D31">
        <v>6009984</v>
      </c>
      <c r="E31" t="s">
        <v>127</v>
      </c>
      <c r="F31">
        <f>F30*D31</f>
        <v>1.6694399999999998</v>
      </c>
      <c r="G31" t="s">
        <v>128</v>
      </c>
      <c r="H31">
        <v>1</v>
      </c>
      <c r="I31">
        <v>1.2</v>
      </c>
      <c r="J31">
        <f>J30*1.2</f>
        <v>1206</v>
      </c>
      <c r="K31">
        <f>300*J31</f>
        <v>361800</v>
      </c>
    </row>
    <row r="32" spans="1:11">
      <c r="A32">
        <v>7.3</v>
      </c>
      <c r="J32">
        <v>1600000</v>
      </c>
    </row>
    <row r="33" spans="1:10">
      <c r="A33">
        <v>7.1</v>
      </c>
      <c r="J33">
        <f>J32/J31</f>
        <v>1326.6998341625208</v>
      </c>
    </row>
    <row r="34" spans="1:10">
      <c r="A34">
        <f>SUM(A18:A33)</f>
        <v>62.4</v>
      </c>
      <c r="B34">
        <v>3.1</v>
      </c>
      <c r="C34">
        <f>A34*B34</f>
        <v>193.44</v>
      </c>
      <c r="D34" t="s">
        <v>125</v>
      </c>
    </row>
    <row r="44" spans="1:10">
      <c r="D44">
        <v>22</v>
      </c>
      <c r="E44" t="s">
        <v>130</v>
      </c>
      <c r="F44" t="s">
        <v>129</v>
      </c>
      <c r="G44">
        <f>0.5*0.238</f>
        <v>0.11899999999999999</v>
      </c>
      <c r="H44" t="s">
        <v>125</v>
      </c>
    </row>
    <row r="45" spans="1:10">
      <c r="D45">
        <f>D44*F45</f>
        <v>27361.344537815126</v>
      </c>
      <c r="E45" t="s">
        <v>130</v>
      </c>
      <c r="F45">
        <f>G45/G44</f>
        <v>1243.6974789915967</v>
      </c>
      <c r="G45">
        <v>148</v>
      </c>
      <c r="H45" t="s">
        <v>125</v>
      </c>
    </row>
    <row r="47" spans="1:10">
      <c r="D47">
        <v>880</v>
      </c>
      <c r="E47" t="s">
        <v>131</v>
      </c>
    </row>
    <row r="48" spans="1:10">
      <c r="D48">
        <f>D47*D45</f>
        <v>24077983.193277311</v>
      </c>
    </row>
    <row r="53" spans="5:6">
      <c r="E53">
        <v>3.3000000000000002E-2</v>
      </c>
      <c r="F53">
        <f>E53/E54</f>
        <v>0.25384615384615383</v>
      </c>
    </row>
    <row r="54" spans="5:6">
      <c r="E54">
        <v>0.13</v>
      </c>
      <c r="F54">
        <f>E54/E53</f>
        <v>3.9393939393939394</v>
      </c>
    </row>
    <row r="55" spans="5:6">
      <c r="F55">
        <f>E54*E53</f>
        <v>4.2900000000000004E-3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2013-01-25T23:47:02Z</dcterms:modified>
</cp:coreProperties>
</file>