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Zestawienie okien" sheetId="1" r:id="rId1"/>
    <sheet name="Producenci okien" sheetId="2" r:id="rId2"/>
    <sheet name="Brama garażowa" sheetId="3" r:id="rId3"/>
    <sheet name="Drzwi wejściowe" sheetId="4" r:id="rId4"/>
    <sheet name="Okna połaciowe" sheetId="5" r:id="rId5"/>
  </sheets>
  <calcPr calcId="124519"/>
</workbook>
</file>

<file path=xl/calcChain.xml><?xml version="1.0" encoding="utf-8"?>
<calcChain xmlns="http://schemas.openxmlformats.org/spreadsheetml/2006/main">
  <c r="W22" i="1"/>
  <c r="V22"/>
  <c r="U22"/>
  <c r="O22"/>
  <c r="N22"/>
  <c r="M22"/>
  <c r="L22"/>
  <c r="X22" s="1"/>
  <c r="X23" s="1"/>
  <c r="W21"/>
  <c r="V21"/>
  <c r="Z19"/>
  <c r="U21"/>
  <c r="O21"/>
  <c r="N21"/>
  <c r="M21"/>
  <c r="L21"/>
  <c r="U11"/>
  <c r="T11"/>
  <c r="P11"/>
  <c r="O11"/>
  <c r="N11"/>
  <c r="M11"/>
  <c r="X11" s="1"/>
  <c r="L11"/>
  <c r="W18"/>
  <c r="V18"/>
  <c r="U18"/>
  <c r="T18"/>
  <c r="S18"/>
  <c r="R18"/>
  <c r="Q18"/>
  <c r="P18"/>
  <c r="O18"/>
  <c r="N18"/>
  <c r="M18"/>
  <c r="L18"/>
  <c r="M8"/>
  <c r="N8"/>
  <c r="O8"/>
  <c r="P8"/>
  <c r="Q8"/>
  <c r="R8"/>
  <c r="S8"/>
  <c r="T8"/>
  <c r="U8"/>
  <c r="V8"/>
  <c r="W8"/>
  <c r="L8"/>
  <c r="Q28"/>
  <c r="L19" l="1"/>
  <c r="X21"/>
  <c r="V20"/>
  <c r="N20"/>
  <c r="L20"/>
  <c r="V19"/>
  <c r="N19"/>
  <c r="N10"/>
  <c r="P10"/>
  <c r="R10"/>
  <c r="T10"/>
  <c r="V10"/>
  <c r="L10"/>
  <c r="M9"/>
  <c r="O9"/>
  <c r="Q9"/>
  <c r="S9"/>
  <c r="U9"/>
  <c r="W9"/>
  <c r="W20"/>
  <c r="U20"/>
  <c r="O20"/>
  <c r="M20"/>
  <c r="W19"/>
  <c r="U19"/>
  <c r="O19"/>
  <c r="M19"/>
  <c r="M10"/>
  <c r="O10"/>
  <c r="Q10"/>
  <c r="S10"/>
  <c r="U10"/>
  <c r="W10"/>
  <c r="N9"/>
  <c r="P9"/>
  <c r="R9"/>
  <c r="T9"/>
  <c r="V9"/>
  <c r="L9"/>
  <c r="X9" l="1"/>
  <c r="X10"/>
  <c r="X13" s="1"/>
  <c r="X14" s="1"/>
  <c r="Z14" s="1"/>
  <c r="X19"/>
  <c r="X20"/>
  <c r="AB20" l="1"/>
  <c r="AB22"/>
  <c r="AB19"/>
  <c r="AB23"/>
  <c r="AB24" s="1"/>
  <c r="X25" l="1"/>
  <c r="Z25" s="1"/>
</calcChain>
</file>

<file path=xl/sharedStrings.xml><?xml version="1.0" encoding="utf-8"?>
<sst xmlns="http://schemas.openxmlformats.org/spreadsheetml/2006/main" count="344" uniqueCount="217">
  <si>
    <t>Parter:</t>
  </si>
  <si>
    <t>900x1200</t>
  </si>
  <si>
    <t>Wykusz</t>
  </si>
  <si>
    <t>Taras</t>
  </si>
  <si>
    <t>Pom.gosp.ogród</t>
  </si>
  <si>
    <t>1165x535</t>
  </si>
  <si>
    <t>Garaż</t>
  </si>
  <si>
    <t xml:space="preserve">Pom.gosp </t>
  </si>
  <si>
    <t>1465x535</t>
  </si>
  <si>
    <t>1500x600</t>
  </si>
  <si>
    <t>1200x600</t>
  </si>
  <si>
    <t>Piętro:</t>
  </si>
  <si>
    <t>90x2160</t>
  </si>
  <si>
    <t>865x2095</t>
  </si>
  <si>
    <t>78x118</t>
  </si>
  <si>
    <t>Korytarz</t>
  </si>
  <si>
    <t>Łazienka</t>
  </si>
  <si>
    <t>2100x1500</t>
  </si>
  <si>
    <t>900x1500</t>
  </si>
  <si>
    <t>865x1435</t>
  </si>
  <si>
    <t>2065x1435</t>
  </si>
  <si>
    <t>865x1135</t>
  </si>
  <si>
    <t>ok.</t>
  </si>
  <si>
    <t>1465x1135</t>
  </si>
  <si>
    <t>1500x1200</t>
  </si>
  <si>
    <t>Wspolczynnik U dla okna</t>
  </si>
  <si>
    <t>standardowe okna</t>
  </si>
  <si>
    <t>W/(m2*K)</t>
  </si>
  <si>
    <t>Srednie najniższe temperatury</t>
  </si>
  <si>
    <t>Tempratura w domu</t>
  </si>
  <si>
    <t>Srednie  temperatury</t>
  </si>
  <si>
    <t>Rocznie</t>
  </si>
  <si>
    <t>W</t>
  </si>
  <si>
    <t>Strata ciepla (okno)</t>
  </si>
  <si>
    <t>Strata ciepła(okno+roleta)</t>
  </si>
  <si>
    <t>okna z roletą</t>
  </si>
  <si>
    <t>oszczedność</t>
  </si>
  <si>
    <t>Różnice temp</t>
  </si>
  <si>
    <t>Godzin w miesiącu zasuniętej rolety</t>
  </si>
  <si>
    <t>h</t>
  </si>
  <si>
    <t>strata</t>
  </si>
  <si>
    <t>kWh</t>
  </si>
  <si>
    <t>Koszt 1kWh dla kotła kondensacyjnego</t>
  </si>
  <si>
    <t>zł/rok</t>
  </si>
  <si>
    <t>Cena rolet za m2</t>
  </si>
  <si>
    <t>od</t>
  </si>
  <si>
    <t>Koszt rolet</t>
  </si>
  <si>
    <t>suma</t>
  </si>
  <si>
    <t>godzin</t>
  </si>
  <si>
    <t>cały dzień</t>
  </si>
  <si>
    <t>dzień</t>
  </si>
  <si>
    <t>noc</t>
  </si>
  <si>
    <t>stratakWh/rok</t>
  </si>
  <si>
    <t>Godzin nocnych</t>
  </si>
  <si>
    <t>Godzin zasunietej rolety</t>
  </si>
  <si>
    <t>zasunieta roleta</t>
  </si>
  <si>
    <t>niezasunieta roleta</t>
  </si>
  <si>
    <t>Producent</t>
  </si>
  <si>
    <t>Drutex</t>
  </si>
  <si>
    <t>PN-PT</t>
  </si>
  <si>
    <t>SO</t>
  </si>
  <si>
    <t>10:00-14:00</t>
  </si>
  <si>
    <t>8:00-17:00</t>
  </si>
  <si>
    <t>9:00 – 17:00</t>
  </si>
  <si>
    <t>10:00 – 15:00</t>
  </si>
  <si>
    <t>Oknoplast</t>
  </si>
  <si>
    <t>Vetrex</t>
  </si>
  <si>
    <t>Eurocolor</t>
  </si>
  <si>
    <t>603 034 463</t>
  </si>
  <si>
    <t>Jarosław Strusiński</t>
  </si>
  <si>
    <t>W/m2K</t>
  </si>
  <si>
    <t>Maco</t>
  </si>
  <si>
    <t>do 4</t>
  </si>
  <si>
    <t>okna IGLO ENERGY</t>
  </si>
  <si>
    <t>drzwi Iglo5</t>
  </si>
  <si>
    <t>b.d.</t>
  </si>
  <si>
    <t>brak przesuwnych</t>
  </si>
  <si>
    <t>Winergetic Premium</t>
  </si>
  <si>
    <t>brzydkie</t>
  </si>
  <si>
    <t>drzwi HSK</t>
  </si>
  <si>
    <t>Normstahl</t>
  </si>
  <si>
    <t>Hormann</t>
  </si>
  <si>
    <t>Wiśniowski</t>
  </si>
  <si>
    <t>Gerda</t>
  </si>
  <si>
    <t>Producenci</t>
  </si>
  <si>
    <t>Porta Drzwi</t>
  </si>
  <si>
    <t>Renoma 2000</t>
  </si>
  <si>
    <t>ul. Legnicka 46</t>
  </si>
  <si>
    <t>9:00-18:00</t>
  </si>
  <si>
    <t>Pn-Pt</t>
  </si>
  <si>
    <t>So</t>
  </si>
  <si>
    <t>Przedstawiciel</t>
  </si>
  <si>
    <t>Adres</t>
  </si>
  <si>
    <t>Punkt sprzedaży</t>
  </si>
  <si>
    <t>Godziny otwarcia</t>
  </si>
  <si>
    <t>Ekodynamic Sp. z o.o. Spółka Komandytowa
ul. Karmelkowa 29 pawilon nr 8</t>
  </si>
  <si>
    <t>ELEKTRYK-SYSTEM NOWOCZESNE TECHNOLOGIE 
ul. Ładna 17</t>
  </si>
  <si>
    <t>ADOMEX
ul. Krynicka 1, paw.1a</t>
  </si>
  <si>
    <t>10:00-17:30</t>
  </si>
  <si>
    <t>Wrocław - MIKOŁAJCZYK - Partner Handlowy
Legnicka 62</t>
  </si>
  <si>
    <t>Fix
Bystrzycka 69c</t>
  </si>
  <si>
    <t>10:00-18:00 (Pn, Śr)
9:00-17:00 (Wt, Czw)
10:00-17:00 (Pt)</t>
  </si>
  <si>
    <t>9:00-13:00 (1 So mies)</t>
  </si>
  <si>
    <t>Krótki przegląd okien</t>
  </si>
  <si>
    <t>Model</t>
  </si>
  <si>
    <t>Komory</t>
  </si>
  <si>
    <t>Okucia</t>
  </si>
  <si>
    <t>Szyby</t>
  </si>
  <si>
    <t>Kolorystyka</t>
  </si>
  <si>
    <t>Uwagi</t>
  </si>
  <si>
    <t>Gwarancja</t>
  </si>
  <si>
    <t>PremiumCenter</t>
  </si>
  <si>
    <t>Kromera 25B</t>
  </si>
  <si>
    <t>kontakt</t>
  </si>
  <si>
    <t xml:space="preserve">Przedsiębiorstwo MICHALCZYK </t>
  </si>
  <si>
    <t>ul. Kościelna 2 (-&gt;Bielany)</t>
  </si>
  <si>
    <t>8:00-16:00</t>
  </si>
  <si>
    <t>9:00-13:00</t>
  </si>
  <si>
    <t>ul.Fabryczna 6/8</t>
  </si>
  <si>
    <t>Irga, Dzik Józef</t>
  </si>
  <si>
    <t>Fakro</t>
  </si>
  <si>
    <t>Velux</t>
  </si>
  <si>
    <t>PolSkone</t>
  </si>
  <si>
    <t>Nawiewniki</t>
  </si>
  <si>
    <t>Uchylność</t>
  </si>
  <si>
    <t>Parapety</t>
  </si>
  <si>
    <t>Grubość zbrojenia</t>
  </si>
  <si>
    <t>mniej ważne, ważniejsza klasa A,B,C czyli grubość profilu</t>
  </si>
  <si>
    <t>min 1,5mm, często stosują mniejsze; min co 30cm</t>
  </si>
  <si>
    <t>Klamki</t>
  </si>
  <si>
    <t>ile wytrzymują cykli</t>
  </si>
  <si>
    <t>rodzaj, a nie nazwa firmy</t>
  </si>
  <si>
    <t>Izolacja akustyczna</t>
  </si>
  <si>
    <t>musi być</t>
  </si>
  <si>
    <t>zakres gwarancji</t>
  </si>
  <si>
    <t xml:space="preserve">Cena </t>
  </si>
  <si>
    <t>całego okna</t>
  </si>
  <si>
    <t>nazwa/producent</t>
  </si>
  <si>
    <t>ile szyb</t>
  </si>
  <si>
    <t>czy produkują bez</t>
  </si>
  <si>
    <t>czy są do kompletu</t>
  </si>
  <si>
    <t>co jest a co nie jest w nią wliczone</t>
  </si>
  <si>
    <t>Dodatki</t>
  </si>
  <si>
    <t>gadżety</t>
  </si>
  <si>
    <t>Szablon zapytania ofertowego</t>
  </si>
  <si>
    <t>Roto</t>
  </si>
  <si>
    <t>mail</t>
  </si>
  <si>
    <t>tel</t>
  </si>
  <si>
    <t>Baudom</t>
  </si>
  <si>
    <t>ul. Karmelkowa 29</t>
  </si>
  <si>
    <t>10.00 - 18.00</t>
  </si>
  <si>
    <t>10:00 - 14:00</t>
  </si>
  <si>
    <t>mają Vetrex, Wiśniowski, Normstahl</t>
  </si>
  <si>
    <t xml:space="preserve">MADAR PREIS S.A. </t>
  </si>
  <si>
    <t>ul. Kwidzyńska</t>
  </si>
  <si>
    <t>Sławomir Pieniak</t>
  </si>
  <si>
    <t>Manex Sp. z o.o</t>
  </si>
  <si>
    <t>ul. Bystrzycka 26,</t>
  </si>
  <si>
    <t>8:00-13:00</t>
  </si>
  <si>
    <t>Cebj hurtonia budowlana</t>
  </si>
  <si>
    <t>ul.Kłodzka 9 (Bielany)</t>
  </si>
  <si>
    <t>7:00-17:00</t>
  </si>
  <si>
    <t xml:space="preserve">8:00-13:00 </t>
  </si>
  <si>
    <t>uwagi</t>
  </si>
  <si>
    <t>Sypialnia (połać)</t>
  </si>
  <si>
    <t>Łazienka (połać)</t>
  </si>
  <si>
    <t>Garderoba (połać)</t>
  </si>
  <si>
    <t>szt.</t>
  </si>
  <si>
    <t>Aprobatę techniczna InstytutuTechniki Budowlanej.</t>
  </si>
  <si>
    <t>Drzwi przesuwne</t>
  </si>
  <si>
    <t xml:space="preserve">W jakiej technologii </t>
  </si>
  <si>
    <t>3mm, 3 szt</t>
  </si>
  <si>
    <t>WK1: 4 zaczepy</t>
  </si>
  <si>
    <t>5 kolorów</t>
  </si>
  <si>
    <t>7 lat</t>
  </si>
  <si>
    <t>nie trzeba</t>
  </si>
  <si>
    <t>są witryny</t>
  </si>
  <si>
    <t>są, z MDF</t>
  </si>
  <si>
    <t>podnoszone i uchylne</t>
  </si>
  <si>
    <t>1,5mm</t>
  </si>
  <si>
    <t>32-33dB</t>
  </si>
  <si>
    <t>6(?), 
grubość profilu 8,2cm</t>
  </si>
  <si>
    <t>Sypialnia (drzwi)</t>
  </si>
  <si>
    <t>1000x2260</t>
  </si>
  <si>
    <t>Kuchnia (bok)</t>
  </si>
  <si>
    <t>Kuchnia (front)</t>
  </si>
  <si>
    <t>RU</t>
  </si>
  <si>
    <t>Gabinet (bok)</t>
  </si>
  <si>
    <t>Gabinet (ogród)</t>
  </si>
  <si>
    <t>Sypialnia mała (drzwi)</t>
  </si>
  <si>
    <t>Sypialnia mała (połać)</t>
  </si>
  <si>
    <t>Rozmiar wnęki</t>
  </si>
  <si>
    <t>Rozmiar okna</t>
  </si>
  <si>
    <t>Legenda:</t>
  </si>
  <si>
    <t>W - witryna</t>
  </si>
  <si>
    <t>RU - rozwierano uchylne</t>
  </si>
  <si>
    <t>PSK - uchylno przesuwne</t>
  </si>
  <si>
    <t>HST - podnoszono przesuwne</t>
  </si>
  <si>
    <t>V90+/ Vetrex</t>
  </si>
  <si>
    <t>6, profil 9cm</t>
  </si>
  <si>
    <t>3szt</t>
  </si>
  <si>
    <t>kilka kolorów</t>
  </si>
  <si>
    <t>brak</t>
  </si>
  <si>
    <t>z PCV</t>
  </si>
  <si>
    <t>podnoszone, uchylne, zwykłe</t>
  </si>
  <si>
    <t>sekustyczne</t>
  </si>
  <si>
    <t>aluminiowe, sekustyczne</t>
  </si>
  <si>
    <t>wycena będzie na 4zaczepy</t>
  </si>
  <si>
    <t>Uszczelki</t>
  </si>
  <si>
    <t>Wienergetic/Oknoplast</t>
  </si>
  <si>
    <t>Opcja 1</t>
  </si>
  <si>
    <t>Opcja 2</t>
  </si>
  <si>
    <t>Witryna</t>
  </si>
  <si>
    <t>W+PSK+W</t>
  </si>
  <si>
    <t>W+HST+W</t>
  </si>
  <si>
    <t>Opcja 3</t>
  </si>
  <si>
    <t>W+R+RU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</si>
</sst>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9.35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Tahoma"/>
      <family val="2"/>
      <charset val="238"/>
    </font>
    <font>
      <b/>
      <sz val="10"/>
      <color theme="1"/>
      <name val="Tahoma"/>
      <family val="2"/>
      <charset val="238"/>
    </font>
    <font>
      <b/>
      <sz val="11"/>
      <color rgb="FF005CA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0C8F0"/>
        <bgColor indexed="64"/>
      </patternFill>
    </fill>
    <fill>
      <patternFill patternType="solid">
        <fgColor rgb="FFC8DCF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8C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2" fontId="0" fillId="0" borderId="0" xfId="0" applyNumberFormat="1"/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16" fontId="3" fillId="0" borderId="1" xfId="0" applyNumberFormat="1" applyFont="1" applyBorder="1"/>
    <xf numFmtId="0" fontId="4" fillId="0" borderId="10" xfId="0" applyFont="1" applyBorder="1"/>
    <xf numFmtId="0" fontId="3" fillId="0" borderId="11" xfId="0" applyFont="1" applyBorder="1"/>
    <xf numFmtId="16" fontId="3" fillId="0" borderId="11" xfId="0" applyNumberFormat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4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" xfId="0" applyFont="1" applyBorder="1" applyAlignment="1">
      <alignment horizontal="right"/>
    </xf>
    <xf numFmtId="3" fontId="3" fillId="0" borderId="0" xfId="0" applyNumberFormat="1" applyFont="1"/>
    <xf numFmtId="0" fontId="3" fillId="0" borderId="5" xfId="0" applyFont="1" applyBorder="1"/>
    <xf numFmtId="0" fontId="3" fillId="0" borderId="7" xfId="0" applyFont="1" applyBorder="1"/>
    <xf numFmtId="3" fontId="0" fillId="0" borderId="0" xfId="0" applyNumberFormat="1"/>
    <xf numFmtId="0" fontId="5" fillId="0" borderId="0" xfId="0" applyFont="1"/>
    <xf numFmtId="0" fontId="3" fillId="0" borderId="11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9" xfId="0" applyFont="1" applyBorder="1"/>
    <xf numFmtId="0" fontId="3" fillId="0" borderId="14" xfId="0" applyFont="1" applyBorder="1" applyAlignment="1">
      <alignment wrapText="1"/>
    </xf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 applyAlignment="1">
      <alignment wrapText="1"/>
    </xf>
    <xf numFmtId="0" fontId="3" fillId="0" borderId="23" xfId="0" applyFont="1" applyBorder="1"/>
    <xf numFmtId="0" fontId="3" fillId="0" borderId="24" xfId="0" applyFont="1" applyBorder="1"/>
    <xf numFmtId="0" fontId="3" fillId="0" borderId="21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ny" xfId="0" builtinId="0"/>
  </cellStyles>
  <dxfs count="16"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Tahom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alignment horizontal="general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ahoma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ela1" displayName="Tabela1" ref="B2:E8" totalsRowShown="0" headerRowDxfId="15" headerRowBorderDxfId="14" tableBorderDxfId="13" totalsRowBorderDxfId="12">
  <autoFilter ref="B2:E8"/>
  <tableColumns count="4">
    <tableColumn id="1" name="Producent" dataDxfId="11"/>
    <tableColumn id="2" name="Punkt sprzedaży" dataDxfId="10"/>
    <tableColumn id="3" name="PN-PT" dataDxfId="9"/>
    <tableColumn id="4" name="SO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2:G7" totalsRowShown="0" headerRowDxfId="7" dataDxfId="6">
  <autoFilter ref="B2:G7"/>
  <tableColumns count="6">
    <tableColumn id="1" name="Producent" dataDxfId="5"/>
    <tableColumn id="2" name="Przedstawiciel" dataDxfId="4"/>
    <tableColumn id="3" name="Adres" dataDxfId="3"/>
    <tableColumn id="4" name="Pn-Pt" dataDxfId="2"/>
    <tableColumn id="5" name="So" dataDxfId="1"/>
    <tableColumn id="6" name="kontakt" dataDxfId="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B4:I13" totalsRowShown="0">
  <autoFilter ref="B4:I13"/>
  <tableColumns count="8">
    <tableColumn id="1" name="Producent"/>
    <tableColumn id="2" name="Przedstawiciel"/>
    <tableColumn id="3" name="Adres"/>
    <tableColumn id="4" name="Pn-Pt"/>
    <tableColumn id="5" name="So"/>
    <tableColumn id="6" name="mail"/>
    <tableColumn id="7" name="tel"/>
    <tableColumn id="8" name="uwagi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topLeftCell="A3" workbookViewId="0">
      <selection activeCell="A23" sqref="A23:A27"/>
    </sheetView>
  </sheetViews>
  <sheetFormatPr defaultRowHeight="15"/>
  <cols>
    <col min="1" max="1" width="20.28515625" customWidth="1"/>
    <col min="2" max="2" width="5.140625" customWidth="1"/>
    <col min="3" max="3" width="12.85546875" bestFit="1" customWidth="1"/>
    <col min="4" max="4" width="14.140625" bestFit="1" customWidth="1"/>
    <col min="5" max="6" width="10" bestFit="1" customWidth="1"/>
    <col min="11" max="11" width="21.28515625" customWidth="1"/>
  </cols>
  <sheetData>
    <row r="1" spans="1:27">
      <c r="A1" s="61" t="s">
        <v>0</v>
      </c>
      <c r="B1" s="61" t="s">
        <v>167</v>
      </c>
      <c r="C1" s="61" t="s">
        <v>192</v>
      </c>
      <c r="D1" s="61" t="s">
        <v>191</v>
      </c>
      <c r="E1" s="61" t="s">
        <v>210</v>
      </c>
      <c r="F1" s="61" t="s">
        <v>211</v>
      </c>
      <c r="G1" s="61" t="s">
        <v>215</v>
      </c>
      <c r="K1" s="13"/>
      <c r="L1" s="14" t="s">
        <v>25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/>
    </row>
    <row r="2" spans="1:27">
      <c r="A2" s="2" t="s">
        <v>184</v>
      </c>
      <c r="B2" s="59">
        <v>1</v>
      </c>
      <c r="C2" s="60" t="s">
        <v>21</v>
      </c>
      <c r="D2" s="59" t="s">
        <v>1</v>
      </c>
      <c r="E2" s="59" t="s">
        <v>212</v>
      </c>
      <c r="F2" s="59" t="s">
        <v>186</v>
      </c>
      <c r="G2" s="2"/>
      <c r="K2" s="16"/>
      <c r="L2" s="2" t="s">
        <v>26</v>
      </c>
      <c r="M2" s="2"/>
      <c r="N2" s="2">
        <v>1.1000000000000001</v>
      </c>
      <c r="O2" s="2" t="s">
        <v>27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7"/>
    </row>
    <row r="3" spans="1:27">
      <c r="A3" s="2" t="s">
        <v>185</v>
      </c>
      <c r="B3" s="59">
        <v>1</v>
      </c>
      <c r="C3" s="60" t="s">
        <v>21</v>
      </c>
      <c r="D3" s="59" t="s">
        <v>1</v>
      </c>
      <c r="E3" s="59" t="s">
        <v>186</v>
      </c>
      <c r="F3" s="59"/>
      <c r="G3" s="2"/>
      <c r="K3" s="16"/>
      <c r="L3" s="2" t="s">
        <v>35</v>
      </c>
      <c r="M3" s="2"/>
      <c r="N3" s="2">
        <v>0.8</v>
      </c>
      <c r="O3" s="2" t="s">
        <v>27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17"/>
    </row>
    <row r="4" spans="1:27">
      <c r="A4" s="2" t="s">
        <v>2</v>
      </c>
      <c r="B4" s="59">
        <v>2</v>
      </c>
      <c r="C4" s="60" t="s">
        <v>19</v>
      </c>
      <c r="D4" s="59" t="s">
        <v>18</v>
      </c>
      <c r="E4" s="59" t="s">
        <v>212</v>
      </c>
      <c r="F4" s="59"/>
      <c r="G4" s="2"/>
      <c r="K4" s="16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17"/>
    </row>
    <row r="5" spans="1:27">
      <c r="A5" s="2" t="s">
        <v>2</v>
      </c>
      <c r="B5" s="59">
        <v>1</v>
      </c>
      <c r="C5" s="60" t="s">
        <v>20</v>
      </c>
      <c r="D5" s="59" t="s">
        <v>17</v>
      </c>
      <c r="E5" s="59" t="s">
        <v>212</v>
      </c>
      <c r="F5" s="59"/>
      <c r="G5" s="2"/>
      <c r="K5" s="16"/>
      <c r="L5" s="2" t="s">
        <v>29</v>
      </c>
      <c r="M5" s="2"/>
      <c r="N5" s="2"/>
      <c r="O5" s="2">
        <v>20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17"/>
    </row>
    <row r="6" spans="1:27">
      <c r="A6" s="2" t="s">
        <v>3</v>
      </c>
      <c r="B6" s="59">
        <v>3</v>
      </c>
      <c r="C6" s="60"/>
      <c r="D6" s="59" t="s">
        <v>183</v>
      </c>
      <c r="E6" s="59" t="s">
        <v>213</v>
      </c>
      <c r="F6" s="59" t="s">
        <v>214</v>
      </c>
      <c r="G6" s="2" t="s">
        <v>216</v>
      </c>
      <c r="K6" s="16"/>
      <c r="L6" s="3" t="s">
        <v>30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17"/>
    </row>
    <row r="7" spans="1:27">
      <c r="A7" s="2" t="s">
        <v>187</v>
      </c>
      <c r="B7" s="59">
        <v>1</v>
      </c>
      <c r="C7" s="60" t="s">
        <v>21</v>
      </c>
      <c r="D7" s="59" t="s">
        <v>1</v>
      </c>
      <c r="E7" s="59" t="s">
        <v>212</v>
      </c>
      <c r="F7" s="59" t="s">
        <v>186</v>
      </c>
      <c r="G7" s="2"/>
      <c r="K7" s="16"/>
      <c r="L7" s="4">
        <v>-0.5</v>
      </c>
      <c r="M7" s="5">
        <v>0.1</v>
      </c>
      <c r="N7" s="6">
        <v>4.2</v>
      </c>
      <c r="O7" s="7">
        <v>9.9</v>
      </c>
      <c r="P7" s="8">
        <v>14.9</v>
      </c>
      <c r="Q7" s="9">
        <v>18.2</v>
      </c>
      <c r="R7" s="9">
        <v>19.899999999999999</v>
      </c>
      <c r="S7" s="9">
        <v>19.5</v>
      </c>
      <c r="T7" s="10">
        <v>15.2</v>
      </c>
      <c r="U7" s="7">
        <v>10</v>
      </c>
      <c r="V7" s="6">
        <v>4.7</v>
      </c>
      <c r="W7" s="5">
        <v>0.6</v>
      </c>
      <c r="X7" s="2" t="s">
        <v>31</v>
      </c>
      <c r="Y7" s="2"/>
      <c r="Z7" s="2"/>
      <c r="AA7" s="17"/>
    </row>
    <row r="8" spans="1:27">
      <c r="A8" s="2" t="s">
        <v>188</v>
      </c>
      <c r="B8" s="59">
        <v>1</v>
      </c>
      <c r="C8" s="60" t="s">
        <v>23</v>
      </c>
      <c r="D8" s="59" t="s">
        <v>24</v>
      </c>
      <c r="E8" s="59" t="s">
        <v>186</v>
      </c>
      <c r="F8" s="59"/>
      <c r="G8" s="2"/>
      <c r="K8" s="16" t="s">
        <v>37</v>
      </c>
      <c r="L8" s="2">
        <f>$O$5-L7</f>
        <v>20.5</v>
      </c>
      <c r="M8" s="2">
        <f t="shared" ref="M8:W8" si="0">$O$5-M7</f>
        <v>19.899999999999999</v>
      </c>
      <c r="N8" s="2">
        <f t="shared" si="0"/>
        <v>15.8</v>
      </c>
      <c r="O8" s="2">
        <f t="shared" si="0"/>
        <v>10.1</v>
      </c>
      <c r="P8" s="2">
        <f t="shared" si="0"/>
        <v>5.0999999999999996</v>
      </c>
      <c r="Q8" s="2">
        <f t="shared" si="0"/>
        <v>1.8000000000000007</v>
      </c>
      <c r="R8" s="2">
        <f t="shared" si="0"/>
        <v>0.10000000000000142</v>
      </c>
      <c r="S8" s="2">
        <f t="shared" si="0"/>
        <v>0.5</v>
      </c>
      <c r="T8" s="2">
        <f t="shared" si="0"/>
        <v>4.8000000000000007</v>
      </c>
      <c r="U8" s="2">
        <f t="shared" si="0"/>
        <v>10</v>
      </c>
      <c r="V8" s="2">
        <f t="shared" si="0"/>
        <v>15.3</v>
      </c>
      <c r="W8" s="2">
        <f t="shared" si="0"/>
        <v>19.399999999999999</v>
      </c>
      <c r="X8" s="2" t="s">
        <v>40</v>
      </c>
      <c r="Y8" s="2"/>
      <c r="Z8" s="2"/>
      <c r="AA8" s="17"/>
    </row>
    <row r="9" spans="1:27">
      <c r="A9" s="2" t="s">
        <v>4</v>
      </c>
      <c r="B9" s="59">
        <v>1</v>
      </c>
      <c r="C9" s="60" t="s">
        <v>5</v>
      </c>
      <c r="D9" s="59" t="s">
        <v>10</v>
      </c>
      <c r="E9" s="59" t="s">
        <v>212</v>
      </c>
      <c r="F9" s="59" t="s">
        <v>186</v>
      </c>
      <c r="G9" s="2"/>
      <c r="H9" s="1"/>
      <c r="K9" s="16" t="s">
        <v>33</v>
      </c>
      <c r="L9" s="2">
        <f t="shared" ref="L9:W9" si="1">$H$12*L8*$N$2</f>
        <v>0</v>
      </c>
      <c r="M9" s="2">
        <f t="shared" si="1"/>
        <v>0</v>
      </c>
      <c r="N9" s="2">
        <f t="shared" si="1"/>
        <v>0</v>
      </c>
      <c r="O9" s="2">
        <f t="shared" si="1"/>
        <v>0</v>
      </c>
      <c r="P9" s="2">
        <f t="shared" si="1"/>
        <v>0</v>
      </c>
      <c r="Q9" s="2">
        <f t="shared" si="1"/>
        <v>0</v>
      </c>
      <c r="R9" s="2">
        <f t="shared" si="1"/>
        <v>0</v>
      </c>
      <c r="S9" s="2">
        <f t="shared" si="1"/>
        <v>0</v>
      </c>
      <c r="T9" s="2">
        <f t="shared" si="1"/>
        <v>0</v>
      </c>
      <c r="U9" s="2">
        <f t="shared" si="1"/>
        <v>0</v>
      </c>
      <c r="V9" s="2">
        <f t="shared" si="1"/>
        <v>0</v>
      </c>
      <c r="W9" s="2">
        <f t="shared" si="1"/>
        <v>0</v>
      </c>
      <c r="X9" s="2">
        <f>SUM(L9:W9)</f>
        <v>0</v>
      </c>
      <c r="Y9" s="2" t="s">
        <v>32</v>
      </c>
      <c r="Z9" s="2"/>
      <c r="AA9" s="17"/>
    </row>
    <row r="10" spans="1:27">
      <c r="A10" s="2" t="s">
        <v>6</v>
      </c>
      <c r="B10" s="59">
        <v>1</v>
      </c>
      <c r="C10" s="60" t="s">
        <v>5</v>
      </c>
      <c r="D10" s="59" t="s">
        <v>10</v>
      </c>
      <c r="E10" s="59" t="s">
        <v>212</v>
      </c>
      <c r="F10" s="59" t="s">
        <v>186</v>
      </c>
      <c r="G10" s="2"/>
      <c r="K10" s="16" t="s">
        <v>34</v>
      </c>
      <c r="L10" s="2">
        <f t="shared" ref="L10:W10" si="2">$H$12*L8*$N$3</f>
        <v>0</v>
      </c>
      <c r="M10" s="2">
        <f t="shared" si="2"/>
        <v>0</v>
      </c>
      <c r="N10" s="2">
        <f t="shared" si="2"/>
        <v>0</v>
      </c>
      <c r="O10" s="2">
        <f t="shared" si="2"/>
        <v>0</v>
      </c>
      <c r="P10" s="2">
        <f t="shared" si="2"/>
        <v>0</v>
      </c>
      <c r="Q10" s="2">
        <f t="shared" si="2"/>
        <v>0</v>
      </c>
      <c r="R10" s="2">
        <f t="shared" si="2"/>
        <v>0</v>
      </c>
      <c r="S10" s="2">
        <f t="shared" si="2"/>
        <v>0</v>
      </c>
      <c r="T10" s="2">
        <f t="shared" si="2"/>
        <v>0</v>
      </c>
      <c r="U10" s="2">
        <f t="shared" si="2"/>
        <v>0</v>
      </c>
      <c r="V10" s="2">
        <f t="shared" si="2"/>
        <v>0</v>
      </c>
      <c r="W10" s="2">
        <f t="shared" si="2"/>
        <v>0</v>
      </c>
      <c r="X10" s="2">
        <f>SUM(L10:W10)</f>
        <v>0</v>
      </c>
      <c r="Y10" s="2" t="s">
        <v>32</v>
      </c>
      <c r="Z10" s="2"/>
      <c r="AA10" s="17"/>
    </row>
    <row r="11" spans="1:27">
      <c r="A11" s="2" t="s">
        <v>7</v>
      </c>
      <c r="B11" s="59">
        <v>1</v>
      </c>
      <c r="C11" s="60" t="s">
        <v>5</v>
      </c>
      <c r="D11" s="59" t="s">
        <v>10</v>
      </c>
      <c r="E11" s="59" t="s">
        <v>212</v>
      </c>
      <c r="F11" s="59" t="s">
        <v>186</v>
      </c>
      <c r="G11" s="2"/>
      <c r="K11" s="16" t="s">
        <v>38</v>
      </c>
      <c r="L11" s="2">
        <f>31*12</f>
        <v>372</v>
      </c>
      <c r="M11" s="2">
        <f>28*12</f>
        <v>336</v>
      </c>
      <c r="N11" s="2">
        <f>31*10</f>
        <v>310</v>
      </c>
      <c r="O11" s="2">
        <f>30*8</f>
        <v>240</v>
      </c>
      <c r="P11" s="2">
        <f>31*8</f>
        <v>248</v>
      </c>
      <c r="Q11" s="2"/>
      <c r="R11" s="2"/>
      <c r="S11" s="2"/>
      <c r="T11" s="2">
        <f>30*8</f>
        <v>240</v>
      </c>
      <c r="U11" s="2">
        <f>30*10</f>
        <v>300</v>
      </c>
      <c r="V11" s="2">
        <v>310</v>
      </c>
      <c r="W11" s="2">
        <v>372</v>
      </c>
      <c r="X11" s="2">
        <f>SUM(L11:W11)</f>
        <v>2728</v>
      </c>
      <c r="Y11" s="2" t="s">
        <v>39</v>
      </c>
      <c r="Z11" s="2"/>
      <c r="AA11" s="17"/>
    </row>
    <row r="12" spans="1:27">
      <c r="A12" s="2"/>
      <c r="B12" s="59"/>
      <c r="C12" s="59"/>
      <c r="D12" s="59"/>
      <c r="E12" s="59"/>
      <c r="F12" s="59"/>
      <c r="G12" s="2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7"/>
    </row>
    <row r="13" spans="1:27">
      <c r="A13" s="3" t="s">
        <v>11</v>
      </c>
      <c r="B13" s="59"/>
      <c r="C13" s="59"/>
      <c r="D13" s="59"/>
      <c r="E13" s="59"/>
      <c r="F13" s="59"/>
      <c r="G13" s="2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36</v>
      </c>
      <c r="X13" s="2">
        <f>X9-X10</f>
        <v>0</v>
      </c>
      <c r="Y13" s="2" t="s">
        <v>32</v>
      </c>
      <c r="Z13" s="2"/>
      <c r="AA13" s="17"/>
    </row>
    <row r="14" spans="1:27">
      <c r="A14" s="2" t="s">
        <v>189</v>
      </c>
      <c r="B14" s="59">
        <v>2</v>
      </c>
      <c r="C14" s="59" t="s">
        <v>13</v>
      </c>
      <c r="D14" s="59" t="s">
        <v>12</v>
      </c>
      <c r="E14" s="59" t="s">
        <v>186</v>
      </c>
      <c r="F14" s="59"/>
      <c r="G14" s="2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>
        <f>X13*X11/1000</f>
        <v>0</v>
      </c>
      <c r="Y14" s="2" t="s">
        <v>41</v>
      </c>
      <c r="Z14" s="2">
        <f>X14*P27</f>
        <v>0</v>
      </c>
      <c r="AA14" s="17" t="s">
        <v>43</v>
      </c>
    </row>
    <row r="15" spans="1:27">
      <c r="A15" s="2" t="s">
        <v>190</v>
      </c>
      <c r="B15" s="59">
        <v>2</v>
      </c>
      <c r="C15" s="59" t="s">
        <v>14</v>
      </c>
      <c r="D15" s="59"/>
      <c r="E15" s="59"/>
      <c r="F15" s="59"/>
      <c r="G15" s="2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17"/>
    </row>
    <row r="16" spans="1:27">
      <c r="A16" s="2" t="s">
        <v>182</v>
      </c>
      <c r="B16" s="59">
        <v>2</v>
      </c>
      <c r="C16" s="59" t="s">
        <v>13</v>
      </c>
      <c r="D16" s="59" t="s">
        <v>12</v>
      </c>
      <c r="E16" s="59" t="s">
        <v>186</v>
      </c>
      <c r="F16" s="59"/>
      <c r="G16" s="2"/>
      <c r="K16" s="16"/>
      <c r="L16" s="3" t="s">
        <v>28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17"/>
    </row>
    <row r="17" spans="1:28">
      <c r="A17" s="2" t="s">
        <v>164</v>
      </c>
      <c r="B17" s="59">
        <v>1</v>
      </c>
      <c r="C17" s="59" t="s">
        <v>14</v>
      </c>
      <c r="D17" s="59"/>
      <c r="E17" s="59"/>
      <c r="F17" s="59"/>
      <c r="G17" s="2"/>
      <c r="K17" s="16"/>
      <c r="L17" s="11">
        <v>-4</v>
      </c>
      <c r="M17" s="4">
        <v>-3</v>
      </c>
      <c r="N17" s="4">
        <v>-0.3</v>
      </c>
      <c r="O17" s="12">
        <v>6.2</v>
      </c>
      <c r="P17" s="7">
        <v>10.3</v>
      </c>
      <c r="Q17" s="8">
        <v>14.4</v>
      </c>
      <c r="R17" s="10">
        <v>15.3</v>
      </c>
      <c r="S17" s="10">
        <v>15.2</v>
      </c>
      <c r="T17" s="7">
        <v>11.2</v>
      </c>
      <c r="U17" s="12">
        <v>6.2</v>
      </c>
      <c r="V17" s="5">
        <v>2.2999999999999998</v>
      </c>
      <c r="W17" s="4">
        <v>-2.4</v>
      </c>
      <c r="X17" s="2"/>
      <c r="Y17" s="2"/>
      <c r="Z17" s="2"/>
      <c r="AA17" s="17"/>
    </row>
    <row r="18" spans="1:28">
      <c r="A18" s="2" t="s">
        <v>15</v>
      </c>
      <c r="B18" s="59">
        <v>1</v>
      </c>
      <c r="C18" s="59" t="s">
        <v>8</v>
      </c>
      <c r="D18" s="59" t="s">
        <v>9</v>
      </c>
      <c r="E18" s="59" t="s">
        <v>212</v>
      </c>
      <c r="F18" s="59"/>
      <c r="G18" s="2"/>
      <c r="K18" s="16" t="s">
        <v>37</v>
      </c>
      <c r="L18" s="2">
        <f>$O$5-L17</f>
        <v>24</v>
      </c>
      <c r="M18" s="2">
        <f t="shared" ref="M18" si="3">$O$5-M17</f>
        <v>23</v>
      </c>
      <c r="N18" s="2">
        <f t="shared" ref="N18" si="4">$O$5-N17</f>
        <v>20.3</v>
      </c>
      <c r="O18" s="2">
        <f t="shared" ref="O18" si="5">$O$5-O17</f>
        <v>13.8</v>
      </c>
      <c r="P18" s="2">
        <f t="shared" ref="P18" si="6">$O$5-P17</f>
        <v>9.6999999999999993</v>
      </c>
      <c r="Q18" s="2">
        <f t="shared" ref="Q18" si="7">$O$5-Q17</f>
        <v>5.6</v>
      </c>
      <c r="R18" s="2">
        <f t="shared" ref="R18" si="8">$O$5-R17</f>
        <v>4.6999999999999993</v>
      </c>
      <c r="S18" s="2">
        <f t="shared" ref="S18" si="9">$O$5-S17</f>
        <v>4.8000000000000007</v>
      </c>
      <c r="T18" s="2">
        <f t="shared" ref="T18" si="10">$O$5-T17</f>
        <v>8.8000000000000007</v>
      </c>
      <c r="U18" s="2">
        <f t="shared" ref="U18" si="11">$O$5-U17</f>
        <v>13.8</v>
      </c>
      <c r="V18" s="2">
        <f t="shared" ref="V18" si="12">$O$5-V17</f>
        <v>17.7</v>
      </c>
      <c r="W18" s="2">
        <f t="shared" ref="W18" si="13">$O$5-W17</f>
        <v>22.4</v>
      </c>
      <c r="X18" s="2" t="s">
        <v>47</v>
      </c>
      <c r="Y18" s="2"/>
      <c r="Z18" s="2" t="s">
        <v>48</v>
      </c>
      <c r="AA18" s="17"/>
      <c r="AB18" t="s">
        <v>52</v>
      </c>
    </row>
    <row r="19" spans="1:28">
      <c r="A19" s="2" t="s">
        <v>16</v>
      </c>
      <c r="B19" s="59">
        <v>1</v>
      </c>
      <c r="C19" s="59" t="s">
        <v>21</v>
      </c>
      <c r="D19" s="59" t="s">
        <v>1</v>
      </c>
      <c r="E19" s="59" t="s">
        <v>212</v>
      </c>
      <c r="F19" s="59" t="s">
        <v>186</v>
      </c>
      <c r="G19" s="2"/>
      <c r="K19" s="16" t="s">
        <v>33</v>
      </c>
      <c r="L19" s="2">
        <f>$H$12*L18*$N$2</f>
        <v>0</v>
      </c>
      <c r="M19" s="2">
        <f>$H$12*M18*$N$2</f>
        <v>0</v>
      </c>
      <c r="N19" s="2">
        <f>$H$12*N18*$N$2</f>
        <v>0</v>
      </c>
      <c r="O19" s="2">
        <f>$H$12*O18*$N$2</f>
        <v>0</v>
      </c>
      <c r="P19" s="2"/>
      <c r="Q19" s="2"/>
      <c r="R19" s="2"/>
      <c r="S19" s="2"/>
      <c r="T19" s="2"/>
      <c r="U19" s="2">
        <f>$H$12*U18*$N$2</f>
        <v>0</v>
      </c>
      <c r="V19" s="2">
        <f>$H$12*V18*$N$2</f>
        <v>0</v>
      </c>
      <c r="W19" s="2">
        <f>$H$12*W18*$N$2</f>
        <v>0</v>
      </c>
      <c r="X19" s="2">
        <f>SUM(L19:W19)</f>
        <v>0</v>
      </c>
      <c r="Y19" s="2" t="s">
        <v>32</v>
      </c>
      <c r="Z19" s="2">
        <f>7*30.5*24</f>
        <v>5124</v>
      </c>
      <c r="AA19" s="17" t="s">
        <v>49</v>
      </c>
      <c r="AB19">
        <f>Z19*X19/1000</f>
        <v>0</v>
      </c>
    </row>
    <row r="20" spans="1:28">
      <c r="A20" s="2" t="s">
        <v>165</v>
      </c>
      <c r="B20" s="59">
        <v>1</v>
      </c>
      <c r="C20" s="59" t="s">
        <v>14</v>
      </c>
      <c r="D20" s="59"/>
      <c r="E20" s="59"/>
      <c r="F20" s="59"/>
      <c r="G20" s="2"/>
      <c r="K20" s="16" t="s">
        <v>34</v>
      </c>
      <c r="L20" s="2">
        <f>$H$12*L18*$N$3</f>
        <v>0</v>
      </c>
      <c r="M20" s="2">
        <f>$H$12*M18*$N$3</f>
        <v>0</v>
      </c>
      <c r="N20" s="2">
        <f>$H$12*N18*$N$3</f>
        <v>0</v>
      </c>
      <c r="O20" s="2">
        <f>$H$12*O18*$N$3</f>
        <v>0</v>
      </c>
      <c r="P20" s="2"/>
      <c r="Q20" s="2"/>
      <c r="R20" s="2"/>
      <c r="S20" s="2"/>
      <c r="T20" s="2"/>
      <c r="U20" s="2">
        <f>$H$12*U18*$N$3</f>
        <v>0</v>
      </c>
      <c r="V20" s="2">
        <f>$H$12*V18*$N$3</f>
        <v>0</v>
      </c>
      <c r="W20" s="2">
        <f>$H$12*W18*$N$3</f>
        <v>0</v>
      </c>
      <c r="X20" s="2">
        <f>SUM(L20:W20)</f>
        <v>0</v>
      </c>
      <c r="Y20" s="2" t="s">
        <v>32</v>
      </c>
      <c r="Z20" s="2">
        <v>5124</v>
      </c>
      <c r="AA20" s="17" t="s">
        <v>50</v>
      </c>
      <c r="AB20">
        <f>Z20*X20/1000</f>
        <v>0</v>
      </c>
    </row>
    <row r="21" spans="1:28">
      <c r="A21" s="2" t="s">
        <v>166</v>
      </c>
      <c r="B21" s="59">
        <v>1</v>
      </c>
      <c r="C21" s="59" t="s">
        <v>14</v>
      </c>
      <c r="D21" s="59"/>
      <c r="E21" s="59"/>
      <c r="F21" s="59"/>
      <c r="G21" s="2"/>
      <c r="K21" s="16" t="s">
        <v>53</v>
      </c>
      <c r="L21" s="2">
        <f>31*12</f>
        <v>372</v>
      </c>
      <c r="M21" s="2">
        <f>28*12</f>
        <v>336</v>
      </c>
      <c r="N21" s="2">
        <f>31*10</f>
        <v>310</v>
      </c>
      <c r="O21" s="2">
        <f>30*8</f>
        <v>240</v>
      </c>
      <c r="P21" s="2"/>
      <c r="Q21" s="2"/>
      <c r="R21" s="2"/>
      <c r="S21" s="2"/>
      <c r="T21" s="2"/>
      <c r="U21" s="2">
        <f>30*10</f>
        <v>300</v>
      </c>
      <c r="V21" s="2">
        <f>31*12</f>
        <v>372</v>
      </c>
      <c r="W21" s="2">
        <f>31*12</f>
        <v>372</v>
      </c>
      <c r="X21" s="2">
        <f>SUM(L21:W21)</f>
        <v>2302</v>
      </c>
      <c r="Y21" s="2" t="s">
        <v>39</v>
      </c>
      <c r="Z21" s="2"/>
      <c r="AA21" s="17" t="s">
        <v>51</v>
      </c>
    </row>
    <row r="22" spans="1:28">
      <c r="K22" s="16" t="s">
        <v>54</v>
      </c>
      <c r="L22" s="2">
        <f>31*19</f>
        <v>589</v>
      </c>
      <c r="M22" s="2">
        <f>28*18</f>
        <v>504</v>
      </c>
      <c r="N22" s="2">
        <f>31*17</f>
        <v>527</v>
      </c>
      <c r="O22" s="2">
        <f>30*16</f>
        <v>480</v>
      </c>
      <c r="P22" s="2"/>
      <c r="Q22" s="2"/>
      <c r="R22" s="2"/>
      <c r="S22" s="2"/>
      <c r="T22" s="2"/>
      <c r="U22" s="2">
        <f>31*17</f>
        <v>527</v>
      </c>
      <c r="V22" s="2">
        <f>30*18</f>
        <v>540</v>
      </c>
      <c r="W22" s="2">
        <f>31*19</f>
        <v>589</v>
      </c>
      <c r="X22" s="2">
        <f>SUM(L22:W22)</f>
        <v>3756</v>
      </c>
      <c r="Y22" s="2" t="s">
        <v>39</v>
      </c>
      <c r="Z22" s="2">
        <v>3756</v>
      </c>
      <c r="AA22" s="17" t="s">
        <v>55</v>
      </c>
      <c r="AB22">
        <f>Z22*X20/1000</f>
        <v>0</v>
      </c>
    </row>
    <row r="23" spans="1:28">
      <c r="A23" t="s">
        <v>193</v>
      </c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>
        <f>Z19-X22</f>
        <v>1368</v>
      </c>
      <c r="Y23" s="2" t="s">
        <v>39</v>
      </c>
      <c r="Z23" s="2">
        <v>1368</v>
      </c>
      <c r="AA23" s="17" t="s">
        <v>56</v>
      </c>
      <c r="AB23">
        <f>Z23*X19/1000</f>
        <v>0</v>
      </c>
    </row>
    <row r="24" spans="1:28">
      <c r="A24" t="s">
        <v>194</v>
      </c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36</v>
      </c>
      <c r="X24" s="2"/>
      <c r="Y24" s="2" t="s">
        <v>32</v>
      </c>
      <c r="Z24" s="2"/>
      <c r="AA24" s="17"/>
      <c r="AB24">
        <f>AB23+AB22</f>
        <v>0</v>
      </c>
    </row>
    <row r="25" spans="1:28">
      <c r="A25" t="s">
        <v>195</v>
      </c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>
        <f>AB19-AB24</f>
        <v>0</v>
      </c>
      <c r="Y25" s="2" t="s">
        <v>41</v>
      </c>
      <c r="Z25" s="2">
        <f>X25*P27</f>
        <v>0</v>
      </c>
      <c r="AA25" s="17" t="s">
        <v>43</v>
      </c>
    </row>
    <row r="26" spans="1:28">
      <c r="A26" t="s">
        <v>196</v>
      </c>
      <c r="K26" s="1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17"/>
    </row>
    <row r="27" spans="1:28">
      <c r="A27" t="s">
        <v>197</v>
      </c>
      <c r="K27" s="16"/>
      <c r="L27" s="2" t="s">
        <v>42</v>
      </c>
      <c r="M27" s="2"/>
      <c r="N27" s="2"/>
      <c r="O27" s="2"/>
      <c r="P27" s="2">
        <v>0.21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17"/>
    </row>
    <row r="28" spans="1:28" ht="15.75" thickBot="1">
      <c r="K28" s="18"/>
      <c r="L28" s="19" t="s">
        <v>44</v>
      </c>
      <c r="M28" s="19"/>
      <c r="N28" s="19" t="s">
        <v>45</v>
      </c>
      <c r="O28" s="19">
        <v>180</v>
      </c>
      <c r="P28" s="19" t="s">
        <v>46</v>
      </c>
      <c r="Q28" s="19">
        <f>O28*H12</f>
        <v>0</v>
      </c>
      <c r="R28" s="19"/>
      <c r="S28" s="19"/>
      <c r="T28" s="19"/>
      <c r="U28" s="19"/>
      <c r="V28" s="19"/>
      <c r="W28" s="19"/>
      <c r="X28" s="19"/>
      <c r="Y28" s="19"/>
      <c r="Z28" s="19"/>
      <c r="AA28" s="20"/>
    </row>
    <row r="43" spans="8:8">
      <c r="H43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0"/>
  <sheetViews>
    <sheetView topLeftCell="A19" workbookViewId="0">
      <selection activeCell="D27" sqref="D27"/>
    </sheetView>
  </sheetViews>
  <sheetFormatPr defaultRowHeight="12.75"/>
  <cols>
    <col min="1" max="1" width="9.140625" style="22"/>
    <col min="2" max="2" width="17.85546875" style="22" customWidth="1"/>
    <col min="3" max="3" width="27.7109375" style="22" customWidth="1"/>
    <col min="4" max="4" width="19.42578125" style="22" customWidth="1"/>
    <col min="5" max="5" width="25.140625" style="22" bestFit="1" customWidth="1"/>
    <col min="6" max="6" width="15.85546875" style="22" customWidth="1"/>
    <col min="7" max="7" width="15.140625" style="22" customWidth="1"/>
    <col min="8" max="8" width="9.140625" style="22"/>
    <col min="9" max="9" width="10" style="22" bestFit="1" customWidth="1"/>
    <col min="10" max="16384" width="9.140625" style="22"/>
  </cols>
  <sheetData>
    <row r="1" spans="2:6">
      <c r="B1" s="24"/>
      <c r="C1" s="24"/>
      <c r="D1" s="24" t="s">
        <v>94</v>
      </c>
      <c r="E1" s="24"/>
    </row>
    <row r="2" spans="2:6">
      <c r="B2" s="31" t="s">
        <v>57</v>
      </c>
      <c r="C2" s="32" t="s">
        <v>93</v>
      </c>
      <c r="D2" s="32" t="s">
        <v>59</v>
      </c>
      <c r="E2" s="33" t="s">
        <v>60</v>
      </c>
    </row>
    <row r="3" spans="2:6" ht="38.25">
      <c r="B3" s="28" t="s">
        <v>58</v>
      </c>
      <c r="C3" s="26" t="s">
        <v>95</v>
      </c>
      <c r="D3" s="27" t="s">
        <v>62</v>
      </c>
      <c r="E3" s="29" t="s">
        <v>61</v>
      </c>
    </row>
    <row r="4" spans="2:6" ht="38.25">
      <c r="B4" s="28" t="s">
        <v>58</v>
      </c>
      <c r="C4" s="26" t="s">
        <v>96</v>
      </c>
      <c r="D4" s="24" t="s">
        <v>75</v>
      </c>
      <c r="E4" s="29" t="s">
        <v>75</v>
      </c>
    </row>
    <row r="5" spans="2:6" ht="25.5">
      <c r="B5" s="28" t="s">
        <v>58</v>
      </c>
      <c r="C5" s="26" t="s">
        <v>97</v>
      </c>
      <c r="D5" s="24" t="s">
        <v>98</v>
      </c>
      <c r="E5" s="30" t="s">
        <v>61</v>
      </c>
    </row>
    <row r="6" spans="2:6" ht="38.25">
      <c r="B6" s="28" t="s">
        <v>65</v>
      </c>
      <c r="C6" s="26" t="s">
        <v>99</v>
      </c>
      <c r="D6" s="24" t="s">
        <v>63</v>
      </c>
      <c r="E6" s="29" t="s">
        <v>64</v>
      </c>
    </row>
    <row r="7" spans="2:6" ht="38.25">
      <c r="B7" s="28" t="s">
        <v>66</v>
      </c>
      <c r="C7" s="26" t="s">
        <v>100</v>
      </c>
      <c r="D7" s="26" t="s">
        <v>101</v>
      </c>
      <c r="E7" s="29" t="s">
        <v>102</v>
      </c>
    </row>
    <row r="8" spans="2:6">
      <c r="B8" s="34" t="s">
        <v>67</v>
      </c>
      <c r="C8" s="35" t="s">
        <v>69</v>
      </c>
      <c r="D8" s="35"/>
      <c r="E8" s="36" t="s">
        <v>68</v>
      </c>
    </row>
    <row r="11" spans="2:6">
      <c r="B11" s="23" t="s">
        <v>103</v>
      </c>
    </row>
    <row r="12" spans="2:6">
      <c r="B12" s="24" t="s">
        <v>57</v>
      </c>
      <c r="C12" s="25" t="s">
        <v>58</v>
      </c>
      <c r="D12" s="25" t="s">
        <v>58</v>
      </c>
      <c r="E12" s="25" t="s">
        <v>65</v>
      </c>
      <c r="F12" s="25" t="s">
        <v>65</v>
      </c>
    </row>
    <row r="13" spans="2:6">
      <c r="B13" s="25" t="s">
        <v>104</v>
      </c>
      <c r="C13" s="37" t="s">
        <v>73</v>
      </c>
      <c r="D13" s="37" t="s">
        <v>74</v>
      </c>
      <c r="E13" s="37" t="s">
        <v>77</v>
      </c>
      <c r="F13" s="37" t="s">
        <v>79</v>
      </c>
    </row>
    <row r="14" spans="2:6">
      <c r="B14" s="25" t="s">
        <v>70</v>
      </c>
      <c r="C14" s="37">
        <v>0.6</v>
      </c>
      <c r="D14" s="37" t="s">
        <v>75</v>
      </c>
      <c r="E14" s="37">
        <v>0.8</v>
      </c>
      <c r="F14" s="37">
        <v>1.3</v>
      </c>
    </row>
    <row r="15" spans="2:6">
      <c r="B15" s="25" t="s">
        <v>105</v>
      </c>
      <c r="C15" s="37">
        <v>7</v>
      </c>
      <c r="D15" s="37" t="s">
        <v>75</v>
      </c>
      <c r="E15" s="37">
        <v>7</v>
      </c>
      <c r="F15" s="37"/>
    </row>
    <row r="16" spans="2:6">
      <c r="B16" s="25" t="s">
        <v>106</v>
      </c>
      <c r="C16" s="37" t="s">
        <v>71</v>
      </c>
      <c r="D16" s="37" t="s">
        <v>75</v>
      </c>
      <c r="E16" s="37" t="s">
        <v>71</v>
      </c>
      <c r="F16" s="37"/>
    </row>
    <row r="17" spans="2:7">
      <c r="B17" s="25" t="s">
        <v>107</v>
      </c>
      <c r="C17" s="37" t="s">
        <v>72</v>
      </c>
      <c r="D17" s="37">
        <v>2</v>
      </c>
      <c r="E17" s="37">
        <v>3</v>
      </c>
      <c r="F17" s="37"/>
    </row>
    <row r="18" spans="2:7">
      <c r="B18" s="25" t="s">
        <v>108</v>
      </c>
      <c r="C18" s="37" t="s">
        <v>22</v>
      </c>
      <c r="D18" s="37" t="s">
        <v>22</v>
      </c>
      <c r="E18" s="37" t="s">
        <v>78</v>
      </c>
      <c r="F18" s="37"/>
    </row>
    <row r="19" spans="2:7">
      <c r="B19" s="25" t="s">
        <v>109</v>
      </c>
      <c r="C19" s="37"/>
      <c r="D19" s="37" t="s">
        <v>76</v>
      </c>
      <c r="E19" s="37"/>
      <c r="F19" s="37"/>
    </row>
    <row r="20" spans="2:7">
      <c r="B20" s="25" t="s">
        <v>110</v>
      </c>
      <c r="C20" s="37"/>
      <c r="D20" s="37"/>
      <c r="E20" s="37">
        <v>7</v>
      </c>
      <c r="F20" s="37">
        <v>5</v>
      </c>
    </row>
    <row r="22" spans="2:7" ht="13.5" thickBot="1">
      <c r="B22" s="23" t="s">
        <v>144</v>
      </c>
    </row>
    <row r="23" spans="2:7" ht="13.5" thickBot="1">
      <c r="B23" s="55" t="s">
        <v>104</v>
      </c>
      <c r="C23" s="52" t="s">
        <v>137</v>
      </c>
      <c r="D23" s="51" t="s">
        <v>209</v>
      </c>
      <c r="E23" s="53" t="s">
        <v>198</v>
      </c>
      <c r="F23" s="53"/>
      <c r="G23" s="54"/>
    </row>
    <row r="24" spans="2:7">
      <c r="B24" s="56" t="s">
        <v>70</v>
      </c>
      <c r="C24" s="49" t="s">
        <v>136</v>
      </c>
      <c r="D24" s="48">
        <v>0.8</v>
      </c>
      <c r="E24" s="32">
        <v>0.8</v>
      </c>
      <c r="F24" s="32"/>
      <c r="G24" s="50"/>
    </row>
    <row r="25" spans="2:7" ht="25.5">
      <c r="B25" s="57" t="s">
        <v>105</v>
      </c>
      <c r="C25" s="43" t="s">
        <v>127</v>
      </c>
      <c r="D25" s="57" t="s">
        <v>181</v>
      </c>
      <c r="E25" s="24" t="s">
        <v>199</v>
      </c>
      <c r="F25" s="24"/>
      <c r="G25" s="45"/>
    </row>
    <row r="26" spans="2:7">
      <c r="B26" s="57" t="s">
        <v>107</v>
      </c>
      <c r="C26" s="43" t="s">
        <v>138</v>
      </c>
      <c r="D26" s="39" t="s">
        <v>171</v>
      </c>
      <c r="E26" s="24" t="s">
        <v>200</v>
      </c>
      <c r="F26" s="24"/>
      <c r="G26" s="45"/>
    </row>
    <row r="27" spans="2:7">
      <c r="B27" s="57" t="s">
        <v>106</v>
      </c>
      <c r="C27" s="43" t="s">
        <v>131</v>
      </c>
      <c r="D27" s="39" t="s">
        <v>172</v>
      </c>
      <c r="E27" s="24" t="s">
        <v>207</v>
      </c>
      <c r="F27" s="24"/>
      <c r="G27" s="45"/>
    </row>
    <row r="28" spans="2:7">
      <c r="B28" s="57" t="s">
        <v>208</v>
      </c>
      <c r="C28" s="43"/>
      <c r="D28" s="39" t="s">
        <v>200</v>
      </c>
      <c r="E28" s="24" t="s">
        <v>200</v>
      </c>
      <c r="F28" s="24"/>
      <c r="G28" s="45"/>
    </row>
    <row r="29" spans="2:7">
      <c r="B29" s="57" t="s">
        <v>108</v>
      </c>
      <c r="C29" s="43"/>
      <c r="D29" s="39" t="s">
        <v>173</v>
      </c>
      <c r="E29" s="24" t="s">
        <v>201</v>
      </c>
      <c r="F29" s="24"/>
      <c r="G29" s="45"/>
    </row>
    <row r="30" spans="2:7">
      <c r="B30" s="57" t="s">
        <v>110</v>
      </c>
      <c r="C30" s="43" t="s">
        <v>134</v>
      </c>
      <c r="D30" s="39" t="s">
        <v>174</v>
      </c>
      <c r="E30" s="24" t="s">
        <v>174</v>
      </c>
      <c r="F30" s="24"/>
      <c r="G30" s="45"/>
    </row>
    <row r="31" spans="2:7">
      <c r="B31" s="57" t="s">
        <v>123</v>
      </c>
      <c r="C31" s="43" t="s">
        <v>139</v>
      </c>
      <c r="D31" s="39" t="s">
        <v>175</v>
      </c>
      <c r="E31" s="24" t="s">
        <v>202</v>
      </c>
      <c r="F31" s="24"/>
      <c r="G31" s="45"/>
    </row>
    <row r="32" spans="2:7">
      <c r="B32" s="57" t="s">
        <v>124</v>
      </c>
      <c r="C32" s="43" t="s">
        <v>139</v>
      </c>
      <c r="D32" s="39" t="s">
        <v>176</v>
      </c>
      <c r="E32" s="24" t="s">
        <v>176</v>
      </c>
      <c r="F32" s="24"/>
      <c r="G32" s="45"/>
    </row>
    <row r="33" spans="2:7">
      <c r="B33" s="57" t="s">
        <v>125</v>
      </c>
      <c r="C33" s="43" t="s">
        <v>140</v>
      </c>
      <c r="D33" s="39" t="s">
        <v>177</v>
      </c>
      <c r="E33" s="24" t="s">
        <v>203</v>
      </c>
      <c r="F33" s="24"/>
      <c r="G33" s="45"/>
    </row>
    <row r="34" spans="2:7">
      <c r="B34" s="57" t="s">
        <v>169</v>
      </c>
      <c r="C34" s="43" t="s">
        <v>170</v>
      </c>
      <c r="D34" s="39" t="s">
        <v>178</v>
      </c>
      <c r="E34" s="24" t="s">
        <v>204</v>
      </c>
      <c r="F34" s="24"/>
      <c r="G34" s="45"/>
    </row>
    <row r="35" spans="2:7" ht="25.5">
      <c r="B35" s="57" t="s">
        <v>126</v>
      </c>
      <c r="C35" s="43" t="s">
        <v>128</v>
      </c>
      <c r="D35" s="39" t="s">
        <v>179</v>
      </c>
      <c r="E35" s="24" t="s">
        <v>179</v>
      </c>
      <c r="F35" s="24"/>
      <c r="G35" s="45"/>
    </row>
    <row r="36" spans="2:7">
      <c r="B36" s="57" t="s">
        <v>129</v>
      </c>
      <c r="C36" s="43" t="s">
        <v>130</v>
      </c>
      <c r="D36" s="39" t="s">
        <v>206</v>
      </c>
      <c r="E36" s="24" t="s">
        <v>205</v>
      </c>
      <c r="F36" s="24"/>
      <c r="G36" s="45"/>
    </row>
    <row r="37" spans="2:7">
      <c r="B37" s="57" t="s">
        <v>132</v>
      </c>
      <c r="C37" s="43" t="s">
        <v>136</v>
      </c>
      <c r="D37" s="39" t="s">
        <v>180</v>
      </c>
      <c r="E37" s="39" t="s">
        <v>180</v>
      </c>
      <c r="F37" s="24"/>
      <c r="G37" s="45"/>
    </row>
    <row r="38" spans="2:7" ht="28.5" customHeight="1">
      <c r="B38" s="57" t="s">
        <v>168</v>
      </c>
      <c r="C38" s="43" t="s">
        <v>133</v>
      </c>
      <c r="D38" s="39"/>
      <c r="E38" s="24"/>
      <c r="F38" s="24"/>
      <c r="G38" s="45"/>
    </row>
    <row r="39" spans="2:7" ht="25.5">
      <c r="B39" s="57" t="s">
        <v>135</v>
      </c>
      <c r="C39" s="43" t="s">
        <v>141</v>
      </c>
      <c r="D39" s="39"/>
      <c r="E39" s="24"/>
      <c r="F39" s="24"/>
      <c r="G39" s="45"/>
    </row>
    <row r="40" spans="2:7" ht="13.5" thickBot="1">
      <c r="B40" s="58" t="s">
        <v>142</v>
      </c>
      <c r="C40" s="44" t="s">
        <v>143</v>
      </c>
      <c r="D40" s="40"/>
      <c r="E40" s="46"/>
      <c r="F40" s="46"/>
      <c r="G40" s="47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2:G7"/>
  <sheetViews>
    <sheetView workbookViewId="0">
      <selection activeCell="C12" sqref="C12"/>
    </sheetView>
  </sheetViews>
  <sheetFormatPr defaultRowHeight="15"/>
  <cols>
    <col min="2" max="2" width="12.140625" customWidth="1"/>
    <col min="3" max="3" width="28.85546875" bestFit="1" customWidth="1"/>
    <col min="4" max="4" width="24.140625" bestFit="1" customWidth="1"/>
    <col min="5" max="5" width="9.85546875" bestFit="1" customWidth="1"/>
    <col min="6" max="7" width="10.85546875" bestFit="1" customWidth="1"/>
  </cols>
  <sheetData>
    <row r="2" spans="2:7">
      <c r="B2" s="22" t="s">
        <v>57</v>
      </c>
      <c r="C2" s="22" t="s">
        <v>91</v>
      </c>
      <c r="D2" s="22" t="s">
        <v>92</v>
      </c>
      <c r="E2" s="22" t="s">
        <v>89</v>
      </c>
      <c r="F2" s="22" t="s">
        <v>90</v>
      </c>
      <c r="G2" s="22" t="s">
        <v>113</v>
      </c>
    </row>
    <row r="3" spans="2:7">
      <c r="B3" s="22" t="s">
        <v>80</v>
      </c>
      <c r="C3" s="22" t="s">
        <v>111</v>
      </c>
      <c r="D3" s="22" t="s">
        <v>112</v>
      </c>
      <c r="E3" s="22" t="s">
        <v>75</v>
      </c>
      <c r="F3" s="22" t="s">
        <v>75</v>
      </c>
      <c r="G3" s="38">
        <v>534634300</v>
      </c>
    </row>
    <row r="4" spans="2:7">
      <c r="B4" s="22" t="s">
        <v>81</v>
      </c>
      <c r="C4" s="22" t="s">
        <v>114</v>
      </c>
      <c r="D4" s="22" t="s">
        <v>115</v>
      </c>
      <c r="E4" s="22" t="s">
        <v>116</v>
      </c>
      <c r="F4" s="22" t="s">
        <v>117</v>
      </c>
      <c r="G4" s="22"/>
    </row>
    <row r="5" spans="2:7">
      <c r="B5" s="22" t="s">
        <v>81</v>
      </c>
      <c r="C5" s="22" t="s">
        <v>119</v>
      </c>
      <c r="D5" s="22" t="s">
        <v>118</v>
      </c>
      <c r="E5" s="22" t="s">
        <v>75</v>
      </c>
      <c r="F5" s="22" t="s">
        <v>75</v>
      </c>
      <c r="G5" s="38">
        <v>601889443</v>
      </c>
    </row>
    <row r="6" spans="2:7">
      <c r="B6" s="22" t="s">
        <v>82</v>
      </c>
      <c r="C6" s="22" t="s">
        <v>86</v>
      </c>
      <c r="D6" s="22" t="s">
        <v>87</v>
      </c>
      <c r="E6" s="22" t="s">
        <v>88</v>
      </c>
      <c r="F6" s="22" t="s">
        <v>61</v>
      </c>
      <c r="G6" s="22"/>
    </row>
    <row r="7" spans="2:7">
      <c r="B7" s="22" t="s">
        <v>83</v>
      </c>
      <c r="C7" s="22" t="s">
        <v>86</v>
      </c>
      <c r="D7" s="22" t="s">
        <v>87</v>
      </c>
      <c r="E7" s="22" t="s">
        <v>88</v>
      </c>
      <c r="F7" s="22" t="s">
        <v>61</v>
      </c>
      <c r="G7" s="22"/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4" sqref="E4"/>
    </sheetView>
  </sheetViews>
  <sheetFormatPr defaultRowHeight="15"/>
  <cols>
    <col min="5" max="5" width="16.140625" customWidth="1"/>
  </cols>
  <sheetData>
    <row r="1" spans="1:7">
      <c r="D1" t="s">
        <v>91</v>
      </c>
      <c r="E1" t="s">
        <v>92</v>
      </c>
      <c r="F1" t="s">
        <v>89</v>
      </c>
      <c r="G1" t="s">
        <v>90</v>
      </c>
    </row>
    <row r="2" spans="1:7">
      <c r="A2" t="s">
        <v>84</v>
      </c>
    </row>
    <row r="3" spans="1:7">
      <c r="B3" t="s">
        <v>83</v>
      </c>
      <c r="D3" s="21" t="s">
        <v>86</v>
      </c>
      <c r="E3" s="21" t="s">
        <v>87</v>
      </c>
      <c r="F3" t="s">
        <v>88</v>
      </c>
      <c r="G3" t="s">
        <v>61</v>
      </c>
    </row>
    <row r="4" spans="1:7">
      <c r="B4" t="s">
        <v>85</v>
      </c>
      <c r="D4" s="21" t="s">
        <v>86</v>
      </c>
      <c r="E4" s="21" t="s">
        <v>87</v>
      </c>
      <c r="F4" t="s">
        <v>88</v>
      </c>
      <c r="G4" t="s">
        <v>61</v>
      </c>
    </row>
    <row r="5" spans="1:7">
      <c r="B5" t="s">
        <v>81</v>
      </c>
    </row>
    <row r="6" spans="1:7">
      <c r="B6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:I13"/>
  <sheetViews>
    <sheetView workbookViewId="0">
      <selection activeCell="F20" sqref="F20"/>
    </sheetView>
  </sheetViews>
  <sheetFormatPr defaultRowHeight="15"/>
  <cols>
    <col min="2" max="2" width="11.85546875" customWidth="1"/>
    <col min="3" max="3" width="16.5703125" bestFit="1" customWidth="1"/>
    <col min="4" max="6" width="18.42578125" customWidth="1"/>
    <col min="7" max="7" width="31" bestFit="1" customWidth="1"/>
    <col min="8" max="8" width="12" bestFit="1" customWidth="1"/>
    <col min="9" max="9" width="11.85546875" customWidth="1"/>
  </cols>
  <sheetData>
    <row r="4" spans="2:9">
      <c r="B4" t="s">
        <v>57</v>
      </c>
      <c r="C4" t="s">
        <v>91</v>
      </c>
      <c r="D4" t="s">
        <v>92</v>
      </c>
      <c r="E4" t="s">
        <v>89</v>
      </c>
      <c r="F4" t="s">
        <v>90</v>
      </c>
      <c r="G4" t="s">
        <v>146</v>
      </c>
      <c r="H4" t="s">
        <v>147</v>
      </c>
      <c r="I4" t="s">
        <v>163</v>
      </c>
    </row>
    <row r="5" spans="2:9">
      <c r="B5" t="s">
        <v>120</v>
      </c>
      <c r="C5" t="s">
        <v>148</v>
      </c>
      <c r="D5" t="s">
        <v>149</v>
      </c>
      <c r="E5" t="s">
        <v>150</v>
      </c>
      <c r="F5" t="s">
        <v>151</v>
      </c>
      <c r="I5" t="s">
        <v>152</v>
      </c>
    </row>
    <row r="6" spans="2:9">
      <c r="C6" s="42" t="s">
        <v>153</v>
      </c>
      <c r="D6" t="s">
        <v>154</v>
      </c>
      <c r="G6" t="s">
        <v>155</v>
      </c>
      <c r="H6">
        <v>48505508110</v>
      </c>
    </row>
    <row r="7" spans="2:9">
      <c r="C7" s="21" t="s">
        <v>156</v>
      </c>
      <c r="D7" s="21" t="s">
        <v>157</v>
      </c>
      <c r="E7" t="s">
        <v>62</v>
      </c>
      <c r="F7" t="s">
        <v>158</v>
      </c>
    </row>
    <row r="8" spans="2:9">
      <c r="C8" t="s">
        <v>159</v>
      </c>
      <c r="D8" t="s">
        <v>160</v>
      </c>
      <c r="E8" t="s">
        <v>161</v>
      </c>
      <c r="F8" t="s">
        <v>162</v>
      </c>
    </row>
    <row r="9" spans="2:9">
      <c r="B9" t="s">
        <v>121</v>
      </c>
      <c r="C9" t="s">
        <v>148</v>
      </c>
      <c r="D9" t="s">
        <v>149</v>
      </c>
      <c r="E9" t="s">
        <v>150</v>
      </c>
      <c r="F9" t="s">
        <v>151</v>
      </c>
    </row>
    <row r="10" spans="2:9">
      <c r="C10" s="42" t="s">
        <v>153</v>
      </c>
      <c r="D10" t="s">
        <v>154</v>
      </c>
      <c r="G10" t="s">
        <v>155</v>
      </c>
      <c r="H10">
        <v>48505508110</v>
      </c>
    </row>
    <row r="11" spans="2:9">
      <c r="C11" s="21" t="s">
        <v>156</v>
      </c>
      <c r="D11" s="21" t="s">
        <v>157</v>
      </c>
      <c r="E11" t="s">
        <v>62</v>
      </c>
      <c r="F11" t="s">
        <v>158</v>
      </c>
    </row>
    <row r="12" spans="2:9">
      <c r="C12" t="s">
        <v>159</v>
      </c>
      <c r="D12" t="s">
        <v>160</v>
      </c>
      <c r="E12" t="s">
        <v>161</v>
      </c>
      <c r="F12" t="s">
        <v>162</v>
      </c>
    </row>
    <row r="13" spans="2:9">
      <c r="B13" t="s">
        <v>145</v>
      </c>
      <c r="C13" t="s">
        <v>159</v>
      </c>
      <c r="D13" t="s">
        <v>160</v>
      </c>
      <c r="E13" t="s">
        <v>161</v>
      </c>
      <c r="F13" t="s">
        <v>162</v>
      </c>
      <c r="H13" s="41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Zestawienie okien</vt:lpstr>
      <vt:lpstr>Producenci okien</vt:lpstr>
      <vt:lpstr>Brama garażowa</vt:lpstr>
      <vt:lpstr>Drzwi wejściowe</vt:lpstr>
      <vt:lpstr>Okna połaciowe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2013-02-11T20:03:46Z</dcterms:modified>
</cp:coreProperties>
</file>