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3" activeTab="10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Brama garazowa" sheetId="16" r:id="rId12"/>
    <sheet name="Dachówki i okna" sheetId="14" r:id="rId13"/>
    <sheet name="Strop" sheetId="11" r:id="rId14"/>
    <sheet name="Bloczki silikatowe" sheetId="10" r:id="rId15"/>
    <sheet name="Piasek i stal" sheetId="7" r:id="rId16"/>
    <sheet name="Warunki uruchomienia" sheetId="8" r:id="rId17"/>
    <sheet name="Nadproża" sheetId="12" r:id="rId18"/>
  </sheets>
  <calcPr calcId="124519"/>
</workbook>
</file>

<file path=xl/calcChain.xml><?xml version="1.0" encoding="utf-8"?>
<calcChain xmlns="http://schemas.openxmlformats.org/spreadsheetml/2006/main">
  <c r="H19" i="14"/>
  <c r="C24"/>
  <c r="C19"/>
  <c r="G27"/>
  <c r="H12"/>
  <c r="E33" i="17" l="1"/>
  <c r="E26"/>
  <c r="E39" s="1"/>
  <c r="F24" i="14" l="1"/>
  <c r="F23"/>
  <c r="F22"/>
  <c r="F21"/>
  <c r="F20"/>
  <c r="F19"/>
  <c r="G22"/>
  <c r="G21"/>
  <c r="D21"/>
  <c r="F10"/>
  <c r="F12" s="1"/>
  <c r="G12"/>
  <c r="E12"/>
  <c r="E34" i="16"/>
  <c r="D34"/>
  <c r="C34"/>
  <c r="B34"/>
  <c r="C12" i="14"/>
  <c r="B12"/>
  <c r="F34" i="16"/>
  <c r="D10" i="14"/>
  <c r="D12" s="1"/>
  <c r="C17" i="16" l="1"/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<sst xmlns="http://schemas.openxmlformats.org/spreadsheetml/2006/main" count="1208" uniqueCount="722">
  <si>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</si>
  <si>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</si>
  <si>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</si>
  <si>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</si>
  <si>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</si>
  <si>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</si>
  <si>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</si>
  <si>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</si>
  <si>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</si>
  <si>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</si>
  <si>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</si>
  <si>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</si>
  <si>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</si>
  <si>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</si>
  <si>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</si>
  <si>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</si>
  <si>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</si>
  <si>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</si>
  <si>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</si>
  <si>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</si>
  <si>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</si>
  <si>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</si>
  <si>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</si>
  <si>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</si>
  <si>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</si>
  <si>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</si>
  <si>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</si>
  <si>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</si>
  <si>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</si>
  <si>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</si>
  <si>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</si>
  <si>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</si>
  <si>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</si>
  <si>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</si>
  <si>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</si>
  <si>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</si>
  <si>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</si>
  <si>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</si>
  <si>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</si>
  <si>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</si>
  <si>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</si>
  <si>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</si>
  <si>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</si>
  <si>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</si>
  <si>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</si>
  <si>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</si>
  <si>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</si>
  <si>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</si>
  <si>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</si>
  <si>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</si>
  <si>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</si>
  <si>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</si>
  <si>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</si>
  <si>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</si>
  <si>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</si>
  <si>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</si>
  <si>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</si>
  <si>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</si>
  <si>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</si>
  <si>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</si>
  <si>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</si>
  <si>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</si>
  <si>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</si>
  <si>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</si>
  <si>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</si>
  <si>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</si>
  <si>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</si>
  <si>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</si>
  <si>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</si>
  <si>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</si>
  <si>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</si>
  <si>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</si>
  <si>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</si>
  <si>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</si>
  <si>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</si>
  <si>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</si>
  <si>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</si>
  <si>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</si>
  <si>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</si>
  <si>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</si>
  <si>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</si>
  <si>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</si>
  <si>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</si>
  <si>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</si>
  <si>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</si>
  <si>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</si>
  <si>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</si>
  <si>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</si>
  <si>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</si>
  <si>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</si>
  <si>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</si>
  <si>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</si>
  <si>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</si>
  <si>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</si>
  <si>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</si>
  <si>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</si>
  <si>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</si>
  <si>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</si>
  <si>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</si>
  <si>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</si>
  <si>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</si>
  <si>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</si>
  <si>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</si>
  <si>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</si>
  <si>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</si>
  <si>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</si>
  <si>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</si>
  <si>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</si>
  <si>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</si>
  <si>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</si>
  <si>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</si>
  <si>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</si>
  <si>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</si>
  <si>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</si>
  <si>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</si>
  <si>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</si>
  <si>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</si>
  <si>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</si>
  <si>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</si>
  <si>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</si>
  <si>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</si>
  <si>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</si>
  <si>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</si>
  <si>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</si>
  <si>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</si>
  <si>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</si>
  <si>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</si>
  <si>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</si>
  <si>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</si>
  <si>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</si>
  <si>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</si>
  <si>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</si>
  <si>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</si>
  <si>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</si>
  <si>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</si>
  <si>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</si>
  <si>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</si>
  <si>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</si>
  <si>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</si>
  <si>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</si>
  <si>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</si>
  <si>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</si>
  <si>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</si>
  <si>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</si>
  <si>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</si>
  <si>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</si>
  <si>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</si>
  <si>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</si>
  <si>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</si>
  <si>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</si>
  <si>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</si>
  <si>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</si>
  <si>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</si>
  <si>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</si>
  <si>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</si>
  <si>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</si>
  <si>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</si>
  <si>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</si>
  <si>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</si>
  <si>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</si>
  <si>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</si>
  <si>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</si>
  <si>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</si>
  <si>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</si>
  <si>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</si>
  <si>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</si>
  <si>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</si>
  <si>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</si>
  <si>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</si>
  <si>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</si>
  <si>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</si>
  <si>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</si>
  <si>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</si>
  <si>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</si>
  <si>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</si>
  <si>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</si>
  <si>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</si>
  <si>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</si>
  <si>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</si>
  <si>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</si>
  <si>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</si>
  <si>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</si>
  <si>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</si>
  <si>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</si>
  <si>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</si>
  <si>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</si>
  <si>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</si>
  <si>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</si>
  <si>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</si>
  <si>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</si>
  <si>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</si>
  <si>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</si>
  <si>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</si>
  <si>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</si>
  <si>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</si>
  <si>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</si>
  <si>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</si>
  <si>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</si>
  <si>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</si>
  <si>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</si>
  <si>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</si>
  <si>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</si>
  <si>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</si>
  <si>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</si>
  <si>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</si>
  <si>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</si>
  <si>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</si>
  <si>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</si>
  <si>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</si>
  <si>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</si>
  <si>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</si>
  <si>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</si>
  <si>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</si>
  <si>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</si>
  <si>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</si>
  <si>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</si>
  <si>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</si>
  <si>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</si>
  <si>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</si>
  <si>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</si>
  <si>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</si>
  <si>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</si>
  <si>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</si>
  <si>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</si>
  <si>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</si>
  <si>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</si>
  <si>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</si>
  <si>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</si>
  <si>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</si>
  <si>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</si>
  <si>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</si>
  <si>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</si>
  <si>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</si>
  <si>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</si>
  <si>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</si>
  <si>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</si>
  <si>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</si>
  <si>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</si>
  <si>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</si>
  <si>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</si>
  <si>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</si>
  <si>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</si>
  <si>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</si>
  <si>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</si>
  <si>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</si>
  <si>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</si>
  <si>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</si>
  <si>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</si>
  <si>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</si>
  <si>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</si>
  <si>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</si>
  <si>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</si>
  <si>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</si>
  <si>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</si>
  <si>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</si>
  <si>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</si>
  <si>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</si>
  <si>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</si>
  <si>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</si>
  <si>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</si>
  <si>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</si>
  <si>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</si>
  <si>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</si>
  <si>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</si>
  <si>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</si>
  <si>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</si>
  <si>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</si>
  <si>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</si>
  <si>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</si>
  <si>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</si>
  <si>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</si>
  <si>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</si>
  <si>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</si>
  <si>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</si>
  <si>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</si>
  <si>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</si>
  <si>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</si>
  <si>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</si>
  <si>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</si>
  <si>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</si>
  <si>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</si>
  <si>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</si>
  <si>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</si>
  <si>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</si>
  <si>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</si>
  <si>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</si>
  <si>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</si>
  <si>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</si>
  <si>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</si>
  <si>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</si>
  <si>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</si>
  <si>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</si>
  <si>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</si>
  <si>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</si>
  <si>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</si>
  <si>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</si>
  <si>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</si>
  <si>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</si>
  <si>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</si>
  <si>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</si>
  <si>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</si>
  <si>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</si>
  <si>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</si>
  <si>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</si>
  <si>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</si>
  <si>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</si>
  <si>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</si>
  <si>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</si>
  <si>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</si>
  <si>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</si>
  <si>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</si>
  <si>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</si>
  <si>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</si>
  <si>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</si>
  <si>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</si>
  <si>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</si>
  <si>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</si>
  <si>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</si>
  <si>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</si>
  <si>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</si>
  <si>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</si>
  <si>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</si>
  <si>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</si>
  <si>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</si>
  <si>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</si>
  <si>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</si>
  <si>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</si>
  <si>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</si>
  <si>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</si>
  <si>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</si>
  <si>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</si>
  <si>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</si>
  <si>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</si>
  <si>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</si>
  <si>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</si>
  <si>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</si>
  <si>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</si>
  <si>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</si>
  <si>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</si>
  <si>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</si>
  <si>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</si>
  <si>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</si>
  <si>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</si>
  <si>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</si>
  <si>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</si>
  <si>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</si>
  <si>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</si>
  <si>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</si>
  <si>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</si>
  <si>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</si>
  <si>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</si>
  <si>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</si>
  <si>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</si>
  <si>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</si>
  <si>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</si>
  <si>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</si>
  <si>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</si>
  <si>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</si>
  <si>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</si>
  <si>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</si>
  <si>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</si>
  <si>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</si>
  <si>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</si>
  <si>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</si>
  <si>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</si>
  <si>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</si>
  <si>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</si>
  <si>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</si>
  <si>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</si>
  <si>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</si>
  <si>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</si>
  <si>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</si>
  <si>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</si>
  <si>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</si>
  <si>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</si>
  <si>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</si>
  <si>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</si>
  <si>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</si>
  <si>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</si>
  <si>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</si>
  <si>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</si>
  <si>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</si>
  <si>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</si>
  <si>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</si>
  <si>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</si>
  <si>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</si>
  <si>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</si>
  <si>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</si>
  <si>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</si>
  <si>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</si>
  <si>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</si>
  <si>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</si>
  <si>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</si>
  <si>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</si>
  <si>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</si>
  <si>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</si>
  <si>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</si>
  <si>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</si>
  <si>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</si>
  <si>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</si>
  <si>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</si>
  <si>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</si>
  <si>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</si>
  <si>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</si>
  <si>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</si>
  <si>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</si>
  <si>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</si>
  <si>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</si>
  <si>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</si>
  <si>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</si>
  <si>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</si>
  <si>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</si>
  <si>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</si>
  <si>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</si>
  <si>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</si>
  <si>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</si>
  <si>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</si>
  <si>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</si>
  <si>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</si>
  <si>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</si>
  <si>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</si>
  <si>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</si>
  <si>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</si>
  <si>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</si>
  <si>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</si>
  <si>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</si>
  <si>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</si>
  <si>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</si>
  <si>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</si>
  <si>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</si>
  <si>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</si>
  <si>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</si>
  <si>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</si>
  <si>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</si>
  <si>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</si>
  <si>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</si>
  <si>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</si>
  <si>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</si>
  <si>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</si>
  <si>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</si>
  <si>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</si>
  <si>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</si>
  <si>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</si>
  <si>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</si>
  <si>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</si>
  <si>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</si>
  <si>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</si>
  <si>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</si>
  <si>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</si>
  <si>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</si>
  <si>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</si>
  <si>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</si>
  <si>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</si>
  <si>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</si>
  <si>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</si>
  <si>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</si>
  <si>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</si>
  <si>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</si>
  <si>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</si>
  <si>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</si>
  <si>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</si>
  <si>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</si>
  <si>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</si>
  <si>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</si>
  <si>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</si>
  <si>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</si>
  <si>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</si>
  <si>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</si>
  <si>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</si>
  <si>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</si>
  <si>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</si>
  <si>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</si>
  <si>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</si>
  <si>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</si>
  <si>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</si>
  <si>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</si>
  <si>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</si>
  <si>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</si>
  <si>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</si>
  <si>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</si>
  <si>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</si>
  <si>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</si>
  <si>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</si>
  <si>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</si>
  <si>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</si>
  <si>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</si>
  <si>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</si>
  <si>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</si>
  <si>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</si>
  <si>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</si>
  <si>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</si>
  <si>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</si>
  <si>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</si>
  <si>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</si>
  <si>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</si>
  <si>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</si>
  <si>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</si>
  <si>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</si>
  <si>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</si>
  <si>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</si>
  <si>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</si>
  <si>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</si>
  <si>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</si>
  <si>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</si>
  <si>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</si>
  <si>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</si>
  <si>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</si>
  <si>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</si>
  <si>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</si>
  <si>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</si>
  <si>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</si>
  <si>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</si>
  <si>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</si>
  <si>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</si>
  <si>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</si>
  <si>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</si>
  <si>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</si>
  <si>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</si>
  <si>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</si>
  <si>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</si>
  <si>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</si>
  <si>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</si>
  <si>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</si>
  <si>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</si>
  <si>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</si>
  <si>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</si>
  <si>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</si>
  <si>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</si>
  <si>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</si>
  <si>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</si>
  <si>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</si>
  <si>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</si>
  <si>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</si>
  <si>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</si>
  <si>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</si>
  <si>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</si>
  <si>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 xml:space="preserve"> </t>
  </si>
  <si>
    <t xml:space="preserve">Velux  </t>
  </si>
  <si>
    <t>Model</t>
  </si>
  <si>
    <t>Modeł łazienkowy</t>
  </si>
  <si>
    <t>GGU 0065 M06</t>
  </si>
  <si>
    <t>GGL 3065 M06</t>
  </si>
  <si>
    <t>Kołnierz</t>
  </si>
  <si>
    <t>EDW 1000 M06</t>
  </si>
  <si>
    <t>Cena brutto</t>
  </si>
  <si>
    <t>ExtraDach</t>
  </si>
  <si>
    <t>Fakro</t>
  </si>
  <si>
    <t>PTP-V U5 06</t>
  </si>
  <si>
    <t>EZV-P 06</t>
  </si>
  <si>
    <t>GGL 3066 MK06</t>
  </si>
  <si>
    <t>GGU 3066 MK06</t>
  </si>
  <si>
    <t>EDW 0000+EKW 1021</t>
  </si>
  <si>
    <t>U</t>
  </si>
  <si>
    <t>Wywiewnik</t>
  </si>
  <si>
    <t>obowiązkowy</t>
  </si>
  <si>
    <t>opcjonalny</t>
  </si>
  <si>
    <t xml:space="preserve">U = 1,0 </t>
  </si>
  <si>
    <t>U = 0,97</t>
  </si>
  <si>
    <t>U = 1,1</t>
  </si>
  <si>
    <t>Velux</t>
  </si>
  <si>
    <t>1,07W</t>
  </si>
  <si>
    <t>ahl</t>
  </si>
  <si>
    <t>Rabaty</t>
  </si>
  <si>
    <t>FTP-V U5 06</t>
  </si>
  <si>
    <t>FTT/U U6 06</t>
  </si>
  <si>
    <t>PTP-V U5</t>
  </si>
  <si>
    <t>EHV-AT
THERMO 06</t>
  </si>
  <si>
    <t>Cena po rabacie</t>
  </si>
  <si>
    <t>U = 0,71</t>
  </si>
  <si>
    <t>Creaton</t>
  </si>
  <si>
    <t>Harmonie Neu szara angoba, w kolorze lupka angoba</t>
  </si>
  <si>
    <t>Dachówka podstawowa</t>
  </si>
  <si>
    <t>1960szt</t>
  </si>
  <si>
    <t>Cena</t>
  </si>
  <si>
    <t>Dachówka wentylacyjna</t>
  </si>
  <si>
    <t>8szt</t>
  </si>
  <si>
    <t>Dachówki boczne</t>
  </si>
  <si>
    <t>90szt</t>
  </si>
  <si>
    <t>23szt</t>
  </si>
  <si>
    <t>Gąsior z klamrą</t>
  </si>
  <si>
    <t>Zaślepka pocz</t>
  </si>
  <si>
    <t>2szt</t>
  </si>
  <si>
    <t>Kominek wentylacyjny</t>
  </si>
  <si>
    <t>1szt</t>
  </si>
  <si>
    <t>SBB Bielany</t>
  </si>
  <si>
    <t>Wentylacja kal i grzbietu Roll T</t>
  </si>
  <si>
    <t>Grzebień do dachu okapu – wróblownica IVT</t>
  </si>
  <si>
    <t>Folia dach. IVT Aqua Control XL 165 gram</t>
  </si>
  <si>
    <t>Pas nadrynnowy  aluminium IVT</t>
  </si>
  <si>
    <t>taśma do komina ołow Pbflex</t>
  </si>
  <si>
    <t>listwa do komina 2m</t>
  </si>
  <si>
    <t xml:space="preserve">mocowanie łaty kalenicowej </t>
  </si>
  <si>
    <t>ława komin. malowana 80cm Tritt IVT kpl.</t>
  </si>
  <si>
    <t>spinka do dachówki</t>
  </si>
  <si>
    <t>wylaz dachowy versa 47x57</t>
  </si>
  <si>
    <t>Dodatki razem</t>
  </si>
  <si>
    <t>Pokrycie razem</t>
  </si>
  <si>
    <t>Gerda</t>
  </si>
  <si>
    <t>UHTRobotnicza</t>
  </si>
  <si>
    <t>Clasic</t>
  </si>
  <si>
    <t>Krem</t>
  </si>
  <si>
    <t>76szt</t>
  </si>
  <si>
    <t>28szt</t>
  </si>
  <si>
    <t>Transport</t>
  </si>
  <si>
    <t>HDS</t>
  </si>
  <si>
    <t>Semko</t>
  </si>
  <si>
    <t>Stanhdard</t>
  </si>
  <si>
    <t>L</t>
  </si>
  <si>
    <t>T-Sky</t>
  </si>
  <si>
    <t>U = 0,8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</si>
  <si>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</si>
  <si>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</si>
  <si>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</si>
  <si>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</si>
  <si>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</si>
  <si>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</si>
  <si>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</si>
  <si>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</si>
  <si>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</si>
  <si>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</si>
  <si>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</si>
  <si>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</si>
  <si>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</si>
  <si>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</si>
  <si>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</si>
  <si>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</si>
  <si>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</si>
  <si>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</si>
  <si>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</si>
  <si>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</si>
  <si>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</si>
  <si>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</si>
  <si>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</si>
  <si>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</si>
  <si>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</si>
  <si>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</si>
  <si>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</si>
  <si>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</si>
  <si>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</si>
  <si>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</si>
  <si>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</si>
  <si>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</si>
  <si>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</si>
  <si>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</si>
  <si>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</si>
  <si>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</si>
  <si>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</si>
  <si>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</si>
  <si>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</si>
  <si>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</si>
  <si>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</si>
  <si>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</si>
  <si>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</si>
  <si>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</si>
  <si>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</si>
  <si>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</si>
  <si>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</si>
  <si>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</si>
  <si>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</si>
  <si>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</si>
  <si>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</si>
  <si>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</si>
  <si>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</si>
  <si>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</si>
  <si>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</si>
  <si>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</si>
  <si>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</si>
  <si>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</si>
  <si>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</si>
  <si>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</si>
  <si>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</si>
  <si>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</si>
  <si>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</si>
  <si>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</si>
  <si>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</si>
  <si>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</si>
  <si>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</si>
  <si>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</si>
  <si>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</si>
  <si>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</si>
  <si>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</si>
  <si>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</si>
  <si>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</si>
  <si>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</si>
  <si>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Wspornik N. ławy kominiarskiej</t>
  </si>
  <si>
    <t>Mocownik N. ławy kominiarskiej</t>
  </si>
  <si>
    <t>ŁAWA N. KOMINIARSKA</t>
  </si>
  <si>
    <t>FOLIA MEMBRANA VENTMAX
125g</t>
  </si>
  <si>
    <t>TAŚMA KALENICOWA Vent-Roll</t>
  </si>
  <si>
    <t>Wspornik łaty kalenicowej typ GW</t>
  </si>
  <si>
    <t>Spinka do dachówki ceramicznej</t>
  </si>
  <si>
    <t>BRAAS Taśma WAKAFLEX</t>
  </si>
  <si>
    <t>Blacha płaska grafit 7024</t>
  </si>
  <si>
    <t>SOUDAL USZCZELNIACZ
DEKARSKI SPECJALISTY</t>
  </si>
  <si>
    <t>Grzebień okapowy płaski</t>
  </si>
  <si>
    <t>Blacha płaska grafit</t>
  </si>
  <si>
    <t>TYTAN CYNK 127/3 rynna</t>
  </si>
  <si>
    <t>OCYNK 127 uchwyt rynny</t>
  </si>
  <si>
    <t>TYTAN CYNK 127 denko rynny</t>
  </si>
  <si>
    <t>TYTAN CYNK 127 lej spustowy</t>
  </si>
  <si>
    <t>TYTAN CYNK 100/2 rura</t>
  </si>
  <si>
    <t>TYTAN CYNK 100 mufa</t>
  </si>
  <si>
    <t>TYTAN CYNK 100 kolano</t>
  </si>
  <si>
    <t>OCYNK 100 uchwyt rury</t>
  </si>
  <si>
    <t>OB. ŚRUBA DO OBEJMY 20CM</t>
  </si>
  <si>
    <t>STOPIEŃ N. KOMINARSKI
GRAFIT</t>
  </si>
  <si>
    <t>RYNNY</t>
  </si>
  <si>
    <t>Rynna 127 3m</t>
  </si>
  <si>
    <t>Sztucer</t>
  </si>
  <si>
    <t>Denko</t>
  </si>
  <si>
    <t>Rynhak</t>
  </si>
  <si>
    <t>Rura spustowa</t>
  </si>
  <si>
    <t>Mufa</t>
  </si>
  <si>
    <t>Klej</t>
  </si>
  <si>
    <t>Kolanko</t>
  </si>
  <si>
    <t>Obejma</t>
  </si>
  <si>
    <t>Sztyft 30cm</t>
  </si>
  <si>
    <t>Materiał</t>
  </si>
  <si>
    <t>cana brutto/szt</t>
  </si>
  <si>
    <t>DODATKI DACHOWE</t>
  </si>
  <si>
    <t xml:space="preserve">DACHÓWKI  </t>
  </si>
  <si>
    <t>OKNA</t>
  </si>
</sst>
</file>

<file path=xl/styles.xml><?xml version="1.0" encoding="utf-8"?>
<styleSheet xmlns="http://schemas.openxmlformats.org/spreadsheetml/2006/main">
  <numFmts count="2">
    <numFmt numFmtId="6" formatCode="#,##0\ &quot;zł&quot;;[Red]\-#,##0\ &quot;zł&quot;"/>
    <numFmt numFmtId="8" formatCode="#,##0.00\ &quot;zł&quot;;[Red]\-#,##0.00\ &quot;zł&quot;"/>
  </numFmts>
  <fonts count="37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b/>
      <sz val="10"/>
      <name val="Arial CE"/>
      <family val="2"/>
      <charset val="238"/>
    </font>
    <font>
      <sz val="11"/>
      <color theme="0" tint="-0.34998626667073579"/>
      <name val="Czcionka tekstu podstawowego"/>
      <family val="2"/>
      <charset val="238"/>
    </font>
    <font>
      <b/>
      <sz val="11"/>
      <color theme="0" tint="-0.34998626667073579"/>
      <name val="Czcionka tekstu podstawowego"/>
      <family val="2"/>
      <charset val="238"/>
    </font>
    <font>
      <sz val="11"/>
      <color theme="3" tint="-0.499984740745262"/>
      <name val="Czcionka tekstu podstawowego"/>
      <family val="2"/>
      <charset val="238"/>
    </font>
    <font>
      <b/>
      <sz val="11"/>
      <color theme="3" tint="-0.499984740745262"/>
      <name val="Czcionka tekstu podstawowego"/>
      <family val="2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b/>
      <sz val="9"/>
      <color rgb="FFFF0000"/>
      <name val="Arial CE"/>
      <charset val="238"/>
    </font>
    <font>
      <b/>
      <sz val="11"/>
      <color rgb="FFFF0000"/>
      <name val="Czcionka tekstu podstawowego"/>
      <charset val="238"/>
    </font>
    <font>
      <b/>
      <sz val="10"/>
      <color rgb="FFFF0000"/>
      <name val="Tahoma"/>
      <family val="2"/>
      <charset val="238"/>
    </font>
    <font>
      <b/>
      <sz val="11"/>
      <color theme="3" tint="-0.499984740745262"/>
      <name val="Czcionka tekstu podstawowego"/>
      <charset val="238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0" fillId="0" borderId="0" xfId="0" applyFont="1" applyAlignment="1">
      <alignment horizontal="righ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7" fillId="6" borderId="3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31" xfId="0" applyFont="1" applyFill="1" applyBorder="1"/>
    <xf numFmtId="0" fontId="4" fillId="0" borderId="33" xfId="0" applyFont="1" applyFill="1" applyBorder="1"/>
    <xf numFmtId="0" fontId="7" fillId="6" borderId="32" xfId="0" applyFont="1" applyFill="1" applyBorder="1" applyAlignment="1">
      <alignment wrapText="1"/>
    </xf>
    <xf numFmtId="0" fontId="7" fillId="0" borderId="32" xfId="0" applyFont="1" applyFill="1" applyBorder="1" applyAlignment="1">
      <alignment wrapText="1"/>
    </xf>
    <xf numFmtId="0" fontId="6" fillId="3" borderId="34" xfId="0" applyFont="1" applyFill="1" applyBorder="1"/>
    <xf numFmtId="0" fontId="6" fillId="3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wrapText="1"/>
    </xf>
    <xf numFmtId="0" fontId="0" fillId="0" borderId="5" xfId="0" applyBorder="1"/>
    <xf numFmtId="0" fontId="0" fillId="0" borderId="24" xfId="0" applyBorder="1"/>
    <xf numFmtId="0" fontId="0" fillId="0" borderId="25" xfId="0" applyBorder="1"/>
    <xf numFmtId="0" fontId="0" fillId="0" borderId="37" xfId="0" applyBorder="1"/>
    <xf numFmtId="0" fontId="0" fillId="0" borderId="9" xfId="0" applyBorder="1"/>
    <xf numFmtId="0" fontId="0" fillId="0" borderId="7" xfId="0" applyBorder="1"/>
    <xf numFmtId="0" fontId="0" fillId="0" borderId="38" xfId="0" applyBorder="1"/>
    <xf numFmtId="0" fontId="0" fillId="0" borderId="39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4" fontId="13" fillId="0" borderId="1" xfId="0" applyNumberFormat="1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6" xfId="0" applyFill="1" applyBorder="1"/>
    <xf numFmtId="0" fontId="25" fillId="0" borderId="14" xfId="0" applyFont="1" applyBorder="1"/>
    <xf numFmtId="0" fontId="0" fillId="0" borderId="40" xfId="0" applyBorder="1"/>
    <xf numFmtId="0" fontId="0" fillId="0" borderId="41" xfId="0" applyFill="1" applyBorder="1"/>
    <xf numFmtId="0" fontId="13" fillId="0" borderId="41" xfId="0" applyFont="1" applyFill="1" applyBorder="1"/>
    <xf numFmtId="0" fontId="13" fillId="0" borderId="15" xfId="0" applyFont="1" applyBorder="1"/>
    <xf numFmtId="4" fontId="0" fillId="0" borderId="15" xfId="0" applyNumberFormat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6" fillId="0" borderId="1" xfId="0" applyFont="1" applyBorder="1"/>
    <xf numFmtId="0" fontId="27" fillId="0" borderId="1" xfId="0" applyFont="1" applyBorder="1"/>
    <xf numFmtId="0" fontId="30" fillId="8" borderId="12" xfId="0" applyFont="1" applyFill="1" applyBorder="1"/>
    <xf numFmtId="0" fontId="30" fillId="8" borderId="17" xfId="0" applyFont="1" applyFill="1" applyBorder="1"/>
    <xf numFmtId="0" fontId="31" fillId="8" borderId="1" xfId="0" applyFont="1" applyFill="1" applyBorder="1"/>
    <xf numFmtId="0" fontId="32" fillId="8" borderId="1" xfId="0" applyFont="1" applyFill="1" applyBorder="1"/>
    <xf numFmtId="0" fontId="31" fillId="8" borderId="7" xfId="0" applyFont="1" applyFill="1" applyBorder="1"/>
    <xf numFmtId="0" fontId="31" fillId="8" borderId="12" xfId="0" applyFont="1" applyFill="1" applyBorder="1"/>
    <xf numFmtId="0" fontId="31" fillId="8" borderId="17" xfId="0" applyFont="1" applyFill="1" applyBorder="1"/>
    <xf numFmtId="0" fontId="4" fillId="6" borderId="31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30" xfId="0" applyFill="1" applyBorder="1" applyAlignment="1">
      <alignment wrapText="1"/>
    </xf>
    <xf numFmtId="0" fontId="28" fillId="0" borderId="1" xfId="0" applyFont="1" applyFill="1" applyBorder="1"/>
    <xf numFmtId="0" fontId="28" fillId="0" borderId="1" xfId="0" applyFont="1" applyFill="1" applyBorder="1" applyAlignment="1">
      <alignment wrapText="1"/>
    </xf>
    <xf numFmtId="4" fontId="29" fillId="0" borderId="1" xfId="0" applyNumberFormat="1" applyFont="1" applyFill="1" applyBorder="1"/>
    <xf numFmtId="0" fontId="28" fillId="9" borderId="1" xfId="0" applyFont="1" applyFill="1" applyBorder="1"/>
    <xf numFmtId="0" fontId="28" fillId="9" borderId="1" xfId="0" applyFont="1" applyFill="1" applyBorder="1" applyAlignment="1">
      <alignment wrapText="1"/>
    </xf>
    <xf numFmtId="4" fontId="29" fillId="9" borderId="1" xfId="0" applyNumberFormat="1" applyFont="1" applyFill="1" applyBorder="1"/>
    <xf numFmtId="0" fontId="13" fillId="0" borderId="42" xfId="0" applyFont="1" applyBorder="1"/>
    <xf numFmtId="8" fontId="0" fillId="0" borderId="15" xfId="0" applyNumberFormat="1" applyBorder="1"/>
    <xf numFmtId="0" fontId="33" fillId="0" borderId="11" xfId="0" applyFont="1" applyFill="1" applyBorder="1"/>
    <xf numFmtId="0" fontId="0" fillId="0" borderId="43" xfId="0" applyFill="1" applyBorder="1"/>
    <xf numFmtId="0" fontId="0" fillId="0" borderId="44" xfId="0" applyBorder="1"/>
    <xf numFmtId="0" fontId="13" fillId="0" borderId="14" xfId="0" applyFont="1" applyFill="1" applyBorder="1"/>
    <xf numFmtId="0" fontId="13" fillId="0" borderId="5" xfId="0" applyFont="1" applyFill="1" applyBorder="1"/>
    <xf numFmtId="0" fontId="13" fillId="0" borderId="0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4" xfId="0" applyFont="1" applyBorder="1" applyAlignment="1">
      <alignment wrapText="1"/>
    </xf>
    <xf numFmtId="0" fontId="1" fillId="0" borderId="40" xfId="0" applyFont="1" applyBorder="1"/>
    <xf numFmtId="0" fontId="1" fillId="0" borderId="42" xfId="0" applyFont="1" applyBorder="1"/>
    <xf numFmtId="0" fontId="1" fillId="0" borderId="40" xfId="0" applyFont="1" applyBorder="1" applyAlignment="1">
      <alignment wrapText="1"/>
    </xf>
    <xf numFmtId="0" fontId="1" fillId="0" borderId="11" xfId="0" applyFont="1" applyBorder="1"/>
    <xf numFmtId="0" fontId="12" fillId="0" borderId="13" xfId="0" applyFont="1" applyBorder="1"/>
    <xf numFmtId="0" fontId="7" fillId="0" borderId="45" xfId="0" applyFont="1" applyBorder="1"/>
    <xf numFmtId="0" fontId="7" fillId="0" borderId="46" xfId="0" applyFont="1" applyBorder="1"/>
    <xf numFmtId="0" fontId="7" fillId="0" borderId="47" xfId="0" applyFont="1" applyBorder="1"/>
    <xf numFmtId="0" fontId="21" fillId="0" borderId="39" xfId="0" applyFont="1" applyFill="1" applyBorder="1"/>
    <xf numFmtId="0" fontId="12" fillId="0" borderId="16" xfId="0" applyFont="1" applyBorder="1"/>
    <xf numFmtId="0" fontId="12" fillId="0" borderId="18" xfId="0" applyFont="1" applyBorder="1"/>
    <xf numFmtId="0" fontId="1" fillId="0" borderId="16" xfId="0" applyFont="1" applyBorder="1"/>
    <xf numFmtId="0" fontId="1" fillId="0" borderId="18" xfId="0" applyFont="1" applyBorder="1"/>
    <xf numFmtId="0" fontId="34" fillId="0" borderId="0" xfId="0" applyFont="1"/>
    <xf numFmtId="0" fontId="35" fillId="0" borderId="23" xfId="0" applyFont="1" applyFill="1" applyBorder="1"/>
    <xf numFmtId="0" fontId="36" fillId="9" borderId="1" xfId="0" applyFont="1" applyFill="1" applyBorder="1"/>
    <xf numFmtId="4" fontId="0" fillId="0" borderId="0" xfId="0" applyNumberFormat="1"/>
  </cellXfs>
  <cellStyles count="1">
    <cellStyle name="Normalny" xfId="0" builtinId="0"/>
  </cellStyles>
  <dxfs count="133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233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784256"/>
        <c:axId val="62785792"/>
      </c:lineChart>
      <c:catAx>
        <c:axId val="62784256"/>
        <c:scaling>
          <c:orientation val="minMax"/>
        </c:scaling>
        <c:axPos val="b"/>
        <c:numFmt formatCode="yyyy/mm/dd" sourceLinked="1"/>
        <c:tickLblPos val="nextTo"/>
        <c:crossAx val="62785792"/>
        <c:crosses val="autoZero"/>
        <c:lblAlgn val="ctr"/>
        <c:lblOffset val="100"/>
      </c:catAx>
      <c:valAx>
        <c:axId val="62785792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784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074"/>
          <c:y val="0.29353966170895746"/>
          <c:w val="0.11894812645906698"/>
          <c:h val="0.22334823203957854"/>
        </c:manualLayout>
      </c:layout>
    </c:legend>
    <c:plotVisOnly val="1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2835712"/>
        <c:axId val="62837504"/>
      </c:lineChart>
      <c:dateAx>
        <c:axId val="62835712"/>
        <c:scaling>
          <c:orientation val="minMax"/>
        </c:scaling>
        <c:axPos val="b"/>
        <c:numFmt formatCode="yyyy/mm/dd" sourceLinked="1"/>
        <c:tickLblPos val="nextTo"/>
        <c:crossAx val="62837504"/>
        <c:crosses val="autoZero"/>
        <c:auto val="1"/>
        <c:lblOffset val="100"/>
      </c:dateAx>
      <c:valAx>
        <c:axId val="62837504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2835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632896"/>
        <c:axId val="63634432"/>
      </c:lineChart>
      <c:dateAx>
        <c:axId val="63632896"/>
        <c:scaling>
          <c:orientation val="minMax"/>
        </c:scaling>
        <c:axPos val="b"/>
        <c:numFmt formatCode="yyyy/mm/dd" sourceLinked="1"/>
        <c:tickLblPos val="nextTo"/>
        <c:crossAx val="63634432"/>
        <c:crosses val="autoZero"/>
        <c:auto val="1"/>
        <c:lblOffset val="100"/>
      </c:dateAx>
      <c:valAx>
        <c:axId val="63634432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632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3990400"/>
        <c:axId val="64004480"/>
      </c:lineChart>
      <c:dateAx>
        <c:axId val="63990400"/>
        <c:scaling>
          <c:orientation val="minMax"/>
        </c:scaling>
        <c:axPos val="b"/>
        <c:numFmt formatCode="yyyy/mm/dd" sourceLinked="1"/>
        <c:majorTickMark val="in"/>
        <c:tickLblPos val="nextTo"/>
        <c:crossAx val="64004480"/>
        <c:crosses val="autoZero"/>
        <c:auto val="1"/>
        <c:lblOffset val="100"/>
      </c:dateAx>
      <c:valAx>
        <c:axId val="64004480"/>
        <c:scaling>
          <c:orientation val="minMax"/>
        </c:scaling>
        <c:axPos val="l"/>
        <c:majorGridlines/>
        <c:numFmt formatCode="General" sourceLinked="1"/>
        <c:tickLblPos val="nextTo"/>
        <c:crossAx val="63990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97"/>
          <c:y val="3.2882035578886318E-2"/>
          <c:w val="0.65643820838184763"/>
          <c:h val="0.63861876640420501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070400"/>
        <c:axId val="64071936"/>
      </c:lineChart>
      <c:dateAx>
        <c:axId val="64070400"/>
        <c:scaling>
          <c:orientation val="minMax"/>
        </c:scaling>
        <c:axPos val="b"/>
        <c:numFmt formatCode="yyyy/mm/dd" sourceLinked="1"/>
        <c:majorTickMark val="in"/>
        <c:tickLblPos val="nextTo"/>
        <c:crossAx val="64071936"/>
        <c:crosses val="autoZero"/>
        <c:auto val="1"/>
        <c:lblOffset val="100"/>
      </c:dateAx>
      <c:valAx>
        <c:axId val="64071936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070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32" dataDxfId="130" headerRowBorderDxfId="131" tableBorderDxfId="129" totalsRowBorderDxfId="128">
  <autoFilter ref="A1:F43"/>
  <tableColumns count="6">
    <tableColumn id="1" name="Id" dataDxfId="127"/>
    <tableColumn id="2" name="Priorytet" dataDxfId="126"/>
    <tableColumn id="3" name="Rozmiar" dataDxfId="125"/>
    <tableColumn id="4" name="Nr Sprintu" dataDxfId="124"/>
    <tableColumn id="5" name="Chcę" dataDxfId="123"/>
    <tableColumn id="6" name="Aby" dataDxfId="122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20" tableBorderDxfId="19" totalsRowBorderDxfId="18">
  <autoFilter ref="A2:D13"/>
  <tableColumns count="4">
    <tableColumn id="1" name="Lp" dataDxfId="17"/>
    <tableColumn id="2" name="Status" dataDxfId="16"/>
    <tableColumn id="3" name="Realizator" dataDxfId="15"/>
    <tableColumn id="4" name="Zadanie" dataDxfId="14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13" tableBorderDxfId="12" totalsRowBorderDxfId="11">
  <autoFilter ref="A2:D28"/>
  <tableColumns count="4">
    <tableColumn id="1" name="Lp" dataDxfId="10"/>
    <tableColumn id="2" name="Status" dataDxfId="9"/>
    <tableColumn id="3" name="Realizator" dataDxfId="8"/>
    <tableColumn id="4" name="Zadanie" dataDxfId="7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6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5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id="7" name="Tabela7" displayName="Tabela7" ref="B129:D146" totalsRowShown="0" dataDxfId="4" tableBorderDxfId="3">
  <autoFilter ref="B129:D146"/>
  <tableColumns count="3">
    <tableColumn id="1" name="Temat" dataDxfId="2"/>
    <tableColumn id="2" name="Pytanie" dataDxfId="1"/>
    <tableColumn id="3" name="Ustalenie" dataDxfId="0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21" dataDxfId="120">
  <autoFilter ref="A4:F20"/>
  <tableColumns count="6">
    <tableColumn id="1" name="Id" dataDxfId="119"/>
    <tableColumn id="2" name="Status" dataDxfId="118"/>
    <tableColumn id="3" name="Realizator" dataDxfId="117"/>
    <tableColumn id="4" name="Rozmiar początkowy [h]" dataDxfId="116"/>
    <tableColumn id="5" name="Pozostało [h]" dataDxfId="115"/>
    <tableColumn id="6" name="Zadanie" dataDxfId="114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13" dataDxfId="112" tableBorderDxfId="111">
  <autoFilter ref="A4:F23"/>
  <tableColumns count="6">
    <tableColumn id="1" name="Id" totalsRowLabel="suma" dataDxfId="110" totalsRowDxfId="109"/>
    <tableColumn id="2" name="Status" dataDxfId="108" totalsRowDxfId="107"/>
    <tableColumn id="3" name="Realizator" dataDxfId="106" totalsRowDxfId="105"/>
    <tableColumn id="4" name="Rozmiar początkowy [h]" totalsRowFunction="custom" dataDxfId="104" totalsRowDxfId="103">
      <totalsRowFormula>SUM([Rozmiar początkowy '[h']])</totalsRowFormula>
    </tableColumn>
    <tableColumn id="5" name="Pozostało [h]" totalsRowFunction="custom" dataDxfId="102" totalsRowDxfId="101">
      <totalsRowFormula>SUM([Pozostało '[h']])</totalsRowFormula>
    </tableColumn>
    <tableColumn id="6" name="Zadanie" dataDxfId="100" totalsRowDxfId="9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98" dataDxfId="96" headerRowBorderDxfId="97" tableBorderDxfId="95" totalsRowBorderDxfId="94">
  <autoFilter ref="A6:F29"/>
  <tableColumns count="6">
    <tableColumn id="1" name="Id" dataDxfId="93"/>
    <tableColumn id="2" name="Status" dataDxfId="92"/>
    <tableColumn id="3" name="Realizator" dataDxfId="91"/>
    <tableColumn id="4" name="Rozmiar początkowy [h]" dataDxfId="90"/>
    <tableColumn id="5" name="Pozostało [h]" dataDxfId="89"/>
    <tableColumn id="6" name="Zadanie" dataDxfId="8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87" dataDxfId="85" headerRowBorderDxfId="86" tableBorderDxfId="84" totalsRowBorderDxfId="83">
  <autoFilter ref="A5:F15"/>
  <tableColumns count="6">
    <tableColumn id="1" name="Kolumna1" dataDxfId="82" totalsRowDxfId="81"/>
    <tableColumn id="2" name="Sprzedać mieszkanie." dataDxfId="80" totalsRowDxfId="79"/>
    <tableColumn id="3" name="Realizator" dataDxfId="78" totalsRowDxfId="77"/>
    <tableColumn id="4" name="Rozmiar początkowy [h]" totalsRowFunction="sum" dataDxfId="76" totalsRowDxfId="75"/>
    <tableColumn id="5" name="Pozostało [h]" totalsRowFunction="sum" dataDxfId="74" totalsRowDxfId="73"/>
    <tableColumn id="6" name="Zadanie" dataDxfId="72" totalsRowDxfId="7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70" dataDxfId="68" headerRowBorderDxfId="69" tableBorderDxfId="67" totalsRowBorderDxfId="66">
  <autoFilter ref="A5:F29"/>
  <tableColumns count="6">
    <tableColumn id="1" name="Kolumna1" dataDxfId="65" totalsRowDxfId="64"/>
    <tableColumn id="2" name="Status" dataDxfId="63" totalsRowDxfId="62"/>
    <tableColumn id="3" name="Realizator" dataDxfId="61" totalsRowDxfId="60"/>
    <tableColumn id="4" name="Rozmiar &#10;początkowy [h]" totalsRowFunction="sum" dataDxfId="59" totalsRowDxfId="58"/>
    <tableColumn id="5" name="Pozo-&#10;stało [h]" totalsRowFunction="sum" dataDxfId="57" totalsRowDxfId="56"/>
    <tableColumn id="6" name="Zadanie" dataDxfId="55" totalsRowDxfId="5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53" dataDxfId="51" headerRowBorderDxfId="52" tableBorderDxfId="50" totalsRowBorderDxfId="49">
  <autoFilter ref="A5:F48"/>
  <tableColumns count="6">
    <tableColumn id="1" name="Kolumna1" dataDxfId="48" totalsRowDxfId="47"/>
    <tableColumn id="2" name="Status" dataDxfId="46" totalsRowDxfId="45"/>
    <tableColumn id="3" name="Realizator" dataDxfId="44" totalsRowDxfId="43"/>
    <tableColumn id="4" name="Rozmiar &#10;początkowy [h]" totalsRowFunction="sum" dataDxfId="42" totalsRowDxfId="41"/>
    <tableColumn id="5" name="Pozo-&#10;stało [h]" totalsRowFunction="sum" dataDxfId="40" totalsRowDxfId="39"/>
    <tableColumn id="6" name="Zadanie" dataDxfId="38" totalsRowDxfId="37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35" headerRowBorderDxfId="36" tableBorderDxfId="34" totalsRowBorderDxfId="33">
  <autoFilter ref="A5:F23"/>
  <tableColumns count="6">
    <tableColumn id="1" name="Lp" dataDxfId="32"/>
    <tableColumn id="2" name="Status" dataDxfId="31"/>
    <tableColumn id="3" name="Realizator" dataDxfId="30"/>
    <tableColumn id="4" name="Rozmiar &#10;początkowy [h]" dataDxfId="29"/>
    <tableColumn id="5" name="Pozo-&#10;stało [h]" dataDxfId="28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27" tableBorderDxfId="26" totalsRowBorderDxfId="25">
  <autoFilter ref="A3:D10"/>
  <tableColumns count="4">
    <tableColumn id="1" name="Lp" dataDxfId="24"/>
    <tableColumn id="2" name="Status" dataDxfId="23"/>
    <tableColumn id="3" name="Realizator" dataDxfId="22"/>
    <tableColumn id="4" name="Zadanie" dataDxfId="2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E14" sqref="A1:E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 t="s">
        <v>428</v>
      </c>
      <c r="B3" s="173"/>
      <c r="C3" s="174" t="s">
        <v>6</v>
      </c>
      <c r="D3" s="177" t="s">
        <v>629</v>
      </c>
    </row>
    <row r="4" spans="1:4">
      <c r="A4" s="175"/>
      <c r="B4" s="145"/>
      <c r="C4" s="146" t="s">
        <v>639</v>
      </c>
      <c r="D4" s="178" t="s">
        <v>634</v>
      </c>
    </row>
    <row r="5" spans="1:4">
      <c r="A5" s="222"/>
      <c r="B5" s="223"/>
      <c r="C5" s="146" t="s">
        <v>639</v>
      </c>
      <c r="D5" s="177" t="s">
        <v>635</v>
      </c>
    </row>
    <row r="6" spans="1:4" ht="38.25">
      <c r="A6" s="222"/>
      <c r="B6" s="223"/>
      <c r="C6" s="146" t="s">
        <v>6</v>
      </c>
      <c r="D6" s="177" t="s">
        <v>637</v>
      </c>
    </row>
    <row r="7" spans="1:4">
      <c r="A7" s="222"/>
      <c r="B7" s="223"/>
      <c r="C7" s="146" t="s">
        <v>639</v>
      </c>
      <c r="D7" s="177" t="s">
        <v>638</v>
      </c>
    </row>
    <row r="8" spans="1:4">
      <c r="A8" s="222"/>
      <c r="B8" s="223"/>
      <c r="C8" s="146"/>
      <c r="D8" s="177"/>
    </row>
    <row r="9" spans="1:4" ht="25.5">
      <c r="A9" s="172" t="s">
        <v>630</v>
      </c>
      <c r="B9" s="173"/>
      <c r="C9" s="174" t="s">
        <v>7</v>
      </c>
      <c r="D9" s="177" t="s">
        <v>633</v>
      </c>
    </row>
    <row r="10" spans="1:4">
      <c r="A10" s="175"/>
      <c r="B10" s="145"/>
      <c r="C10" s="146" t="s">
        <v>639</v>
      </c>
      <c r="D10" s="178" t="s">
        <v>636</v>
      </c>
    </row>
    <row r="11" spans="1:4">
      <c r="A11" s="172" t="s">
        <v>631</v>
      </c>
      <c r="B11" s="173"/>
      <c r="C11" s="174"/>
      <c r="D11" s="177" t="s">
        <v>632</v>
      </c>
    </row>
    <row r="12" spans="1:4">
      <c r="A12" s="175"/>
      <c r="B12" s="145"/>
      <c r="C12" s="146"/>
      <c r="D12" s="178"/>
    </row>
    <row r="13" spans="1:4">
      <c r="A13" s="175"/>
      <c r="B13" s="145"/>
      <c r="C13" s="176"/>
      <c r="D13" s="178"/>
    </row>
    <row r="19" spans="1:5" ht="15">
      <c r="A19" s="91" t="s">
        <v>610</v>
      </c>
      <c r="B19" s="66"/>
      <c r="C19" s="66" t="s">
        <v>652</v>
      </c>
      <c r="D19" s="66" t="s">
        <v>641</v>
      </c>
      <c r="E19" s="66" t="s">
        <v>640</v>
      </c>
    </row>
    <row r="20" spans="1:5" ht="15">
      <c r="A20" s="224"/>
      <c r="B20" s="92"/>
      <c r="C20" s="92"/>
      <c r="D20" s="92"/>
      <c r="E20" s="92"/>
    </row>
    <row r="21" spans="1:5" ht="28.5">
      <c r="A21" s="92"/>
      <c r="B21" s="92" t="s">
        <v>646</v>
      </c>
      <c r="C21" s="92" t="s">
        <v>653</v>
      </c>
      <c r="D21" s="92"/>
      <c r="E21" s="92">
        <v>50000</v>
      </c>
    </row>
    <row r="22" spans="1:5">
      <c r="A22" s="92"/>
      <c r="B22" s="92" t="s">
        <v>643</v>
      </c>
      <c r="C22" s="92"/>
      <c r="D22" s="92"/>
      <c r="E22" s="92">
        <v>16000</v>
      </c>
    </row>
    <row r="23" spans="1:5" ht="42.75">
      <c r="A23" s="92"/>
      <c r="B23" s="92" t="s">
        <v>644</v>
      </c>
      <c r="C23" s="92" t="s">
        <v>654</v>
      </c>
      <c r="D23" s="92"/>
      <c r="E23" s="92">
        <v>5000</v>
      </c>
    </row>
    <row r="24" spans="1:5" ht="57">
      <c r="A24" s="92"/>
      <c r="B24" s="92" t="s">
        <v>645</v>
      </c>
      <c r="C24" s="92" t="s">
        <v>655</v>
      </c>
      <c r="D24" s="92"/>
      <c r="E24" s="92">
        <v>4000</v>
      </c>
    </row>
    <row r="25" spans="1:5">
      <c r="A25" s="92"/>
      <c r="B25" s="92" t="s">
        <v>611</v>
      </c>
      <c r="C25" s="92"/>
      <c r="D25" s="92"/>
      <c r="E25" s="92"/>
    </row>
    <row r="26" spans="1:5" ht="28.5">
      <c r="A26" s="92"/>
      <c r="B26" s="92" t="s">
        <v>650</v>
      </c>
      <c r="C26" s="92" t="s">
        <v>656</v>
      </c>
      <c r="D26" s="92" t="s">
        <v>651</v>
      </c>
      <c r="E26" s="92">
        <f>200*50</f>
        <v>10000</v>
      </c>
    </row>
    <row r="27" spans="1:5" ht="28.5">
      <c r="A27" s="92"/>
      <c r="B27" s="92" t="s">
        <v>612</v>
      </c>
      <c r="C27" s="225" t="s">
        <v>658</v>
      </c>
      <c r="D27" s="92"/>
      <c r="E27" s="92"/>
    </row>
    <row r="28" spans="1:5" ht="28.5">
      <c r="A28" s="92"/>
      <c r="B28" s="92" t="s">
        <v>613</v>
      </c>
      <c r="C28" s="92" t="s">
        <v>657</v>
      </c>
      <c r="D28" s="92" t="s">
        <v>642</v>
      </c>
      <c r="E28" s="92">
        <v>5000</v>
      </c>
    </row>
    <row r="29" spans="1:5">
      <c r="A29" s="92"/>
      <c r="B29" s="92" t="s">
        <v>614</v>
      </c>
      <c r="C29" s="92"/>
      <c r="D29" s="92" t="s">
        <v>648</v>
      </c>
      <c r="E29" s="92">
        <v>0</v>
      </c>
    </row>
    <row r="30" spans="1:5" ht="42.75">
      <c r="A30" s="92"/>
      <c r="B30" s="92" t="s">
        <v>479</v>
      </c>
      <c r="C30" s="92" t="s">
        <v>666</v>
      </c>
      <c r="D30" s="92" t="s">
        <v>647</v>
      </c>
      <c r="E30" s="92">
        <v>2200</v>
      </c>
    </row>
    <row r="31" spans="1:5" ht="42.75">
      <c r="A31" s="92"/>
      <c r="B31" s="92" t="s">
        <v>615</v>
      </c>
      <c r="C31" s="92" t="s">
        <v>665</v>
      </c>
      <c r="D31" s="92" t="s">
        <v>647</v>
      </c>
      <c r="E31" s="92">
        <v>9400</v>
      </c>
    </row>
    <row r="32" spans="1:5">
      <c r="A32" s="92"/>
      <c r="B32" s="92" t="s">
        <v>478</v>
      </c>
      <c r="C32" s="92" t="s">
        <v>664</v>
      </c>
      <c r="D32" s="92" t="s">
        <v>647</v>
      </c>
      <c r="E32" s="92">
        <v>15700</v>
      </c>
    </row>
    <row r="33" spans="1:5" ht="57">
      <c r="A33" s="92"/>
      <c r="B33" s="92" t="s">
        <v>616</v>
      </c>
      <c r="C33" s="92" t="s">
        <v>659</v>
      </c>
      <c r="D33" s="92" t="s">
        <v>649</v>
      </c>
      <c r="E33" s="92">
        <f>35*180</f>
        <v>6300</v>
      </c>
    </row>
    <row r="34" spans="1:5" ht="57">
      <c r="A34" s="92"/>
      <c r="B34" s="92" t="s">
        <v>617</v>
      </c>
      <c r="C34" s="92" t="s">
        <v>660</v>
      </c>
      <c r="D34" s="92"/>
      <c r="E34" s="92"/>
    </row>
    <row r="35" spans="1:5" ht="28.5">
      <c r="A35" s="92"/>
      <c r="B35" s="92" t="s">
        <v>618</v>
      </c>
      <c r="C35" s="92" t="s">
        <v>661</v>
      </c>
      <c r="D35" s="92"/>
      <c r="E35" s="92"/>
    </row>
    <row r="36" spans="1:5" ht="99.75">
      <c r="A36" s="92"/>
      <c r="B36" s="92" t="s">
        <v>619</v>
      </c>
      <c r="C36" s="92" t="s">
        <v>662</v>
      </c>
      <c r="D36" s="92"/>
      <c r="E36" s="92"/>
    </row>
    <row r="37" spans="1:5">
      <c r="A37" s="92"/>
      <c r="B37" s="92" t="s">
        <v>620</v>
      </c>
      <c r="C37" s="92" t="s">
        <v>663</v>
      </c>
      <c r="D37" s="92"/>
      <c r="E37" s="92">
        <v>5000</v>
      </c>
    </row>
    <row r="38" spans="1:5">
      <c r="A38" s="92"/>
      <c r="B38" s="92" t="s">
        <v>621</v>
      </c>
      <c r="C38" s="92" t="s">
        <v>496</v>
      </c>
      <c r="D38" s="92"/>
      <c r="E38" s="92">
        <v>20800</v>
      </c>
    </row>
    <row r="39" spans="1:5">
      <c r="B39" s="225" t="s">
        <v>320</v>
      </c>
      <c r="E39">
        <f>SUM(E21:E38)</f>
        <v>149400</v>
      </c>
    </row>
    <row r="41" spans="1:5" ht="15">
      <c r="A41" s="90" t="s">
        <v>622</v>
      </c>
    </row>
    <row r="42" spans="1:5">
      <c r="A42" t="s">
        <v>623</v>
      </c>
    </row>
    <row r="43" spans="1:5">
      <c r="A43" t="s">
        <v>624</v>
      </c>
    </row>
    <row r="44" spans="1:5">
      <c r="A44" t="s">
        <v>625</v>
      </c>
    </row>
    <row r="45" spans="1:5">
      <c r="A45" t="s">
        <v>626</v>
      </c>
    </row>
    <row r="46" spans="1:5">
      <c r="A46" t="s">
        <v>627</v>
      </c>
    </row>
    <row r="47" spans="1:5">
      <c r="A47" t="s">
        <v>628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tabSelected="1" workbookViewId="0">
      <selection sqref="A1:A1048576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/>
      <c r="B3" s="173"/>
      <c r="C3" s="174" t="s">
        <v>73</v>
      </c>
      <c r="D3" s="177" t="s">
        <v>667</v>
      </c>
    </row>
    <row r="4" spans="1:4">
      <c r="A4" s="175"/>
      <c r="B4" s="145"/>
      <c r="C4" s="46" t="s">
        <v>682</v>
      </c>
      <c r="D4" s="178" t="s">
        <v>668</v>
      </c>
    </row>
    <row r="5" spans="1:4">
      <c r="A5" s="172"/>
      <c r="B5" s="173"/>
      <c r="C5" s="174"/>
      <c r="D5" s="177"/>
    </row>
    <row r="6" spans="1:4">
      <c r="A6" s="175"/>
      <c r="B6" s="145"/>
      <c r="C6" s="46" t="s">
        <v>682</v>
      </c>
      <c r="D6" s="178" t="s">
        <v>669</v>
      </c>
    </row>
    <row r="7" spans="1:4">
      <c r="A7" s="172"/>
      <c r="B7" s="173"/>
      <c r="C7" s="174" t="s">
        <v>682</v>
      </c>
      <c r="D7" s="177" t="s">
        <v>670</v>
      </c>
    </row>
    <row r="8" spans="1:4">
      <c r="A8" s="175"/>
      <c r="B8" s="145"/>
      <c r="C8" s="46"/>
      <c r="D8" s="178"/>
    </row>
    <row r="9" spans="1:4">
      <c r="A9" s="172"/>
      <c r="B9" s="173"/>
      <c r="C9" s="174" t="s">
        <v>683</v>
      </c>
      <c r="D9" s="177" t="s">
        <v>671</v>
      </c>
    </row>
    <row r="10" spans="1:4">
      <c r="A10" s="175"/>
      <c r="B10" s="145"/>
      <c r="C10" s="46" t="s">
        <v>683</v>
      </c>
      <c r="D10" s="178" t="s">
        <v>681</v>
      </c>
    </row>
    <row r="11" spans="1:4">
      <c r="A11" s="172"/>
      <c r="B11" s="173"/>
      <c r="C11" s="174"/>
      <c r="D11" s="177"/>
    </row>
    <row r="12" spans="1:4">
      <c r="A12" s="175"/>
      <c r="B12" s="145"/>
      <c r="C12" s="46" t="s">
        <v>683</v>
      </c>
      <c r="D12" s="178" t="s">
        <v>672</v>
      </c>
    </row>
    <row r="13" spans="1:4">
      <c r="A13" s="172"/>
      <c r="B13" s="173"/>
      <c r="C13" s="174"/>
      <c r="D13" s="177"/>
    </row>
    <row r="14" spans="1:4">
      <c r="A14" s="175"/>
      <c r="B14" s="145"/>
      <c r="C14" s="46" t="s">
        <v>682</v>
      </c>
      <c r="D14" s="178" t="s">
        <v>673</v>
      </c>
    </row>
    <row r="15" spans="1:4">
      <c r="A15" s="172"/>
      <c r="B15" s="173"/>
      <c r="C15" s="174" t="s">
        <v>682</v>
      </c>
      <c r="D15" s="177" t="s">
        <v>675</v>
      </c>
    </row>
    <row r="16" spans="1:4">
      <c r="A16" s="175"/>
      <c r="B16" s="145"/>
      <c r="C16" s="46"/>
      <c r="D16" s="178"/>
    </row>
    <row r="17" spans="1:4">
      <c r="A17" s="172"/>
      <c r="B17" s="173"/>
      <c r="C17" s="174" t="s">
        <v>73</v>
      </c>
      <c r="D17" s="177" t="s">
        <v>674</v>
      </c>
    </row>
    <row r="18" spans="1:4">
      <c r="A18" s="175"/>
      <c r="B18" s="145"/>
      <c r="C18" s="46" t="s">
        <v>73</v>
      </c>
      <c r="D18" s="178" t="s">
        <v>676</v>
      </c>
    </row>
    <row r="19" spans="1:4">
      <c r="A19" s="172"/>
      <c r="B19" s="173"/>
      <c r="C19" s="174" t="s">
        <v>73</v>
      </c>
      <c r="D19" s="177" t="s">
        <v>677</v>
      </c>
    </row>
    <row r="20" spans="1:4">
      <c r="A20" s="175"/>
      <c r="B20" s="145"/>
      <c r="C20" s="46" t="s">
        <v>73</v>
      </c>
      <c r="D20" s="178" t="s">
        <v>680</v>
      </c>
    </row>
    <row r="21" spans="1:4">
      <c r="A21" s="172"/>
      <c r="B21" s="173"/>
      <c r="C21" s="174" t="s">
        <v>73</v>
      </c>
      <c r="D21" s="177" t="s">
        <v>678</v>
      </c>
    </row>
    <row r="22" spans="1:4">
      <c r="A22" s="175"/>
      <c r="B22" s="145"/>
      <c r="C22" s="46" t="s">
        <v>73</v>
      </c>
      <c r="D22" s="178" t="s">
        <v>679</v>
      </c>
    </row>
    <row r="23" spans="1:4">
      <c r="A23" s="172"/>
      <c r="B23" s="173"/>
      <c r="C23" s="174"/>
      <c r="D23" s="177"/>
    </row>
    <row r="24" spans="1:4">
      <c r="A24" s="175"/>
      <c r="B24" s="145"/>
      <c r="C24" s="146"/>
      <c r="D24" s="178"/>
    </row>
    <row r="25" spans="1:4">
      <c r="A25" s="172"/>
      <c r="B25" s="173"/>
      <c r="C25" s="174"/>
      <c r="D25" s="177"/>
    </row>
    <row r="26" spans="1:4">
      <c r="A26" s="175"/>
      <c r="B26" s="145"/>
      <c r="C26" s="146"/>
      <c r="D26" s="178"/>
    </row>
    <row r="27" spans="1:4">
      <c r="A27" s="172"/>
      <c r="B27" s="173"/>
      <c r="C27" s="174"/>
      <c r="D27" s="177"/>
    </row>
    <row r="28" spans="1:4">
      <c r="A28" s="175"/>
      <c r="B28" s="145"/>
      <c r="C28" s="146"/>
      <c r="D28" s="178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84" t="s">
        <v>487</v>
      </c>
      <c r="B4" s="183" t="s">
        <v>489</v>
      </c>
      <c r="C4" s="217" t="s">
        <v>489</v>
      </c>
      <c r="D4" s="66" t="s">
        <v>516</v>
      </c>
    </row>
    <row r="5" spans="1:4">
      <c r="A5" s="185" t="s">
        <v>488</v>
      </c>
      <c r="B5" s="183" t="s">
        <v>490</v>
      </c>
      <c r="C5" s="217" t="s">
        <v>504</v>
      </c>
      <c r="D5" s="66" t="s">
        <v>530</v>
      </c>
    </row>
    <row r="6" spans="1:4">
      <c r="A6" s="185" t="s">
        <v>491</v>
      </c>
      <c r="B6" s="183" t="s">
        <v>492</v>
      </c>
      <c r="C6" s="217" t="s">
        <v>510</v>
      </c>
      <c r="D6" s="66" t="s">
        <v>512</v>
      </c>
    </row>
    <row r="7" spans="1:4">
      <c r="A7" s="185" t="s">
        <v>493</v>
      </c>
      <c r="B7" s="183" t="s">
        <v>494</v>
      </c>
      <c r="C7" s="217" t="s">
        <v>494</v>
      </c>
      <c r="D7" s="66" t="s">
        <v>519</v>
      </c>
    </row>
    <row r="8" spans="1:4">
      <c r="A8" s="185" t="s">
        <v>507</v>
      </c>
      <c r="B8" s="183" t="s">
        <v>508</v>
      </c>
      <c r="C8" s="217" t="s">
        <v>508</v>
      </c>
      <c r="D8" s="66" t="s">
        <v>6</v>
      </c>
    </row>
    <row r="9" spans="1:4">
      <c r="A9" s="185" t="s">
        <v>5</v>
      </c>
      <c r="B9" s="183" t="s">
        <v>495</v>
      </c>
      <c r="C9" s="217" t="s">
        <v>495</v>
      </c>
      <c r="D9" s="66" t="s">
        <v>495</v>
      </c>
    </row>
    <row r="10" spans="1:4">
      <c r="A10" s="185" t="s">
        <v>497</v>
      </c>
      <c r="B10" s="183" t="s">
        <v>498</v>
      </c>
      <c r="C10" s="217" t="s">
        <v>505</v>
      </c>
      <c r="D10" s="66" t="s">
        <v>529</v>
      </c>
    </row>
    <row r="11" spans="1:4">
      <c r="A11" s="185" t="s">
        <v>509</v>
      </c>
      <c r="B11" s="183" t="s">
        <v>499</v>
      </c>
      <c r="C11" s="217">
        <v>206</v>
      </c>
      <c r="D11" s="66" t="s">
        <v>514</v>
      </c>
    </row>
    <row r="12" spans="1:4">
      <c r="A12" s="185" t="s">
        <v>500</v>
      </c>
      <c r="B12" s="183" t="s">
        <v>496</v>
      </c>
      <c r="C12" s="217">
        <v>150</v>
      </c>
      <c r="D12" s="66">
        <v>126</v>
      </c>
    </row>
    <row r="13" spans="1:4">
      <c r="A13" s="185" t="s">
        <v>501</v>
      </c>
      <c r="B13" s="183">
        <v>75</v>
      </c>
      <c r="C13" s="217" t="s">
        <v>506</v>
      </c>
      <c r="D13" s="66">
        <v>103</v>
      </c>
    </row>
    <row r="14" spans="1:4">
      <c r="A14" s="185" t="s">
        <v>502</v>
      </c>
      <c r="B14" s="183">
        <v>750</v>
      </c>
      <c r="C14" s="217">
        <v>500</v>
      </c>
      <c r="D14" s="66">
        <v>700</v>
      </c>
    </row>
    <row r="15" spans="1:4">
      <c r="A15" s="185" t="s">
        <v>517</v>
      </c>
      <c r="B15" s="183"/>
      <c r="C15" s="217"/>
      <c r="D15" s="66" t="s">
        <v>518</v>
      </c>
    </row>
    <row r="16" spans="1:4" ht="15" thickBot="1">
      <c r="A16" s="186"/>
      <c r="B16" s="187"/>
      <c r="C16" s="219"/>
      <c r="D16" s="188"/>
    </row>
    <row r="17" spans="1:8">
      <c r="A17" s="189" t="s">
        <v>503</v>
      </c>
      <c r="B17" s="68">
        <v>5142</v>
      </c>
      <c r="C17" s="220">
        <f>4059+150+206</f>
        <v>4415</v>
      </c>
      <c r="D17" s="69">
        <v>4737</v>
      </c>
    </row>
    <row r="18" spans="1:8" ht="15" thickBot="1">
      <c r="A18" s="190" t="s">
        <v>528</v>
      </c>
      <c r="B18" s="73" t="s">
        <v>521</v>
      </c>
      <c r="C18" s="221"/>
      <c r="D18" s="74" t="s">
        <v>521</v>
      </c>
    </row>
    <row r="20" spans="1:8" ht="15" thickBot="1"/>
    <row r="21" spans="1:8">
      <c r="A21" s="184" t="s">
        <v>487</v>
      </c>
      <c r="B21" s="217" t="s">
        <v>489</v>
      </c>
      <c r="C21" s="191" t="s">
        <v>516</v>
      </c>
      <c r="D21" s="191" t="s">
        <v>516</v>
      </c>
      <c r="E21" s="192" t="s">
        <v>524</v>
      </c>
      <c r="F21" s="192" t="s">
        <v>531</v>
      </c>
      <c r="G21" s="191" t="s">
        <v>597</v>
      </c>
      <c r="H21" s="191" t="s">
        <v>597</v>
      </c>
    </row>
    <row r="22" spans="1:8">
      <c r="A22" s="185" t="s">
        <v>488</v>
      </c>
      <c r="B22" s="217" t="s">
        <v>504</v>
      </c>
      <c r="C22" s="191" t="s">
        <v>511</v>
      </c>
      <c r="D22" s="191" t="s">
        <v>522</v>
      </c>
      <c r="E22" s="192" t="s">
        <v>522</v>
      </c>
      <c r="F22" s="192" t="s">
        <v>532</v>
      </c>
      <c r="G22" s="191" t="s">
        <v>598</v>
      </c>
      <c r="H22" s="191" t="s">
        <v>605</v>
      </c>
    </row>
    <row r="23" spans="1:8">
      <c r="A23" s="185" t="s">
        <v>491</v>
      </c>
      <c r="B23" s="217" t="s">
        <v>510</v>
      </c>
      <c r="C23" s="191" t="s">
        <v>512</v>
      </c>
      <c r="D23" s="191" t="s">
        <v>512</v>
      </c>
      <c r="E23" s="192"/>
      <c r="F23" s="192" t="s">
        <v>533</v>
      </c>
      <c r="G23" s="191" t="s">
        <v>599</v>
      </c>
      <c r="H23" s="191" t="s">
        <v>606</v>
      </c>
    </row>
    <row r="24" spans="1:8">
      <c r="A24" s="185" t="s">
        <v>493</v>
      </c>
      <c r="B24" s="217" t="s">
        <v>494</v>
      </c>
      <c r="C24" s="191" t="s">
        <v>519</v>
      </c>
      <c r="D24" s="191" t="s">
        <v>519</v>
      </c>
      <c r="E24" s="192" t="s">
        <v>525</v>
      </c>
      <c r="F24" s="210" t="s">
        <v>561</v>
      </c>
      <c r="G24" s="191" t="s">
        <v>600</v>
      </c>
      <c r="H24" s="191" t="s">
        <v>600</v>
      </c>
    </row>
    <row r="25" spans="1:8">
      <c r="A25" s="185" t="s">
        <v>507</v>
      </c>
      <c r="B25" s="217" t="s">
        <v>508</v>
      </c>
      <c r="C25" s="191" t="s">
        <v>520</v>
      </c>
      <c r="D25" s="191" t="s">
        <v>508</v>
      </c>
      <c r="E25" s="192" t="s">
        <v>508</v>
      </c>
      <c r="F25" s="192" t="s">
        <v>534</v>
      </c>
      <c r="G25" s="191" t="s">
        <v>508</v>
      </c>
      <c r="H25" s="191" t="s">
        <v>607</v>
      </c>
    </row>
    <row r="26" spans="1:8" ht="15">
      <c r="A26" s="185" t="s">
        <v>5</v>
      </c>
      <c r="B26" s="218" t="s">
        <v>513</v>
      </c>
      <c r="C26" s="193" t="s">
        <v>513</v>
      </c>
      <c r="D26" s="193" t="s">
        <v>513</v>
      </c>
      <c r="E26" s="194" t="s">
        <v>513</v>
      </c>
      <c r="F26" s="194" t="s">
        <v>513</v>
      </c>
      <c r="G26" s="193" t="s">
        <v>513</v>
      </c>
      <c r="H26" s="191" t="s">
        <v>513</v>
      </c>
    </row>
    <row r="27" spans="1:8">
      <c r="A27" s="185" t="s">
        <v>497</v>
      </c>
      <c r="B27" s="217" t="s">
        <v>505</v>
      </c>
      <c r="C27" s="191" t="s">
        <v>515</v>
      </c>
      <c r="D27" s="191" t="s">
        <v>523</v>
      </c>
      <c r="E27" s="192" t="s">
        <v>526</v>
      </c>
      <c r="F27" s="192" t="s">
        <v>535</v>
      </c>
      <c r="G27" s="191" t="s">
        <v>510</v>
      </c>
      <c r="H27" s="191" t="s">
        <v>608</v>
      </c>
    </row>
    <row r="28" spans="1:8">
      <c r="A28" s="185" t="s">
        <v>509</v>
      </c>
      <c r="B28" s="217">
        <v>206</v>
      </c>
      <c r="C28" s="191" t="s">
        <v>506</v>
      </c>
      <c r="D28" s="191" t="s">
        <v>514</v>
      </c>
      <c r="E28" s="192" t="s">
        <v>514</v>
      </c>
      <c r="F28" s="192">
        <v>250</v>
      </c>
      <c r="G28" s="191" t="s">
        <v>506</v>
      </c>
      <c r="H28" s="191">
        <v>124</v>
      </c>
    </row>
    <row r="29" spans="1:8">
      <c r="A29" s="185" t="s">
        <v>500</v>
      </c>
      <c r="B29" s="217">
        <v>150</v>
      </c>
      <c r="C29" s="191">
        <v>126</v>
      </c>
      <c r="D29" s="191">
        <v>124</v>
      </c>
      <c r="E29" s="192" t="s">
        <v>514</v>
      </c>
      <c r="F29" s="192" t="s">
        <v>506</v>
      </c>
      <c r="G29" s="191" t="s">
        <v>506</v>
      </c>
      <c r="H29" s="191">
        <v>192</v>
      </c>
    </row>
    <row r="30" spans="1:8">
      <c r="A30" s="185" t="s">
        <v>501</v>
      </c>
      <c r="B30" s="217" t="s">
        <v>506</v>
      </c>
      <c r="C30" s="191">
        <v>119</v>
      </c>
      <c r="D30" s="191">
        <v>89</v>
      </c>
      <c r="E30" s="192" t="s">
        <v>506</v>
      </c>
      <c r="F30" s="192" t="s">
        <v>506</v>
      </c>
      <c r="G30" s="191" t="s">
        <v>506</v>
      </c>
      <c r="H30" s="191">
        <v>74</v>
      </c>
    </row>
    <row r="31" spans="1:8">
      <c r="A31" s="185" t="s">
        <v>502</v>
      </c>
      <c r="B31" s="217">
        <v>500</v>
      </c>
      <c r="C31" s="191" t="s">
        <v>506</v>
      </c>
      <c r="D31" s="191">
        <v>700</v>
      </c>
      <c r="E31" s="192">
        <v>700</v>
      </c>
      <c r="F31" s="192" t="s">
        <v>506</v>
      </c>
      <c r="G31" s="191" t="s">
        <v>506</v>
      </c>
      <c r="H31" s="191">
        <v>500</v>
      </c>
    </row>
    <row r="32" spans="1:8">
      <c r="A32" s="185" t="s">
        <v>517</v>
      </c>
      <c r="B32" s="217" t="s">
        <v>560</v>
      </c>
      <c r="C32" s="191" t="s">
        <v>518</v>
      </c>
      <c r="D32" s="191" t="s">
        <v>518</v>
      </c>
      <c r="E32" s="192"/>
      <c r="F32" s="192"/>
      <c r="G32" s="191"/>
      <c r="H32" s="191"/>
    </row>
    <row r="33" spans="1:8" ht="15" thickBot="1">
      <c r="A33" s="186"/>
      <c r="B33" s="219"/>
      <c r="C33" s="195"/>
      <c r="D33" s="195"/>
      <c r="E33" s="196"/>
      <c r="F33" s="196"/>
      <c r="G33" s="195"/>
      <c r="H33" s="191"/>
    </row>
    <row r="34" spans="1:8">
      <c r="A34" s="189" t="s">
        <v>503</v>
      </c>
      <c r="B34" s="215">
        <f>5016+150+206</f>
        <v>5372</v>
      </c>
      <c r="C34" s="197">
        <f>6500+126+119</f>
        <v>6745</v>
      </c>
      <c r="D34" s="197">
        <f>6599+124</f>
        <v>6723</v>
      </c>
      <c r="E34" s="197">
        <f>5314</f>
        <v>5314</v>
      </c>
      <c r="F34" s="211">
        <f>5439+360</f>
        <v>5799</v>
      </c>
      <c r="G34" s="197">
        <v>6232</v>
      </c>
      <c r="H34" s="191">
        <v>5292</v>
      </c>
    </row>
    <row r="35" spans="1:8" ht="15" thickBot="1">
      <c r="A35" s="190" t="s">
        <v>528</v>
      </c>
      <c r="B35" s="216"/>
      <c r="C35" s="198"/>
      <c r="D35" s="198" t="s">
        <v>521</v>
      </c>
      <c r="E35" s="198" t="s">
        <v>527</v>
      </c>
      <c r="F35" s="212"/>
      <c r="G35" s="198"/>
      <c r="H35" s="19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67"/>
  <sheetViews>
    <sheetView topLeftCell="A43" workbookViewId="0">
      <selection activeCell="C64" sqref="C64"/>
    </sheetView>
  </sheetViews>
  <sheetFormatPr defaultRowHeight="14.25"/>
  <cols>
    <col min="1" max="1" width="17.33203125" customWidth="1"/>
    <col min="2" max="2" width="16.21875" customWidth="1"/>
    <col min="3" max="3" width="15.33203125" customWidth="1"/>
    <col min="4" max="4" width="15.5546875" customWidth="1"/>
    <col min="5" max="5" width="22.33203125" customWidth="1"/>
    <col min="6" max="6" width="17.109375" customWidth="1"/>
    <col min="7" max="7" width="16.5546875" customWidth="1"/>
    <col min="8" max="8" width="15.44140625" customWidth="1"/>
  </cols>
  <sheetData>
    <row r="1" spans="1:8" ht="15">
      <c r="A1" s="256" t="s">
        <v>721</v>
      </c>
    </row>
    <row r="2" spans="1:8">
      <c r="A2" s="66" t="s">
        <v>487</v>
      </c>
      <c r="B2" s="66" t="s">
        <v>537</v>
      </c>
      <c r="C2" s="213" t="s">
        <v>537</v>
      </c>
      <c r="D2" s="66" t="s">
        <v>559</v>
      </c>
      <c r="E2" s="66" t="s">
        <v>546</v>
      </c>
      <c r="F2" s="66" t="s">
        <v>546</v>
      </c>
      <c r="G2" s="226" t="s">
        <v>546</v>
      </c>
      <c r="H2" s="229" t="s">
        <v>546</v>
      </c>
    </row>
    <row r="3" spans="1:8">
      <c r="A3" s="66" t="s">
        <v>488</v>
      </c>
      <c r="B3" s="66" t="s">
        <v>545</v>
      </c>
      <c r="C3" s="213" t="s">
        <v>399</v>
      </c>
      <c r="D3" s="66" t="s">
        <v>490</v>
      </c>
      <c r="E3" s="66" t="s">
        <v>545</v>
      </c>
      <c r="F3" s="66" t="s">
        <v>545</v>
      </c>
      <c r="G3" s="226" t="s">
        <v>545</v>
      </c>
      <c r="H3" s="229" t="s">
        <v>584</v>
      </c>
    </row>
    <row r="4" spans="1:8">
      <c r="A4" s="66" t="s">
        <v>538</v>
      </c>
      <c r="B4" s="66" t="s">
        <v>541</v>
      </c>
      <c r="C4" s="213" t="s">
        <v>549</v>
      </c>
      <c r="D4" s="66" t="s">
        <v>541</v>
      </c>
      <c r="E4" s="66" t="s">
        <v>563</v>
      </c>
      <c r="F4" s="66" t="s">
        <v>564</v>
      </c>
      <c r="G4" s="226" t="s">
        <v>564</v>
      </c>
      <c r="H4" s="229" t="s">
        <v>564</v>
      </c>
    </row>
    <row r="5" spans="1:8">
      <c r="A5" s="66" t="s">
        <v>552</v>
      </c>
      <c r="B5" s="66" t="s">
        <v>556</v>
      </c>
      <c r="C5" s="213" t="s">
        <v>556</v>
      </c>
      <c r="D5" s="66" t="s">
        <v>556</v>
      </c>
      <c r="E5" s="66" t="s">
        <v>557</v>
      </c>
      <c r="F5" s="66" t="s">
        <v>609</v>
      </c>
      <c r="G5" s="226" t="s">
        <v>568</v>
      </c>
      <c r="H5" s="229" t="s">
        <v>568</v>
      </c>
    </row>
    <row r="6" spans="1:8">
      <c r="A6" s="66" t="s">
        <v>539</v>
      </c>
      <c r="B6" s="66" t="s">
        <v>540</v>
      </c>
      <c r="C6" s="213" t="s">
        <v>550</v>
      </c>
      <c r="D6" s="66" t="s">
        <v>540</v>
      </c>
      <c r="E6" s="66" t="s">
        <v>547</v>
      </c>
      <c r="F6" s="66" t="s">
        <v>565</v>
      </c>
      <c r="G6" s="226" t="s">
        <v>565</v>
      </c>
      <c r="H6" s="229" t="s">
        <v>565</v>
      </c>
    </row>
    <row r="7" spans="1:8">
      <c r="A7" s="66" t="s">
        <v>552</v>
      </c>
      <c r="B7" s="66" t="s">
        <v>556</v>
      </c>
      <c r="C7" s="213" t="s">
        <v>556</v>
      </c>
      <c r="D7" s="66" t="s">
        <v>556</v>
      </c>
      <c r="E7" s="66" t="s">
        <v>558</v>
      </c>
      <c r="F7" s="66" t="s">
        <v>558</v>
      </c>
      <c r="G7" s="226" t="s">
        <v>558</v>
      </c>
      <c r="H7" s="229" t="s">
        <v>558</v>
      </c>
    </row>
    <row r="8" spans="1:8">
      <c r="A8" s="66" t="s">
        <v>553</v>
      </c>
      <c r="B8" s="66" t="s">
        <v>554</v>
      </c>
      <c r="C8" s="213" t="s">
        <v>554</v>
      </c>
      <c r="D8" s="66" t="s">
        <v>554</v>
      </c>
      <c r="E8" s="66" t="s">
        <v>555</v>
      </c>
      <c r="F8" s="66" t="s">
        <v>510</v>
      </c>
      <c r="G8" s="226" t="s">
        <v>510</v>
      </c>
      <c r="H8" s="229" t="s">
        <v>510</v>
      </c>
    </row>
    <row r="9" spans="1:8" ht="28.5">
      <c r="A9" s="66" t="s">
        <v>542</v>
      </c>
      <c r="B9" s="92" t="s">
        <v>543</v>
      </c>
      <c r="C9" s="213" t="s">
        <v>551</v>
      </c>
      <c r="D9" s="66" t="s">
        <v>510</v>
      </c>
      <c r="E9" s="66" t="s">
        <v>548</v>
      </c>
      <c r="F9" s="66" t="s">
        <v>548</v>
      </c>
      <c r="G9" s="227" t="s">
        <v>566</v>
      </c>
      <c r="H9" s="230" t="s">
        <v>566</v>
      </c>
    </row>
    <row r="10" spans="1:8" ht="15">
      <c r="A10" s="66" t="s">
        <v>544</v>
      </c>
      <c r="B10" s="91">
        <v>11332</v>
      </c>
      <c r="C10" s="214">
        <v>12914</v>
      </c>
      <c r="D10" s="91">
        <f>5*1874+2000</f>
        <v>11370</v>
      </c>
      <c r="E10" s="91">
        <v>9727</v>
      </c>
      <c r="F10" s="200">
        <f>13327-387</f>
        <v>12940</v>
      </c>
      <c r="G10" s="228">
        <v>13327</v>
      </c>
      <c r="H10" s="231">
        <v>12076</v>
      </c>
    </row>
    <row r="11" spans="1:8">
      <c r="A11" s="199" t="s">
        <v>562</v>
      </c>
      <c r="B11" s="66">
        <v>-400</v>
      </c>
      <c r="C11" s="213">
        <v>-600</v>
      </c>
      <c r="D11" s="66">
        <v>-400</v>
      </c>
      <c r="E11" s="66">
        <v>0</v>
      </c>
      <c r="F11" s="66">
        <v>-2500</v>
      </c>
      <c r="G11" s="226">
        <v>-2500</v>
      </c>
      <c r="H11" s="229">
        <v>-2500</v>
      </c>
    </row>
    <row r="12" spans="1:8" ht="15">
      <c r="A12" s="199" t="s">
        <v>567</v>
      </c>
      <c r="B12" s="66">
        <f>B10+B11</f>
        <v>10932</v>
      </c>
      <c r="C12" s="213">
        <f t="shared" ref="C12:D12" si="0">C10+C11</f>
        <v>12314</v>
      </c>
      <c r="D12" s="66">
        <f t="shared" si="0"/>
        <v>10970</v>
      </c>
      <c r="E12" s="66">
        <f>E10+E11</f>
        <v>9727</v>
      </c>
      <c r="F12" s="66">
        <f>F10+F11</f>
        <v>10440</v>
      </c>
      <c r="G12" s="226">
        <f>G10+G11</f>
        <v>10827</v>
      </c>
      <c r="H12" s="258">
        <f>H10+H11</f>
        <v>9576</v>
      </c>
    </row>
    <row r="15" spans="1:8" ht="15.75" thickBot="1">
      <c r="A15" s="256" t="s">
        <v>720</v>
      </c>
    </row>
    <row r="16" spans="1:8">
      <c r="A16" s="77" t="s">
        <v>488</v>
      </c>
      <c r="B16" s="68" t="s">
        <v>584</v>
      </c>
      <c r="C16" s="70"/>
      <c r="D16" s="70" t="s">
        <v>573</v>
      </c>
      <c r="E16" s="68" t="s">
        <v>545</v>
      </c>
      <c r="F16" s="70"/>
      <c r="G16" s="70"/>
    </row>
    <row r="17" spans="1:8">
      <c r="A17" s="77" t="s">
        <v>487</v>
      </c>
      <c r="B17" s="204" t="s">
        <v>569</v>
      </c>
      <c r="C17" s="72"/>
      <c r="D17" s="72" t="s">
        <v>536</v>
      </c>
      <c r="E17" s="204" t="s">
        <v>569</v>
      </c>
      <c r="F17" s="72"/>
      <c r="G17" s="72"/>
    </row>
    <row r="18" spans="1:8">
      <c r="A18" s="77" t="s">
        <v>538</v>
      </c>
      <c r="B18" s="71" t="s">
        <v>570</v>
      </c>
      <c r="C18" s="72"/>
      <c r="D18" s="72" t="s">
        <v>536</v>
      </c>
      <c r="E18" s="71" t="s">
        <v>570</v>
      </c>
      <c r="F18" s="72"/>
      <c r="G18" s="72"/>
    </row>
    <row r="19" spans="1:8">
      <c r="A19" s="77" t="s">
        <v>571</v>
      </c>
      <c r="B19" s="71" t="s">
        <v>572</v>
      </c>
      <c r="C19" s="72">
        <f>ROUND(D19/1960,2)</f>
        <v>2.82</v>
      </c>
      <c r="D19" s="72">
        <v>5535.2</v>
      </c>
      <c r="E19" s="71" t="s">
        <v>572</v>
      </c>
      <c r="F19" s="209">
        <f>G19/1960</f>
        <v>2.9699999999999998</v>
      </c>
      <c r="G19" s="209">
        <v>5821.2</v>
      </c>
      <c r="H19" s="259">
        <f>G19-D19</f>
        <v>286</v>
      </c>
    </row>
    <row r="20" spans="1:8">
      <c r="A20" s="201" t="s">
        <v>574</v>
      </c>
      <c r="B20" s="71" t="s">
        <v>575</v>
      </c>
      <c r="C20" s="72">
        <v>29.8</v>
      </c>
      <c r="D20" s="72">
        <v>238.34</v>
      </c>
      <c r="E20" s="71" t="s">
        <v>575</v>
      </c>
      <c r="F20" s="72">
        <f>G20/8</f>
        <v>28.44</v>
      </c>
      <c r="G20" s="72">
        <v>227.52</v>
      </c>
    </row>
    <row r="21" spans="1:8">
      <c r="A21" s="202" t="s">
        <v>576</v>
      </c>
      <c r="B21" s="71" t="s">
        <v>577</v>
      </c>
      <c r="C21" s="72">
        <v>23.46</v>
      </c>
      <c r="D21" s="72">
        <f>1055.75*2</f>
        <v>2111.5</v>
      </c>
      <c r="E21" s="71" t="s">
        <v>601</v>
      </c>
      <c r="F21" s="72">
        <f>G21/76</f>
        <v>22.400000000000002</v>
      </c>
      <c r="G21" s="72">
        <f>851.2+851.2</f>
        <v>1702.4</v>
      </c>
    </row>
    <row r="22" spans="1:8">
      <c r="A22" s="203" t="s">
        <v>579</v>
      </c>
      <c r="B22" s="71" t="s">
        <v>578</v>
      </c>
      <c r="C22" s="72">
        <v>25.63</v>
      </c>
      <c r="D22" s="72">
        <v>589.59</v>
      </c>
      <c r="E22" s="71" t="s">
        <v>602</v>
      </c>
      <c r="F22" s="72">
        <f>G22/28</f>
        <v>24.09</v>
      </c>
      <c r="G22" s="72">
        <f>25.76+648.76</f>
        <v>674.52</v>
      </c>
    </row>
    <row r="23" spans="1:8">
      <c r="A23" s="203" t="s">
        <v>580</v>
      </c>
      <c r="B23" s="71" t="s">
        <v>581</v>
      </c>
      <c r="C23" s="72">
        <v>38.08</v>
      </c>
      <c r="D23" s="72">
        <v>76.150000000000006</v>
      </c>
      <c r="E23" s="71" t="s">
        <v>581</v>
      </c>
      <c r="F23" s="72">
        <f>G23/2</f>
        <v>36.340000000000003</v>
      </c>
      <c r="G23" s="72">
        <v>72.680000000000007</v>
      </c>
    </row>
    <row r="24" spans="1:8">
      <c r="A24" s="203" t="s">
        <v>582</v>
      </c>
      <c r="B24" s="71" t="s">
        <v>583</v>
      </c>
      <c r="C24" s="72">
        <f>D24</f>
        <v>460.22</v>
      </c>
      <c r="D24" s="72">
        <v>460.22</v>
      </c>
      <c r="E24" s="71" t="s">
        <v>581</v>
      </c>
      <c r="F24" s="72">
        <f>G24/2</f>
        <v>450.22</v>
      </c>
      <c r="G24" s="72">
        <v>900.44</v>
      </c>
    </row>
    <row r="25" spans="1:8">
      <c r="A25" s="206" t="s">
        <v>603</v>
      </c>
      <c r="B25" s="71"/>
      <c r="C25" s="72"/>
      <c r="D25" s="72" t="s">
        <v>510</v>
      </c>
      <c r="E25" s="71" t="s">
        <v>604</v>
      </c>
      <c r="F25" s="72"/>
      <c r="G25" s="72">
        <v>307.5</v>
      </c>
    </row>
    <row r="26" spans="1:8" ht="15">
      <c r="A26" s="207" t="s">
        <v>596</v>
      </c>
      <c r="B26" s="71"/>
      <c r="C26" s="208"/>
      <c r="D26" s="208">
        <v>9011.99</v>
      </c>
      <c r="E26" s="71"/>
      <c r="F26" s="208"/>
      <c r="G26" s="208">
        <v>9706</v>
      </c>
    </row>
    <row r="27" spans="1:8" ht="15.75" thickBot="1">
      <c r="A27" s="239"/>
      <c r="B27" s="205"/>
      <c r="C27" s="232"/>
      <c r="D27" s="232"/>
      <c r="E27" s="205"/>
      <c r="F27" s="232"/>
      <c r="G27" s="232">
        <f>G26-F24</f>
        <v>9255.7800000000007</v>
      </c>
    </row>
    <row r="28" spans="1:8">
      <c r="A28" s="257" t="s">
        <v>719</v>
      </c>
      <c r="B28" s="246"/>
      <c r="C28" s="247"/>
      <c r="D28" s="247"/>
      <c r="E28" s="246"/>
      <c r="F28" s="247"/>
      <c r="G28" s="247"/>
    </row>
    <row r="29" spans="1:8" ht="25.5">
      <c r="A29" s="248" t="s">
        <v>587</v>
      </c>
      <c r="B29" s="240"/>
      <c r="C29" s="241"/>
      <c r="D29" s="241"/>
      <c r="E29" s="242" t="s">
        <v>687</v>
      </c>
      <c r="F29" s="241"/>
      <c r="G29" s="241"/>
    </row>
    <row r="30" spans="1:8">
      <c r="A30" s="248" t="s">
        <v>585</v>
      </c>
      <c r="B30" s="240"/>
      <c r="C30" s="241"/>
      <c r="D30" s="241"/>
      <c r="E30" s="240"/>
      <c r="F30" s="241"/>
      <c r="G30" s="241"/>
    </row>
    <row r="31" spans="1:8">
      <c r="A31" s="248" t="s">
        <v>586</v>
      </c>
      <c r="B31" s="240"/>
      <c r="C31" s="241"/>
      <c r="D31" s="241"/>
      <c r="E31" s="240" t="s">
        <v>694</v>
      </c>
      <c r="F31" s="241"/>
      <c r="G31" s="241"/>
    </row>
    <row r="32" spans="1:8">
      <c r="A32" s="248" t="s">
        <v>588</v>
      </c>
      <c r="B32" s="240"/>
      <c r="C32" s="241"/>
      <c r="D32" s="241"/>
      <c r="E32" s="240"/>
      <c r="F32" s="241"/>
      <c r="G32" s="241"/>
    </row>
    <row r="33" spans="1:7">
      <c r="A33" s="249" t="s">
        <v>589</v>
      </c>
      <c r="B33" s="240"/>
      <c r="C33" s="241"/>
      <c r="D33" s="241"/>
      <c r="E33" s="240"/>
      <c r="F33" s="241"/>
      <c r="G33" s="241"/>
    </row>
    <row r="34" spans="1:7">
      <c r="A34" s="249" t="s">
        <v>590</v>
      </c>
      <c r="B34" s="240"/>
      <c r="C34" s="241"/>
      <c r="D34" s="241"/>
      <c r="E34" s="240"/>
      <c r="F34" s="241"/>
      <c r="G34" s="241"/>
    </row>
    <row r="35" spans="1:7">
      <c r="A35" s="249" t="s">
        <v>591</v>
      </c>
      <c r="B35" s="240"/>
      <c r="C35" s="241"/>
      <c r="D35" s="241"/>
      <c r="E35" s="240"/>
      <c r="F35" s="241"/>
      <c r="G35" s="241"/>
    </row>
    <row r="36" spans="1:7">
      <c r="A36" s="249" t="s">
        <v>592</v>
      </c>
      <c r="B36" s="240"/>
      <c r="C36" s="241"/>
      <c r="D36" s="241"/>
      <c r="E36" s="240" t="s">
        <v>686</v>
      </c>
      <c r="F36" s="241"/>
      <c r="G36" s="241"/>
    </row>
    <row r="37" spans="1:7">
      <c r="A37" s="249" t="s">
        <v>593</v>
      </c>
      <c r="B37" s="240"/>
      <c r="C37" s="241"/>
      <c r="D37" s="241"/>
      <c r="E37" s="243" t="s">
        <v>690</v>
      </c>
      <c r="F37" s="241"/>
      <c r="G37" s="241"/>
    </row>
    <row r="38" spans="1:7" ht="11.25" customHeight="1">
      <c r="A38" s="249" t="s">
        <v>594</v>
      </c>
      <c r="B38" s="243"/>
      <c r="C38" s="241"/>
      <c r="D38" s="241"/>
      <c r="E38" s="240"/>
      <c r="F38" s="241"/>
      <c r="G38" s="241"/>
    </row>
    <row r="39" spans="1:7" ht="11.25" customHeight="1">
      <c r="A39" s="250"/>
      <c r="B39" s="243"/>
      <c r="C39" s="244"/>
      <c r="D39" s="244"/>
      <c r="E39" s="245" t="s">
        <v>705</v>
      </c>
      <c r="F39" s="244"/>
      <c r="G39" s="244"/>
    </row>
    <row r="40" spans="1:7" ht="11.25" customHeight="1">
      <c r="A40" s="250"/>
      <c r="B40" s="243"/>
      <c r="C40" s="244"/>
      <c r="D40" s="244"/>
      <c r="E40" s="243" t="s">
        <v>695</v>
      </c>
      <c r="F40" s="244"/>
      <c r="G40" s="244"/>
    </row>
    <row r="41" spans="1:7" ht="11.25" customHeight="1">
      <c r="A41" s="250"/>
      <c r="B41" s="243"/>
      <c r="C41" s="244"/>
      <c r="D41" s="244"/>
      <c r="E41" s="245" t="s">
        <v>693</v>
      </c>
      <c r="F41" s="244"/>
      <c r="G41" s="244"/>
    </row>
    <row r="42" spans="1:7" ht="11.25" customHeight="1">
      <c r="A42" s="250"/>
      <c r="B42" s="243"/>
      <c r="C42" s="244"/>
      <c r="D42" s="244"/>
      <c r="E42" s="243" t="s">
        <v>692</v>
      </c>
      <c r="F42" s="244"/>
      <c r="G42" s="244"/>
    </row>
    <row r="43" spans="1:7">
      <c r="A43" s="250"/>
      <c r="B43" s="243"/>
      <c r="C43" s="244"/>
      <c r="D43" s="244"/>
      <c r="E43" s="243" t="s">
        <v>689</v>
      </c>
      <c r="F43" s="244"/>
      <c r="G43" s="244"/>
    </row>
    <row r="44" spans="1:7">
      <c r="A44" s="250"/>
      <c r="B44" s="243"/>
      <c r="C44" s="244"/>
      <c r="D44" s="244"/>
      <c r="E44" s="243" t="s">
        <v>688</v>
      </c>
      <c r="F44" s="244"/>
      <c r="G44" s="244"/>
    </row>
    <row r="45" spans="1:7">
      <c r="A45" s="250"/>
      <c r="B45" s="243"/>
      <c r="C45" s="244"/>
      <c r="D45" s="244"/>
      <c r="E45" s="243" t="s">
        <v>685</v>
      </c>
      <c r="F45" s="244"/>
      <c r="G45" s="244"/>
    </row>
    <row r="46" spans="1:7">
      <c r="A46" s="250"/>
      <c r="B46" s="243"/>
      <c r="C46" s="244"/>
      <c r="D46" s="244"/>
      <c r="F46" s="244"/>
      <c r="G46" s="244"/>
    </row>
    <row r="47" spans="1:7">
      <c r="A47" s="250"/>
      <c r="B47" s="243"/>
      <c r="C47" s="244"/>
      <c r="D47" s="244"/>
      <c r="E47" s="243" t="s">
        <v>691</v>
      </c>
      <c r="F47" s="244"/>
      <c r="G47" s="244"/>
    </row>
    <row r="48" spans="1:7">
      <c r="A48" s="250"/>
      <c r="B48" s="243"/>
      <c r="C48" s="244"/>
      <c r="D48" s="244"/>
      <c r="E48" s="243" t="s">
        <v>684</v>
      </c>
      <c r="F48" s="244"/>
      <c r="G48" s="244"/>
    </row>
    <row r="49" spans="1:7" ht="15" thickBot="1">
      <c r="A49" s="251" t="s">
        <v>595</v>
      </c>
      <c r="B49" s="252"/>
      <c r="C49" s="253"/>
      <c r="D49" s="253">
        <v>2029</v>
      </c>
      <c r="E49" s="254"/>
      <c r="F49" s="255"/>
      <c r="G49" s="253">
        <v>2793</v>
      </c>
    </row>
    <row r="50" spans="1:7">
      <c r="A50" s="234" t="s">
        <v>706</v>
      </c>
      <c r="B50" s="69"/>
      <c r="C50" s="69"/>
      <c r="D50" s="70"/>
      <c r="E50" s="235"/>
      <c r="F50" s="69"/>
      <c r="G50" s="70"/>
    </row>
    <row r="51" spans="1:7" ht="15">
      <c r="A51" s="237" t="s">
        <v>717</v>
      </c>
      <c r="B51" s="91" t="s">
        <v>193</v>
      </c>
      <c r="C51" s="91" t="s">
        <v>718</v>
      </c>
      <c r="D51" s="72"/>
      <c r="E51" s="238" t="s">
        <v>717</v>
      </c>
      <c r="F51" s="91" t="s">
        <v>193</v>
      </c>
      <c r="G51" s="208" t="s">
        <v>718</v>
      </c>
    </row>
    <row r="52" spans="1:7">
      <c r="A52" s="71" t="s">
        <v>707</v>
      </c>
      <c r="B52" s="66">
        <v>7</v>
      </c>
      <c r="C52" s="66">
        <v>123.66</v>
      </c>
      <c r="D52" s="72"/>
      <c r="E52" s="183" t="s">
        <v>696</v>
      </c>
      <c r="F52" s="66">
        <v>3</v>
      </c>
      <c r="G52" s="233">
        <v>85.61</v>
      </c>
    </row>
    <row r="53" spans="1:7">
      <c r="A53" s="71" t="s">
        <v>710</v>
      </c>
      <c r="B53" s="66">
        <v>42</v>
      </c>
      <c r="C53" s="66">
        <v>8.16</v>
      </c>
      <c r="D53" s="72"/>
      <c r="E53" s="183" t="s">
        <v>697</v>
      </c>
      <c r="F53" s="66">
        <v>34</v>
      </c>
      <c r="G53" s="72">
        <v>6.64</v>
      </c>
    </row>
    <row r="54" spans="1:7">
      <c r="A54" s="71" t="s">
        <v>709</v>
      </c>
      <c r="B54" s="66">
        <v>6</v>
      </c>
      <c r="C54" s="66">
        <v>3.47</v>
      </c>
      <c r="D54" s="72"/>
      <c r="E54" s="183" t="s">
        <v>698</v>
      </c>
      <c r="F54" s="66">
        <v>6</v>
      </c>
      <c r="G54" s="72">
        <v>3.15</v>
      </c>
    </row>
    <row r="55" spans="1:7">
      <c r="A55" s="71" t="s">
        <v>711</v>
      </c>
      <c r="B55" s="66">
        <v>5</v>
      </c>
      <c r="C55" s="66">
        <v>133.66</v>
      </c>
      <c r="D55" s="72"/>
      <c r="E55" s="183" t="s">
        <v>699</v>
      </c>
      <c r="F55" s="66">
        <v>3</v>
      </c>
      <c r="G55" s="72">
        <v>39.36</v>
      </c>
    </row>
    <row r="56" spans="1:7">
      <c r="A56" s="71"/>
      <c r="B56" s="66"/>
      <c r="C56" s="66"/>
      <c r="D56" s="72"/>
      <c r="E56" s="183" t="s">
        <v>700</v>
      </c>
      <c r="F56" s="66">
        <v>6</v>
      </c>
      <c r="G56" s="72">
        <v>59.04</v>
      </c>
    </row>
    <row r="57" spans="1:7">
      <c r="A57" s="71" t="s">
        <v>712</v>
      </c>
      <c r="B57" s="66">
        <v>4</v>
      </c>
      <c r="C57" s="66">
        <v>20.58</v>
      </c>
      <c r="D57" s="72"/>
      <c r="E57" s="183" t="s">
        <v>701</v>
      </c>
      <c r="F57" s="66">
        <v>3</v>
      </c>
      <c r="G57" s="72">
        <v>8.36</v>
      </c>
    </row>
    <row r="58" spans="1:7">
      <c r="A58" s="71" t="s">
        <v>714</v>
      </c>
      <c r="B58" s="66">
        <v>8</v>
      </c>
      <c r="C58" s="66">
        <v>20.420000000000002</v>
      </c>
      <c r="D58" s="72"/>
      <c r="E58" s="183" t="s">
        <v>702</v>
      </c>
      <c r="F58" s="66">
        <v>6</v>
      </c>
      <c r="G58" s="72">
        <v>22.63</v>
      </c>
    </row>
    <row r="59" spans="1:7">
      <c r="A59" s="71" t="s">
        <v>716</v>
      </c>
      <c r="B59" s="66">
        <v>12</v>
      </c>
      <c r="C59" s="66">
        <v>9.19</v>
      </c>
      <c r="D59" s="72"/>
      <c r="E59" s="183" t="s">
        <v>703</v>
      </c>
      <c r="F59" s="66">
        <v>12</v>
      </c>
      <c r="G59" s="72">
        <v>6.89</v>
      </c>
    </row>
    <row r="60" spans="1:7">
      <c r="A60" s="71" t="s">
        <v>715</v>
      </c>
      <c r="B60" s="66">
        <v>12</v>
      </c>
      <c r="C60" s="66">
        <v>13.3</v>
      </c>
      <c r="D60" s="72"/>
      <c r="E60" s="183" t="s">
        <v>704</v>
      </c>
      <c r="F60" s="66">
        <v>12</v>
      </c>
      <c r="G60" s="72">
        <v>1.78</v>
      </c>
    </row>
    <row r="61" spans="1:7" ht="15">
      <c r="A61" s="71" t="s">
        <v>708</v>
      </c>
      <c r="B61" s="66">
        <v>4</v>
      </c>
      <c r="C61" s="66">
        <v>44.03</v>
      </c>
      <c r="D61" s="72"/>
      <c r="E61" s="183"/>
      <c r="F61" s="66"/>
      <c r="G61" s="208">
        <v>1581</v>
      </c>
    </row>
    <row r="62" spans="1:7">
      <c r="A62" s="71" t="s">
        <v>713</v>
      </c>
      <c r="B62" s="66">
        <v>1</v>
      </c>
      <c r="C62" s="66">
        <v>42.12</v>
      </c>
      <c r="D62" s="72"/>
      <c r="E62" s="183"/>
      <c r="F62" s="66"/>
      <c r="G62" s="72"/>
    </row>
    <row r="63" spans="1:7">
      <c r="D63" s="72"/>
      <c r="E63" s="183"/>
      <c r="F63" s="66"/>
      <c r="G63" s="72"/>
    </row>
    <row r="64" spans="1:7" ht="15">
      <c r="A64" s="71"/>
      <c r="B64" s="66"/>
      <c r="C64" s="91">
        <v>2631</v>
      </c>
      <c r="D64" s="72"/>
      <c r="E64" s="183"/>
      <c r="F64" s="66"/>
      <c r="G64" s="72"/>
    </row>
    <row r="65" spans="1:7" ht="15" thickBot="1">
      <c r="A65" s="73"/>
      <c r="B65" s="74"/>
      <c r="C65" s="74"/>
      <c r="D65" s="75"/>
      <c r="E65" s="236"/>
      <c r="F65" s="74"/>
      <c r="G65" s="75"/>
    </row>
    <row r="67" spans="1:7">
      <c r="C67">
        <v>23000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7" sqref="F17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A3" sqref="A3:D10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79" t="s">
        <v>423</v>
      </c>
      <c r="B3" s="180" t="s">
        <v>15</v>
      </c>
      <c r="C3" s="181" t="s">
        <v>16</v>
      </c>
      <c r="D3" s="182" t="s">
        <v>12</v>
      </c>
      <c r="E3" s="163"/>
    </row>
    <row r="4" spans="1:5" ht="25.5">
      <c r="A4" s="172"/>
      <c r="B4" s="173"/>
      <c r="C4" s="174" t="s">
        <v>72</v>
      </c>
      <c r="D4" s="177" t="s">
        <v>481</v>
      </c>
      <c r="E4" s="163"/>
    </row>
    <row r="5" spans="1:5" ht="26.25" customHeight="1">
      <c r="A5" s="175" t="s">
        <v>429</v>
      </c>
      <c r="B5" s="145"/>
      <c r="C5" s="146" t="s">
        <v>73</v>
      </c>
      <c r="D5" s="178" t="s">
        <v>483</v>
      </c>
      <c r="E5" s="163"/>
    </row>
    <row r="6" spans="1:5" ht="24.75" customHeight="1">
      <c r="A6" s="172"/>
      <c r="B6" s="173"/>
      <c r="C6" s="174" t="s">
        <v>73</v>
      </c>
      <c r="D6" s="177" t="s">
        <v>484</v>
      </c>
      <c r="E6" s="163"/>
    </row>
    <row r="7" spans="1:5" ht="24.75" customHeight="1">
      <c r="A7" s="175"/>
      <c r="B7" s="145"/>
      <c r="C7" s="146" t="s">
        <v>72</v>
      </c>
      <c r="D7" s="178" t="s">
        <v>486</v>
      </c>
      <c r="E7" s="163"/>
    </row>
    <row r="8" spans="1:5" ht="25.5">
      <c r="A8" s="172" t="s">
        <v>430</v>
      </c>
      <c r="B8" s="173"/>
      <c r="C8" s="174" t="s">
        <v>73</v>
      </c>
      <c r="D8" s="177" t="s">
        <v>482</v>
      </c>
      <c r="E8" s="163"/>
    </row>
    <row r="9" spans="1:5" ht="29.25" customHeight="1">
      <c r="A9" s="175"/>
      <c r="B9" s="145"/>
      <c r="C9" s="146" t="s">
        <v>73</v>
      </c>
      <c r="D9" s="178" t="s">
        <v>485</v>
      </c>
      <c r="E9" s="163"/>
    </row>
    <row r="10" spans="1:5">
      <c r="A10" s="175"/>
      <c r="B10" s="145"/>
      <c r="C10" s="176"/>
      <c r="D10" s="178"/>
      <c r="E10" s="163"/>
    </row>
    <row r="11" spans="1:5">
      <c r="D11" s="163"/>
      <c r="E11" s="163"/>
    </row>
    <row r="12" spans="1:5">
      <c r="D12" s="163"/>
      <c r="E12" s="163"/>
    </row>
    <row r="22" spans="1:3" ht="30">
      <c r="A22" s="162" t="s">
        <v>458</v>
      </c>
      <c r="B22" s="163"/>
      <c r="C22" s="163"/>
    </row>
    <row r="23" spans="1:3" collapsed="1">
      <c r="A23" s="163" t="s">
        <v>457</v>
      </c>
      <c r="B23" s="163"/>
      <c r="C23" s="163"/>
    </row>
    <row r="24" spans="1:3" ht="63.75" hidden="1" outlineLevel="1">
      <c r="A24" s="166" t="s">
        <v>459</v>
      </c>
      <c r="B24" s="167" t="s">
        <v>436</v>
      </c>
      <c r="C24" s="168" t="s">
        <v>470</v>
      </c>
    </row>
    <row r="25" spans="1:3" ht="25.5" hidden="1" outlineLevel="1">
      <c r="A25" s="166"/>
      <c r="B25" s="167" t="s">
        <v>440</v>
      </c>
      <c r="C25" s="168" t="s">
        <v>471</v>
      </c>
    </row>
    <row r="26" spans="1:3" ht="28.5" collapsed="1">
      <c r="A26" s="163" t="s">
        <v>460</v>
      </c>
      <c r="B26" s="165"/>
      <c r="C26" s="163"/>
    </row>
    <row r="27" spans="1:3" ht="76.5" hidden="1" outlineLevel="1">
      <c r="A27" s="169" t="s">
        <v>461</v>
      </c>
      <c r="B27" s="170" t="s">
        <v>437</v>
      </c>
      <c r="C27" s="171" t="s">
        <v>473</v>
      </c>
    </row>
    <row r="28" spans="1:3" ht="25.5" hidden="1" outlineLevel="1">
      <c r="A28" s="169"/>
      <c r="B28" s="170" t="s">
        <v>438</v>
      </c>
      <c r="C28" s="171" t="s">
        <v>475</v>
      </c>
    </row>
    <row r="29" spans="1:3" ht="25.5" hidden="1" outlineLevel="1">
      <c r="A29" s="169"/>
      <c r="B29" s="170" t="s">
        <v>439</v>
      </c>
      <c r="C29" s="171" t="s">
        <v>474</v>
      </c>
    </row>
    <row r="30" spans="1:3" hidden="1" outlineLevel="1">
      <c r="A30" s="169"/>
      <c r="B30" s="170" t="s">
        <v>448</v>
      </c>
      <c r="C30" s="171"/>
    </row>
    <row r="31" spans="1:3" ht="28.5" collapsed="1">
      <c r="A31" s="163" t="s">
        <v>462</v>
      </c>
      <c r="B31" s="163"/>
      <c r="C31" s="163"/>
    </row>
    <row r="32" spans="1:3" ht="38.25" hidden="1" outlineLevel="1">
      <c r="A32" s="169" t="s">
        <v>463</v>
      </c>
      <c r="B32" s="170" t="s">
        <v>465</v>
      </c>
      <c r="C32" s="171" t="s">
        <v>476</v>
      </c>
    </row>
    <row r="33" spans="1:3" hidden="1" outlineLevel="1">
      <c r="A33" s="170"/>
      <c r="B33" s="170" t="s">
        <v>464</v>
      </c>
      <c r="C33" s="163"/>
    </row>
    <row r="34" spans="1:3">
      <c r="A34" s="163"/>
      <c r="B34" s="163"/>
      <c r="C34" s="163"/>
    </row>
    <row r="35" spans="1:3" ht="30">
      <c r="A35" s="162" t="s">
        <v>435</v>
      </c>
      <c r="B35" s="164"/>
      <c r="C35" s="163"/>
    </row>
    <row r="36" spans="1:3" collapsed="1">
      <c r="A36" t="s">
        <v>466</v>
      </c>
      <c r="B36" s="163"/>
      <c r="C36" s="163"/>
    </row>
    <row r="37" spans="1:3" hidden="1" outlineLevel="1">
      <c r="A37" t="s">
        <v>441</v>
      </c>
      <c r="B37" t="s">
        <v>442</v>
      </c>
      <c r="C37" s="163"/>
    </row>
    <row r="38" spans="1:3" hidden="1" outlineLevel="1">
      <c r="B38" t="s">
        <v>443</v>
      </c>
      <c r="C38" s="163"/>
    </row>
    <row r="39" spans="1:3" hidden="1" outlineLevel="1">
      <c r="B39" t="s">
        <v>444</v>
      </c>
      <c r="C39" s="163"/>
    </row>
    <row r="40" spans="1:3" hidden="1" outlineLevel="1">
      <c r="B40" t="s">
        <v>445</v>
      </c>
      <c r="C40" s="163"/>
    </row>
    <row r="41" spans="1:3" collapsed="1">
      <c r="A41" t="s">
        <v>467</v>
      </c>
    </row>
    <row r="42" spans="1:3" hidden="1" outlineLevel="1">
      <c r="A42" t="s">
        <v>446</v>
      </c>
      <c r="B42" t="s">
        <v>447</v>
      </c>
    </row>
    <row r="43" spans="1:3" hidden="1" outlineLevel="1">
      <c r="B43" t="s">
        <v>450</v>
      </c>
    </row>
    <row r="44" spans="1:3" hidden="1" outlineLevel="1">
      <c r="B44" t="s">
        <v>449</v>
      </c>
    </row>
    <row r="45" spans="1:3" ht="15" customHeight="1" collapsed="1">
      <c r="A45" t="s">
        <v>468</v>
      </c>
    </row>
    <row r="46" spans="1:3" hidden="1" outlineLevel="1">
      <c r="A46" t="s">
        <v>451</v>
      </c>
      <c r="B46" t="s">
        <v>452</v>
      </c>
    </row>
    <row r="47" spans="1:3" hidden="1" outlineLevel="1">
      <c r="B47" t="s">
        <v>453</v>
      </c>
    </row>
    <row r="48" spans="1:3" collapsed="1">
      <c r="A48" t="s">
        <v>469</v>
      </c>
    </row>
    <row r="49" spans="1:2" hidden="1" outlineLevel="1">
      <c r="A49" t="s">
        <v>454</v>
      </c>
      <c r="B49" t="s">
        <v>455</v>
      </c>
    </row>
    <row r="50" spans="1:2" hidden="1" outlineLevel="1">
      <c r="B50" t="s">
        <v>456</v>
      </c>
    </row>
    <row r="52" spans="1:2" ht="15">
      <c r="A52" s="162" t="s">
        <v>472</v>
      </c>
    </row>
    <row r="53" spans="1:2">
      <c r="A53" t="s">
        <v>477</v>
      </c>
    </row>
    <row r="54" spans="1:2">
      <c r="A54" t="s">
        <v>478</v>
      </c>
    </row>
    <row r="55" spans="1:2">
      <c r="A55" t="s">
        <v>479</v>
      </c>
    </row>
    <row r="56" spans="1:2">
      <c r="A56" t="s">
        <v>480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Brama garazowa</vt:lpstr>
      <vt:lpstr>Dachówki i okna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2013-10-01T18:00:12Z</cp:lastPrinted>
  <dcterms:created xsi:type="dcterms:W3CDTF">2012-12-30T11:00:58Z</dcterms:created>
  <dcterms:modified xsi:type="dcterms:W3CDTF">2013-10-02T21:02:12Z</dcterms:modified>
</cp:coreProperties>
</file>