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tabRatio="764" firstSheet="11" activeTab="16"/>
  </bookViews>
  <sheets>
    <sheet name="ProductBacklog" sheetId="1" r:id="rId1"/>
    <sheet name="01_Sprint" sheetId="2" r:id="rId2"/>
    <sheet name="02_Sprint" sheetId="3" r:id="rId3"/>
    <sheet name="03_Sprint" sheetId="4" r:id="rId4"/>
    <sheet name="04_Sprint" sheetId="5" r:id="rId5"/>
    <sheet name="05_Sprint" sheetId="6" r:id="rId6"/>
    <sheet name="06_Sprint" sheetId="9" r:id="rId7"/>
    <sheet name="07_Sprint" sheetId="13" r:id="rId8"/>
    <sheet name="08_Sprint" sheetId="15" r:id="rId9"/>
    <sheet name="09_Sprint" sheetId="17" r:id="rId10"/>
    <sheet name="10_Sprint" sheetId="18" r:id="rId11"/>
    <sheet name="11_Sprint" sheetId="19" r:id="rId12"/>
    <sheet name="12_Sprint" sheetId="20" r:id="rId13"/>
    <sheet name="13_Sprint" sheetId="23" r:id="rId14"/>
    <sheet name="Drenaż ceny" sheetId="24" r:id="rId15"/>
    <sheet name="Zwrot VAT" sheetId="22" r:id="rId16"/>
    <sheet name="Palety" sheetId="21" r:id="rId17"/>
    <sheet name="Brama garazowa" sheetId="16" r:id="rId18"/>
    <sheet name="Dachówki i okna" sheetId="14" r:id="rId19"/>
    <sheet name="Strop" sheetId="11" r:id="rId20"/>
    <sheet name="Bloczki silikatowe" sheetId="10" r:id="rId21"/>
    <sheet name="Piasek i stal" sheetId="7" r:id="rId22"/>
    <sheet name="Warunki uruchomienia" sheetId="8" r:id="rId23"/>
    <sheet name="Nadproża" sheetId="12" r:id="rId24"/>
  </sheets>
  <definedNames>
    <definedName name="_xlnm._FilterDatabase" localSheetId="11" hidden="1">'11_Sprint'!$F$3:$F$5</definedName>
  </definedNames>
  <calcPr calcId="124519"/>
</workbook>
</file>

<file path=xl/calcChain.xml><?xml version="1.0" encoding="utf-8"?>
<calcChain xmlns="http://schemas.openxmlformats.org/spreadsheetml/2006/main">
  <c r="H16" i="21"/>
  <c r="E18"/>
  <c r="F18"/>
  <c r="G18"/>
  <c r="H15"/>
  <c r="H7"/>
  <c r="H8"/>
  <c r="H9"/>
  <c r="H10"/>
  <c r="H18" s="1"/>
  <c r="H11"/>
  <c r="H12"/>
  <c r="H13"/>
  <c r="H14"/>
  <c r="H6"/>
  <c r="H19" i="14"/>
  <c r="C24"/>
  <c r="C19"/>
  <c r="G27"/>
  <c r="H12"/>
  <c r="E33" i="17" l="1"/>
  <c r="E26"/>
  <c r="E39" s="1"/>
  <c r="F24" i="14" l="1"/>
  <c r="F23"/>
  <c r="F22"/>
  <c r="F21"/>
  <c r="F20"/>
  <c r="F19"/>
  <c r="G22"/>
  <c r="G21"/>
  <c r="D21"/>
  <c r="F10"/>
  <c r="F12" s="1"/>
  <c r="G12"/>
  <c r="E12"/>
  <c r="E34" i="16"/>
  <c r="D34"/>
  <c r="C34"/>
  <c r="B34"/>
  <c r="C12" i="14"/>
  <c r="B12"/>
  <c r="F34" i="16"/>
  <c r="D10" i="14"/>
  <c r="D12" s="1"/>
  <c r="C17" i="16" l="1"/>
  <c r="E16" i="12"/>
  <c r="E14"/>
  <c r="E3"/>
  <c r="D16"/>
  <c r="D49" i="7"/>
  <c r="D48"/>
  <c r="G50"/>
  <c r="F49"/>
  <c r="H20"/>
  <c r="H18"/>
  <c r="F8" i="10"/>
  <c r="G25"/>
  <c r="F9"/>
  <c r="H7"/>
  <c r="E49" i="9"/>
  <c r="D49"/>
  <c r="G21" i="7"/>
  <c r="J56"/>
  <c r="K52"/>
  <c r="J53"/>
  <c r="J54" s="1"/>
  <c r="K49"/>
  <c r="L50"/>
  <c r="G4"/>
  <c r="G5"/>
  <c r="G3"/>
  <c r="D61"/>
  <c r="D63" s="1"/>
  <c r="I42"/>
  <c r="I40"/>
  <c r="I43" s="1"/>
  <c r="I45" s="1"/>
  <c r="G38"/>
  <c r="G43" s="1"/>
  <c r="G45" s="1"/>
  <c r="F30"/>
  <c r="F31"/>
  <c r="F32"/>
  <c r="F33"/>
  <c r="F34"/>
  <c r="F35"/>
  <c r="F36"/>
  <c r="F37"/>
  <c r="F39"/>
  <c r="F41"/>
  <c r="F29"/>
  <c r="E30" i="6"/>
  <c r="D30"/>
  <c r="E16" i="5"/>
  <c r="D16"/>
  <c r="F43" i="7" l="1"/>
  <c r="F45" s="1"/>
  <c r="G9" s="1"/>
  <c r="H9" s="1"/>
  <c r="G12"/>
  <c r="H12" s="1"/>
  <c r="E29" i="4"/>
  <c r="G10" i="7" l="1"/>
  <c r="H10" s="1"/>
  <c r="G11"/>
  <c r="H11" s="1"/>
  <c r="E24" i="3"/>
  <c r="D24"/>
  <c r="E20" i="2"/>
  <c r="D20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<sst xmlns="http://schemas.openxmlformats.org/spreadsheetml/2006/main" count="1493" uniqueCount="848">
  <si>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</si>
  <si>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</si>
  <si>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</si>
  <si>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</si>
  <si>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</si>
  <si>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</si>
  <si>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</si>
  <si>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</si>
  <si>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</si>
  <si>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</si>
  <si>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</si>
  <si>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</si>
  <si>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</si>
  <si>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</si>
  <si>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</si>
  <si>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</si>
  <si>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</si>
  <si>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</si>
  <si>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</si>
  <si>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</si>
  <si>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</si>
  <si>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</si>
  <si>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</si>
  <si>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</si>
  <si>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</si>
  <si>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</si>
  <si>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</si>
  <si>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</si>
  <si>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</si>
  <si>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</si>
  <si>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</si>
  <si>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</si>
  <si>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</si>
  <si>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</si>
  <si>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</si>
  <si>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</si>
  <si>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</si>
  <si>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</si>
  <si>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</si>
  <si>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</si>
  <si>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</si>
  <si>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</si>
  <si>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</si>
  <si>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</si>
  <si>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</si>
  <si>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</si>
  <si>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</si>
  <si>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</si>
  <si>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</si>
  <si>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</si>
  <si>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</si>
  <si>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</si>
  <si>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</si>
  <si>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</si>
  <si>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</si>
  <si>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</si>
  <si>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</si>
  <si>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</si>
  <si>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</si>
  <si>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</si>
  <si>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</si>
  <si>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</si>
  <si>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</si>
  <si>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</si>
  <si>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</si>
  <si>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</si>
  <si>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</si>
  <si>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</si>
  <si>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</si>
  <si>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</si>
  <si>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</si>
  <si>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</si>
  <si>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</si>
  <si>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</si>
  <si>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</si>
  <si>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</si>
  <si>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</si>
  <si>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S+S</t>
  </si>
  <si>
    <t>Znaleźć trzecią i czwartą firme WM</t>
  </si>
  <si>
    <t>Umówić się na spotkanie z trzema przedstawicielami</t>
  </si>
  <si>
    <t>Ranking firm realizujących instalację wentylacji mechanicznej z rekuperacją oraz posiadanie ofert przynajmniej 5 wykonawców SSO.</t>
  </si>
  <si>
    <t>Żeby Mati miał solidne podstawy.</t>
  </si>
  <si>
    <t>Dobrze pilnować postępu i jakości prac.</t>
  </si>
  <si>
    <t>Mieć dach.</t>
  </si>
  <si>
    <t>Mieć ściany i podłogi.</t>
  </si>
  <si>
    <t>Wybrać materiały, z których budujemy mury, dach, fundament</t>
  </si>
  <si>
    <t>Ekipi wiedziały, z czego robić.</t>
  </si>
  <si>
    <t>Wytyczyć formalnie granice działki</t>
  </si>
  <si>
    <t>Ich nigdy nikt nie podważył.</t>
  </si>
  <si>
    <t>Ekipy miały jak budować.</t>
  </si>
  <si>
    <t>Wiedzieć ile kosztuje budowa, jaki kredyt brać i ile brakuje gotówki na dany etap.</t>
  </si>
  <si>
    <t>Zbadać zdolność kredytową</t>
  </si>
  <si>
    <t>Wiedzieć na jak duży kredyt możemy liczyć.</t>
  </si>
  <si>
    <t>Przygotować kosztorys prac do stanu deweloperskiego dla banku</t>
  </si>
  <si>
    <t>Zapewnić dostęp do prądu</t>
  </si>
  <si>
    <t>Zapewnić dostęp do wody</t>
  </si>
  <si>
    <t>Wykonaną instalację wentylacji mechanicznej</t>
  </si>
  <si>
    <t>Posiadać projekt przyłącza energetycznego</t>
  </si>
  <si>
    <t>Posiadać projekt przyłącza wodno-kanalizacyjnego</t>
  </si>
  <si>
    <t>Posiadać projekt przyłącza gazowego</t>
  </si>
  <si>
    <t>Posiadać pozwolenie na budowę zaktualizowane o przyłącza gazu i wodno-kanalizacyjne</t>
  </si>
  <si>
    <t>Móc wykonać instalację</t>
  </si>
  <si>
    <t>Móc działać w mocy prawa</t>
  </si>
  <si>
    <t>Ekipa miała warunki do pracy</t>
  </si>
  <si>
    <t>Zapewnić uzbrojenie działki. Wybrać materiału do budowy. Rozpatrzyć opcje finansowania.</t>
  </si>
  <si>
    <t>Zrobić listę wad ścian w różnych technologiach.</t>
  </si>
  <si>
    <t>Dyskusja i wybór technologii murowania</t>
  </si>
  <si>
    <t>Zestawienie cech materiałów wraz z kosztami.</t>
  </si>
  <si>
    <t>Umówić się na spotkanie z firmą projektową (od Taurona)</t>
  </si>
  <si>
    <t>Spotkanie z podwykonawcą Taurona</t>
  </si>
  <si>
    <t>Wyegzekwowanie wydania projektu przyłącza energetycznego od podwykonawcy Taurona</t>
  </si>
  <si>
    <t>Wyegzekwowanie wydania projektu wodno-kanalizacyjnego od Partyki</t>
  </si>
  <si>
    <t>Wyegzekwowanie wydania projektu gazowego od Partyki</t>
  </si>
  <si>
    <t>Wyegzekwowanie wydania pozwolenia na budowę zaktualizowanego o przyłącza gazu i wodno-kanalizacyjne</t>
  </si>
  <si>
    <t>Zamówić u geodety formalne wyznaczenie granic działki z wpisem do ksiąg</t>
  </si>
  <si>
    <t>Umówić termin okazania granic działki i zaprosić Niedźwiadki i Beatę</t>
  </si>
  <si>
    <t>Uczestniczyć w okazaniu granic działki i wmurować słupki</t>
  </si>
  <si>
    <t>Zorganizować sprzęt do wmurowania słupków</t>
  </si>
  <si>
    <t>Przygotować kosztorys na szablonie dowolnego banku.</t>
  </si>
  <si>
    <t>Umówić się z doradcą z Expandera na spotkanie</t>
  </si>
  <si>
    <t>Poznać zdolność kredytową (podczas spotkania z doradcą Expandera)</t>
  </si>
  <si>
    <t>Policzyć koszt budowy 1m2 ściany w różnych technologiach (beton kom, pustak, porotherm, silikat, termomur)</t>
  </si>
  <si>
    <t>suma</t>
  </si>
  <si>
    <t>Opisać konsekwencje zastosowania materiału o dużej akumulacji cieplnej.</t>
  </si>
  <si>
    <t>SPRINT 03</t>
  </si>
  <si>
    <t>Dowiedzieć się, czy zostały wprowadzone punkty graniczne urzędowo.</t>
  </si>
  <si>
    <t>Ostatecznie wybrać ekipę. Wybrać okna z parapetami, bramę garażową, drzwi wejściowe i od strony ogrodu.</t>
  </si>
  <si>
    <t>Drzwi wejściowe - wybór trzech producentow.</t>
  </si>
  <si>
    <t>Okna - Spotkania z czterema przedstawicielami wiodących producentow okien.</t>
  </si>
  <si>
    <t>Okna - Zestawienie ofert</t>
  </si>
  <si>
    <t>Okna - Dyskusja, ranking i wybór okien z parapetami</t>
  </si>
  <si>
    <t>Okna połaciowe - Wybór trzech producentów okien połaciowych</t>
  </si>
  <si>
    <t>Okna połaciowe - Spotkania z przedstawicielami producentów okien dachowych.</t>
  </si>
  <si>
    <t>Okna połaciowe - Zestawienie ofert okien połaciowych.</t>
  </si>
  <si>
    <t>Okna połaciowe - Dyskusja, ranking i wybór okien połaciowych z roletami.</t>
  </si>
  <si>
    <t>Brama garażowa - Wybór trzech producentów bram garażowych.</t>
  </si>
  <si>
    <t>Brama garażowa - Spotkania z przedstawicielami producentów bram garażowych.</t>
  </si>
  <si>
    <t>Brama garażowa - Zestawienie ofert bram.</t>
  </si>
  <si>
    <t>Brama garażowa - Dyskusja, ranking, wybór bramy.</t>
  </si>
  <si>
    <t>Drzwi wejściowe - spotkania ze sprzedawcami</t>
  </si>
  <si>
    <t>Drzwi wejściowe - Zestawienie ofert</t>
  </si>
  <si>
    <t>Drzwi wejściowe - Dyskusja, ranking, wybór drzwi.</t>
  </si>
  <si>
    <t>Sprzedać mieszkanie.</t>
  </si>
  <si>
    <t>Mieszkanie - podpisanie aktu notarialnego.</t>
  </si>
  <si>
    <t>Mieszkanie - optymalne spłacenie kredytu walutowego.</t>
  </si>
  <si>
    <t>Kolumna1</t>
  </si>
  <si>
    <t>SPRINT 04</t>
  </si>
  <si>
    <t>Dokończenie zadań z zakresu zbrojenia działki.</t>
  </si>
  <si>
    <t>SPRINT 05</t>
  </si>
  <si>
    <t>Ustalić z Rekuperatorami czy ich projekt ma wpływ na budowę.</t>
  </si>
  <si>
    <t>Ustalić z Rekuperatorami czego potrzebują do rozpoczęcia pracy nad projektem WM.</t>
  </si>
  <si>
    <t>Dostarczyć Rekuperatorom potrzebne im materiały.</t>
  </si>
  <si>
    <t>Zlecić Rekuperatorom wykonanie projektu WM.</t>
  </si>
  <si>
    <t>Odebrać siatkę leśną.</t>
  </si>
  <si>
    <t>Ustalić termin i sposób dostarczenia siatki na teren budowy.</t>
  </si>
  <si>
    <t>Skontaktować się z geodetą od Nowaka i uzgodnić cenę i zakres prac (wytyczenie budynku oraz granice działki)</t>
  </si>
  <si>
    <t>Skontaktować się z 'piaskarnią' i zdobyć ceny klińca i pospółki (kontakt od Glapy)</t>
  </si>
  <si>
    <t>Cennik piaskarni od Glapy przekazać Nowakowi.</t>
  </si>
  <si>
    <t>Wybrać najlepszą ofertę piaskarni</t>
  </si>
  <si>
    <t>Zadzwonić do Nowaka i ustalić jakie ma zniżki w Manexie.</t>
  </si>
  <si>
    <t>Zadzwonić do Glapy i ustalić jak się mają nasze zamówienia towaru do inwestycji na Belgijskiej.</t>
  </si>
  <si>
    <t>Umówić się na wizytę negocjacyjną z Manexem.</t>
  </si>
  <si>
    <t>Wynegocjować z Manexem zniżki na materiały budowlane.</t>
  </si>
  <si>
    <t>Opracować system dostarczania materiałów, zlecić projekt WM, umówić geodetę</t>
  </si>
  <si>
    <t>Znaleźć źródła zakupu stali.</t>
  </si>
  <si>
    <t>Zapoznać się z cennikiem stali u różnych dostawców.</t>
  </si>
  <si>
    <t>Wybrać najlepszą ofertę dostawcy stali.</t>
  </si>
  <si>
    <t>Zapoznać się z cennikiem betonu u różnych dostawców.</t>
  </si>
  <si>
    <t>Wybrać najlepszą ofertę dostawcy betonu.</t>
  </si>
  <si>
    <t>Zrobić dokładne zestawienie całej stali potrzebnej do budowy.</t>
  </si>
  <si>
    <t>Zrobić dokładne zestawienie całego betonu potrzebnego do budowy.</t>
  </si>
  <si>
    <t>Znaleźć dostawców betonu.</t>
  </si>
  <si>
    <t>Poszukać innych piaskarni w okolicy</t>
  </si>
  <si>
    <t>Zapoznać się z cenami kruszywa w różnych piaskarniach</t>
  </si>
  <si>
    <t>Słonki</t>
  </si>
  <si>
    <t>Rozmiar 
początkowy [h]</t>
  </si>
  <si>
    <t>Pozo-
stało [h]</t>
  </si>
  <si>
    <t>http://www.jft.com.pl/materialy-budowlane.htm</t>
  </si>
  <si>
    <t>http://www.hydrokrusz.pl/kruszywa/cennik.html</t>
  </si>
  <si>
    <t>71 343 22 55</t>
  </si>
  <si>
    <t>średnica</t>
  </si>
  <si>
    <t>długość [mm]</t>
  </si>
  <si>
    <t>ilość</t>
  </si>
  <si>
    <t>razem śr12</t>
  </si>
  <si>
    <t>razem śr10</t>
  </si>
  <si>
    <t>razem śr8</t>
  </si>
  <si>
    <t>Masa 1m [kg/m]</t>
  </si>
  <si>
    <t>Długość razem [m]</t>
  </si>
  <si>
    <t>Masa   [kg]</t>
  </si>
  <si>
    <t>lp</t>
  </si>
  <si>
    <t>Drut stal.okrągły miękki fi 0,5-0,8mm</t>
  </si>
  <si>
    <t>kg</t>
  </si>
  <si>
    <t>Kotwy stalowe</t>
  </si>
  <si>
    <t>szt</t>
  </si>
  <si>
    <t>Pręty okr.gład.do zbr.bet. fi do 7mm</t>
  </si>
  <si>
    <t>Prętyżebr.skoś.do zbr.bet. fi 12-14mm</t>
  </si>
  <si>
    <t>Fundamenty z projektu</t>
  </si>
  <si>
    <t>Stal do stropu</t>
  </si>
  <si>
    <t>razem</t>
  </si>
  <si>
    <t>Stal do płyty</t>
  </si>
  <si>
    <t>srednica</t>
  </si>
  <si>
    <t>długosc</t>
  </si>
  <si>
    <t>fi 6</t>
  </si>
  <si>
    <t>fi 14</t>
  </si>
  <si>
    <t>fi 18</t>
  </si>
  <si>
    <t>dlugosc razem</t>
  </si>
  <si>
    <t>m</t>
  </si>
  <si>
    <t>masa 1m</t>
  </si>
  <si>
    <t>masa</t>
  </si>
  <si>
    <t>masa razem</t>
  </si>
  <si>
    <t>266,54kg</t>
  </si>
  <si>
    <t>Zestawienie stali wg projektu, rys K5</t>
  </si>
  <si>
    <t>Zestawienie stali wg projektu, rys K6</t>
  </si>
  <si>
    <t>Geodeta</t>
  </si>
  <si>
    <t>Harmonogram</t>
  </si>
  <si>
    <t>Ile dni od rozpoczęcia robót trzeba go zawołać</t>
  </si>
  <si>
    <t>Kliniec</t>
  </si>
  <si>
    <t>Pospółka</t>
  </si>
  <si>
    <t>Stal</t>
  </si>
  <si>
    <t>Na kiedy trzeba dostarczyć stal</t>
  </si>
  <si>
    <t xml:space="preserve">Beton </t>
  </si>
  <si>
    <t xml:space="preserve">Kto zamawia beton. </t>
  </si>
  <si>
    <t>Czy warto zamówić stal na całą budowę (płyta + strop)</t>
  </si>
  <si>
    <t>Kominek</t>
  </si>
  <si>
    <t>Kanalizacja</t>
  </si>
  <si>
    <t>Gdzie będzie przebiegać rura z poddasza (bo pierwotnie idzie w kominie)</t>
  </si>
  <si>
    <t>Projekt wod-kan</t>
  </si>
  <si>
    <t>Uzgodnić kanalizację w płycie</t>
  </si>
  <si>
    <t>Ile potrzeba stali na cały budynek. Czy stal kupuje się w gotowych formach do stropu.</t>
  </si>
  <si>
    <t>Kiedy po rozpoczęciu robót potrzebne jest dostarczenie klińca</t>
  </si>
  <si>
    <t>Kiedy po rozpoczęciu robót potrzebne jest dostarczenie pospółki</t>
  </si>
  <si>
    <t>Beton i Stal</t>
  </si>
  <si>
    <t>Czy można zamówić w Manexie (i czy warto)</t>
  </si>
  <si>
    <t>Okna</t>
  </si>
  <si>
    <t>Uzgodnić zestawienie</t>
  </si>
  <si>
    <t>Czy doprowadzenie powietrza do kominka z zamkniętą komora spalania idzie przez płytę? Jeśli tak to trzeba to uwzglednić.</t>
  </si>
  <si>
    <t>Temat</t>
  </si>
  <si>
    <t>Pytanie</t>
  </si>
  <si>
    <t>Ustalenie</t>
  </si>
  <si>
    <t>Wykop</t>
  </si>
  <si>
    <t>Kiedy zaczyna się i kończy wykopy</t>
  </si>
  <si>
    <t>Piaskarnie</t>
  </si>
  <si>
    <t>Kliniec - opis</t>
  </si>
  <si>
    <t>Kliniec - cena za całość</t>
  </si>
  <si>
    <t>Pospółka - opis</t>
  </si>
  <si>
    <t>Pospółka - cena za całość</t>
  </si>
  <si>
    <t>Jan Familien Trans</t>
  </si>
  <si>
    <t>Dane firmy</t>
  </si>
  <si>
    <t>5-31,5mm, 30m3=50ton</t>
  </si>
  <si>
    <t>Piasek na podsypkę, 110m3=187ton</t>
  </si>
  <si>
    <t>www.kruszywa-margo.pl</t>
  </si>
  <si>
    <t>Margo Mietków</t>
  </si>
  <si>
    <t>3auta po 20ton</t>
  </si>
  <si>
    <t>10 aut po 20 ton</t>
  </si>
  <si>
    <t>Maligrand</t>
  </si>
  <si>
    <t>850zł za samochód 22t</t>
  </si>
  <si>
    <t>440 za samochod 22t</t>
  </si>
  <si>
    <t>Razem koszt surowca z dostawą</t>
  </si>
  <si>
    <t>Hydrokrusz</t>
  </si>
  <si>
    <t>3000,00 (bez dostawy)</t>
  </si>
  <si>
    <t>1tona 60zł - wg cennika na www</t>
  </si>
  <si>
    <t>3553,00 (bez dostawy)</t>
  </si>
  <si>
    <t>Najtańsza mieszanka piaskowo-żwirowa 1t=19zł, wg cennika na www</t>
  </si>
  <si>
    <t>Podpisanie umowy</t>
  </si>
  <si>
    <t>Planowany termin wykonania</t>
  </si>
  <si>
    <t>Zbieranie kasy</t>
  </si>
  <si>
    <t>2013-05-31 do 2013-06-01</t>
  </si>
  <si>
    <t>Zbieramy wyrok</t>
  </si>
  <si>
    <t>Wniosek o wpis do hipoteki</t>
  </si>
  <si>
    <t>Spłata-nadpłata</t>
  </si>
  <si>
    <t>Przewalutowanie</t>
  </si>
  <si>
    <t>Zaświadczenie mbank (terminowej spłaty kredytu i rachunek)</t>
  </si>
  <si>
    <t>Dyspozycja całkowitej spłaty mbank</t>
  </si>
  <si>
    <t>Dyspozycja wypłaty transzy EB</t>
  </si>
  <si>
    <t>Zaświadczenie o spłaceniu KK</t>
  </si>
  <si>
    <t>Czy wykonane</t>
  </si>
  <si>
    <t>Kontakt</t>
  </si>
  <si>
    <t>Zestawienie stali na płytę</t>
  </si>
  <si>
    <t>Zestawienie stali z projektu Mati</t>
  </si>
  <si>
    <t>Gotowość do pracy Wykonawcy</t>
  </si>
  <si>
    <t>Wykorzystanie dobrej pogody</t>
  </si>
  <si>
    <t>Szybszy koniec budowy</t>
  </si>
  <si>
    <t>Większa szansa na zakończenie stanu zamkniętego przed zimą.</t>
  </si>
  <si>
    <t>Brak spełnionych warunków uruchomienia kredytu</t>
  </si>
  <si>
    <t>Niekorzystne warunki refinansowania kredytu na działkę.</t>
  </si>
  <si>
    <t>Kurs euro dużo wyższy niż zakładany w kwocie refinansowania (koniecznośc dopłaty)</t>
  </si>
  <si>
    <t>Mamy środki jedynie na ok. 10 dni pracy Wykonawcy</t>
  </si>
  <si>
    <t>Mniejsze opcje uniknięcia spreadu walutowego.</t>
  </si>
  <si>
    <t>Zmiany w umowie</t>
  </si>
  <si>
    <t>Umowa z EB</t>
  </si>
  <si>
    <t>DLA NOWAKA</t>
  </si>
  <si>
    <t>Wakacje Dorotki do 25.VI</t>
  </si>
  <si>
    <t>Niepewna sytuacja prawna Marcina (do 19.VI)</t>
  </si>
  <si>
    <t>Aner</t>
  </si>
  <si>
    <t>http://www.aner.com.pl</t>
  </si>
  <si>
    <t>aner@aner.com.pl</t>
  </si>
  <si>
    <t>Stal Jan</t>
  </si>
  <si>
    <t>www.staljan.pl</t>
  </si>
  <si>
    <t>Centrostal</t>
  </si>
  <si>
    <t>8mm - cena za kg</t>
  </si>
  <si>
    <t>10mm - cena za kg</t>
  </si>
  <si>
    <t>12mm - cena za kg</t>
  </si>
  <si>
    <t>dostawa</t>
  </si>
  <si>
    <t>Manex</t>
  </si>
  <si>
    <t>Razem koszt stali z dostawą [netto]</t>
  </si>
  <si>
    <t>Sebastian Kita www.centrostal.com.pl</t>
  </si>
  <si>
    <t>2390/1000</t>
  </si>
  <si>
    <t>brutto</t>
  </si>
  <si>
    <t>ah@komp-stal.pl</t>
  </si>
  <si>
    <t>car-met.pl</t>
  </si>
  <si>
    <t>biuro@stalkat.pl</t>
  </si>
  <si>
    <t>Centrozłom Wrocław</t>
  </si>
  <si>
    <t>dcstal@dcstal.com.pl</t>
  </si>
  <si>
    <t>centrostal@centrostal.com.pl</t>
  </si>
  <si>
    <t>MANEX - z faktur</t>
  </si>
  <si>
    <t>Zapytania wyslane 2013-08-15</t>
  </si>
  <si>
    <t>10mm</t>
  </si>
  <si>
    <t>12mm</t>
  </si>
  <si>
    <t>16mm</t>
  </si>
  <si>
    <t>na koszt kupującego</t>
  </si>
  <si>
    <t>RAZEM</t>
  </si>
  <si>
    <t>5990,72 + dostawa</t>
  </si>
  <si>
    <t>ceny netto</t>
  </si>
  <si>
    <t>240 netto</t>
  </si>
  <si>
    <t>SPRINT 06</t>
  </si>
  <si>
    <t>SPOTKANIE Z GLAPĄ</t>
  </si>
  <si>
    <t xml:space="preserve">wyliczyć dokładnie rozmiary i umiejscowienie w pionie otworów okiennych (i drzwi) </t>
  </si>
  <si>
    <t>ustalić rozmiar bloczków</t>
  </si>
  <si>
    <t>sprawdzić Glapie jak zmienić funkcjonalność lewego Alt</t>
  </si>
  <si>
    <t>zabrać ze sobą projekt budowlany</t>
  </si>
  <si>
    <t>KOZANOWSKA</t>
  </si>
  <si>
    <t>opłacić składki ubezpieczenia na życie w ING</t>
  </si>
  <si>
    <t>ŁADNA</t>
  </si>
  <si>
    <t>sprawdzić, czy został opłacony podatek za grunt</t>
  </si>
  <si>
    <t>KREDYT DB - URUCHOMIENIE</t>
  </si>
  <si>
    <t>zakupić komplet potrzebnych euro na walutomacie</t>
  </si>
  <si>
    <t>nadpłacić kredyt w mBanku</t>
  </si>
  <si>
    <t>zawnioskować o wydanie opinii o kredycie</t>
  </si>
  <si>
    <t>przygotować pisemna dyspozycję całkowitej spłaty</t>
  </si>
  <si>
    <t>uzyskać podpis mBanku (Bogacka) na dyspozycji</t>
  </si>
  <si>
    <t>złożyć dyspozycję wypłaty pierwszej transzy w DB</t>
  </si>
  <si>
    <t>KREDYT DB - POSPRZEDAŻ</t>
  </si>
  <si>
    <t>podpisać notarialnie Wniosek o wpis do hipoteki</t>
  </si>
  <si>
    <t>złożyć w eurobanku zlecenie wypłaty wynagrodzenia na konto DB</t>
  </si>
  <si>
    <t>pamiętać, że po otrzymaniu KK zrobić w ciągu miesiąca jedną operację</t>
  </si>
  <si>
    <t>uzyskać dostęp do konta DB online</t>
  </si>
  <si>
    <t>BUDOWA</t>
  </si>
  <si>
    <t>wysłać zapytania ofertowe na bloczki silikatowe</t>
  </si>
  <si>
    <t>zrobić przelew wynagrodzenia dla Nowaka</t>
  </si>
  <si>
    <t>przygotować gotówkę dla Nowaka za fakturę</t>
  </si>
  <si>
    <t>opłacenie wiszącej faktury Manex (do 22.08)</t>
  </si>
  <si>
    <t>przekazanie Manexowi telefonu do Słonki</t>
  </si>
  <si>
    <t>dowiedzieć się co z fakturą za beton</t>
  </si>
  <si>
    <t>INNE</t>
  </si>
  <si>
    <t>kupić papier do drukarki</t>
  </si>
  <si>
    <t>pamiętać o spłacie pożyczki od Borka</t>
  </si>
  <si>
    <t>zaplanować spotkanie z Rekuparatorami (bądź oszacować, czy zrobimy instalację sami)</t>
  </si>
  <si>
    <t>zrobić listę warunków posprzedażowych wraz z datami (żeby o niczym nie zapomnieć w trakcie 
przynajmniej do terminu odbioru budynku)</t>
  </si>
  <si>
    <t>zanieść Wnioski o wpis do hipoteki do odpowiednich sądów (pamiętać o uzupełnieniu daty, 
zanieść 2egz niech od razu jeden podbiją)</t>
  </si>
  <si>
    <t>Sprawy bieżące: kredyt DB, budowa, inne</t>
  </si>
  <si>
    <t>wypisać harmongram płatności dla Nowaka</t>
  </si>
  <si>
    <t>rozliczyć się z pożyczki - Świdnica</t>
  </si>
  <si>
    <t>rozliczyć się z pożyczki - Tynka</t>
  </si>
  <si>
    <t>Firma</t>
  </si>
  <si>
    <t>lukasz@cebj.pl</t>
  </si>
  <si>
    <t>Cena bloczków 200m2</t>
  </si>
  <si>
    <t>Cena kleju</t>
  </si>
  <si>
    <t>Dostawa</t>
  </si>
  <si>
    <t>Cena całość</t>
  </si>
  <si>
    <t>http://www.cebj.pl</t>
  </si>
  <si>
    <t>narysować komin w ścianie garażu</t>
  </si>
  <si>
    <t>ArturPołetko</t>
  </si>
  <si>
    <t>budomexolawa@wp.pl</t>
  </si>
  <si>
    <t>Budomex - Allegro</t>
  </si>
  <si>
    <t xml:space="preserve">rozliczyć się z rodzicami z pożyczki na garaż </t>
  </si>
  <si>
    <t>Paleta</t>
  </si>
  <si>
    <t>Cena bloczka</t>
  </si>
  <si>
    <t>Ceny brutto</t>
  </si>
  <si>
    <t>wysłać zapytania ofertowe na strop Teriva (zapytać Glape jak o to pytać)</t>
  </si>
  <si>
    <t>http://www.mam-sklad.pl/</t>
  </si>
  <si>
    <t>oferta na stronie</t>
  </si>
  <si>
    <t>Klej25kg</t>
  </si>
  <si>
    <t>MSM</t>
  </si>
  <si>
    <t xml:space="preserve"> biuro@gaja-msm.pl </t>
  </si>
  <si>
    <t>biuro@magbez.pl</t>
  </si>
  <si>
    <t>Magbez</t>
  </si>
  <si>
    <t xml:space="preserve"> biuro@budinpol.com.pl</t>
  </si>
  <si>
    <t>Budinpol</t>
  </si>
  <si>
    <t>sprawdzić czy tańszy będzie styropian 16cm czy 25cm</t>
  </si>
  <si>
    <t>Kolumna2</t>
  </si>
  <si>
    <t>Kolumna3</t>
  </si>
  <si>
    <t>Kolumna4</t>
  </si>
  <si>
    <t>Kolumna5</t>
  </si>
  <si>
    <t>Kolumna6</t>
  </si>
  <si>
    <t>Kolumna7</t>
  </si>
  <si>
    <t>Kolumna8</t>
  </si>
  <si>
    <t xml:space="preserve">  biuro@drewbet-liszewski.pl</t>
  </si>
  <si>
    <t>Drewbet</t>
  </si>
  <si>
    <t xml:space="preserve"> piotr@sbb.net.pl</t>
  </si>
  <si>
    <t>SBB</t>
  </si>
  <si>
    <t>BETARD</t>
  </si>
  <si>
    <t xml:space="preserve"> bok@betard.pl</t>
  </si>
  <si>
    <t>Cebj</t>
  </si>
  <si>
    <t>piotr@cebj.pl</t>
  </si>
  <si>
    <t>zanieść cesję ubezpieczenia do EB - podpisać aneks zmiany kredytobiorcy</t>
  </si>
  <si>
    <t>Cennik Betart marzec 2012</t>
  </si>
  <si>
    <t>Drzwi wejściowe</t>
  </si>
  <si>
    <t>Otwór</t>
  </si>
  <si>
    <t>Nadproże</t>
  </si>
  <si>
    <t>Kuchnia front</t>
  </si>
  <si>
    <t>Kuchnia bok</t>
  </si>
  <si>
    <t>Wykusz front</t>
  </si>
  <si>
    <t>Wykusz bok</t>
  </si>
  <si>
    <t>Wykusz tył</t>
  </si>
  <si>
    <t>Taras</t>
  </si>
  <si>
    <t>Gabinet tyl</t>
  </si>
  <si>
    <t>Gabinet bok</t>
  </si>
  <si>
    <t>Pom ogrod</t>
  </si>
  <si>
    <t>Garaz</t>
  </si>
  <si>
    <t>Pom gosp</t>
  </si>
  <si>
    <t>Cennik bud</t>
  </si>
  <si>
    <t>Sprawy bieżące: budowa piętro, sprzedaż Kozanowskiej</t>
  </si>
  <si>
    <t>SPRINT 07</t>
  </si>
  <si>
    <t>Lp</t>
  </si>
  <si>
    <t>Telefon do Glapy: jakie ma wskazówki do wykonania wykuszu i stopu nad wykuszem i garażem.</t>
  </si>
  <si>
    <t>Telefon do Glapy: umówić się na spotkanie na środę</t>
  </si>
  <si>
    <t>Spotkanie z Glapą: jakie prace można robić jesienią i zimą i w jakiej kolejności, jakie minimalnie prace trzeba zrobić jesienią, żeby wykorzystać zimę na wykańczanie</t>
  </si>
  <si>
    <t>Spotkanie z Glapą: aktualizacja projektu dachu dla Nowaka (brak komina, przesunięte okno), ustalić wysokość ścianki kolankowej (uwzględnić podłogówkę)</t>
  </si>
  <si>
    <t>Środa</t>
  </si>
  <si>
    <t>Poniedziałek</t>
  </si>
  <si>
    <t>Wtorek</t>
  </si>
  <si>
    <t>Telefon do Nowaka: upewnić się, czy będzie w środę zaczynał strop, kiedy będzie robił schody</t>
  </si>
  <si>
    <t>Umówić się do warsztatu na wtorek rano</t>
  </si>
  <si>
    <t>Kredyt Kozanowska: sprawdzić jaka jest decyzja prawników w sprawie cesji ubezpieczenia</t>
  </si>
  <si>
    <t>Okna: Spotkanie z extherm</t>
  </si>
  <si>
    <t>Do stanu surowego zamkniętego potrzebujemy:</t>
  </si>
  <si>
    <t>pełnej wyceny dachówek wraz z całym osprzętem dachowym od Manexu</t>
  </si>
  <si>
    <t>obejrzeć wystawę okien połaciowych i zorientować się w ich cechac i określić jakie cechy okna są nam potrzebne</t>
  </si>
  <si>
    <t>otrzymać wycenę okien z Manexu</t>
  </si>
  <si>
    <t>otrzymać wycene okien od Agnieszki</t>
  </si>
  <si>
    <t>wycen dachówek od dwóch firm z Bielan</t>
  </si>
  <si>
    <t>Do zamontowania bramy garażowej potrzebujemy:</t>
  </si>
  <si>
    <t>zebrać wyceny bram</t>
  </si>
  <si>
    <t>wybrać bramę</t>
  </si>
  <si>
    <t>zdecydować o tym co będzie na podłodze w garażu (żeby znać wysokość otworu do garażu)</t>
  </si>
  <si>
    <t>zamówić bramę (oczekiwanie 4-5 tygodni)</t>
  </si>
  <si>
    <t>Do zamontowanie okien potrzebujemy:</t>
  </si>
  <si>
    <t>wykleić otwory okienne styropianem</t>
  </si>
  <si>
    <t>zamówić okna</t>
  </si>
  <si>
    <t>zamówić okna w extherm (oczekiwanie 4-5 tygodni)</t>
  </si>
  <si>
    <t>ostatecznie upewnić się co do koloru okien oraz co do typu drzwi tarasowych (na razie mocca+klasyczne z ruchomym słupkiem)</t>
  </si>
  <si>
    <t>Do zamontowania drzwi ogrodowych potrzebujemy:</t>
  </si>
  <si>
    <t>wybrać drzwi ostateczne</t>
  </si>
  <si>
    <t>zamówić drzwi, zorganizować ich montaż</t>
  </si>
  <si>
    <t>Do zamontowania drzwi wejściowych potrzebujemy:</t>
  </si>
  <si>
    <t>zakupić tymczasowe drzwi</t>
  </si>
  <si>
    <t xml:space="preserve">zorganizować montaż drzwi wraz z dopasowaniem do otworu </t>
  </si>
  <si>
    <t>Potrzebujemy dachówek</t>
  </si>
  <si>
    <t>Do zakończenia robót przez Nowaka:</t>
  </si>
  <si>
    <t>Aby mieć dachówki potrzebujemy:</t>
  </si>
  <si>
    <t>Potrzebujemy okien połaciowych</t>
  </si>
  <si>
    <t>Aby mieć okna musimy:</t>
  </si>
  <si>
    <t>Potrzebujemy ścianek działowych</t>
  </si>
  <si>
    <t>Aby mieć ścianki musimy:</t>
  </si>
  <si>
    <t>zlecić wykonanie ścianek</t>
  </si>
  <si>
    <t>wykonać projekt ścianek (nanieść na istniejący projekt korekty)</t>
  </si>
  <si>
    <t>Zamontować bramę garażową</t>
  </si>
  <si>
    <t>Zamontować okna</t>
  </si>
  <si>
    <t>Zamontować drzwi ogrodowe</t>
  </si>
  <si>
    <t>Zamontować drzwi wejściowe</t>
  </si>
  <si>
    <t xml:space="preserve"> - proprosić jeszcze raz mailowo w sobotę
- poprosić jeszcze raz telefonicznie w poniedziałek</t>
  </si>
  <si>
    <t xml:space="preserve"> - ponaglić telefonicznie w sobotę</t>
  </si>
  <si>
    <t>Prace jakie można robić zimą</t>
  </si>
  <si>
    <t xml:space="preserve"> - Fakro i Velux są w ExtraDach na Międzyleskiej (kier Brochów)
 - Velux, Fakro, Roto w Budus na Brucknera</t>
  </si>
  <si>
    <t>wycena ma być na poniedziałek</t>
  </si>
  <si>
    <t>ponaglić telefonicznie w poniedziałek</t>
  </si>
  <si>
    <t>potrzebna wizyta na Ładnej z kartonami i miarką</t>
  </si>
  <si>
    <t>Zakupy materiałów budowalnych, za które można uzyskać zwrot VATu</t>
  </si>
  <si>
    <t>Instalacja elektryczna</t>
  </si>
  <si>
    <t>Instalacja gazowa</t>
  </si>
  <si>
    <t xml:space="preserve">Instalacja wodno-kanalizacyjna </t>
  </si>
  <si>
    <t>Telefon Glapa: Zdobyć wiedzę na temat montażu drzwi wejściowych przed zrobieniem wylewki i połozeniem kafelków.</t>
  </si>
  <si>
    <t>SBB-Bielany ma przysłać wycenę dachu - jeśli nie przyjdzie do 12:00 zadzwonić</t>
  </si>
  <si>
    <t>Wysłanie prośby o wycenę dachu (z oknami, rynnami, stopniami, ławami - całego dachu zgodnie z projektem) do trzech hurtowni</t>
  </si>
  <si>
    <t>Zadzwonić do Agnieszki czy ma wycenę okien</t>
  </si>
  <si>
    <t>Poprosić ponownie Manex o wycene dachu (po otrzymaniu wyceny-zestawienia elementów od SBB Bielany)</t>
  </si>
  <si>
    <t>Telefon do Nowaka czy ma pomysł na zamówienie więźby dachowej</t>
  </si>
  <si>
    <t>Producent</t>
  </si>
  <si>
    <t>Sprzedawca</t>
  </si>
  <si>
    <t>Wiśniowski</t>
  </si>
  <si>
    <t>Budus</t>
  </si>
  <si>
    <t>Model/Typ</t>
  </si>
  <si>
    <t>SSp</t>
  </si>
  <si>
    <t>Kolor</t>
  </si>
  <si>
    <t>Cream White</t>
  </si>
  <si>
    <t>275x225</t>
  </si>
  <si>
    <t>Tak</t>
  </si>
  <si>
    <t>Napęd</t>
  </si>
  <si>
    <t>Optimum 600</t>
  </si>
  <si>
    <t>Nie</t>
  </si>
  <si>
    <t>Ryglowanie</t>
  </si>
  <si>
    <t>Drugi pilot</t>
  </si>
  <si>
    <t>Montaż</t>
  </si>
  <si>
    <t>Razem brutto</t>
  </si>
  <si>
    <t>Prokad</t>
  </si>
  <si>
    <t>Mido600</t>
  </si>
  <si>
    <t>TAK</t>
  </si>
  <si>
    <t>Panele</t>
  </si>
  <si>
    <t>bez przetłoczeń</t>
  </si>
  <si>
    <t>Fotokomórka</t>
  </si>
  <si>
    <t>b.d.</t>
  </si>
  <si>
    <t>Michalczyk</t>
  </si>
  <si>
    <t>LPU40</t>
  </si>
  <si>
    <t>275x235</t>
  </si>
  <si>
    <t>NIE</t>
  </si>
  <si>
    <t>SupraMaticP</t>
  </si>
  <si>
    <t>Hormann</t>
  </si>
  <si>
    <t>Wsp U</t>
  </si>
  <si>
    <t>1,3 W/m2K</t>
  </si>
  <si>
    <t>preferowany</t>
  </si>
  <si>
    <t xml:space="preserve">L </t>
  </si>
  <si>
    <t>bez fotokomórki</t>
  </si>
  <si>
    <t>Mikołajczyk</t>
  </si>
  <si>
    <t>SupraMaticF</t>
  </si>
  <si>
    <t>Krispol</t>
  </si>
  <si>
    <t>dowolny</t>
  </si>
  <si>
    <t>Somfy</t>
  </si>
  <si>
    <t>bez rygla, bez fotokomórki</t>
  </si>
  <si>
    <t>Uwagi</t>
  </si>
  <si>
    <t>ProMatic</t>
  </si>
  <si>
    <t>Dzik</t>
  </si>
  <si>
    <t>Normstahl</t>
  </si>
  <si>
    <t>PremiumCenter</t>
  </si>
  <si>
    <t>Satin</t>
  </si>
  <si>
    <t>bez</t>
  </si>
  <si>
    <t>Magic600</t>
  </si>
  <si>
    <t xml:space="preserve"> </t>
  </si>
  <si>
    <t xml:space="preserve">Velux  </t>
  </si>
  <si>
    <t>Model</t>
  </si>
  <si>
    <t>Modeł łazienkowy</t>
  </si>
  <si>
    <t>GGU 0065 M06</t>
  </si>
  <si>
    <t>GGL 3065 M06</t>
  </si>
  <si>
    <t>Kołnierz</t>
  </si>
  <si>
    <t>EDW 1000 M06</t>
  </si>
  <si>
    <t>Cena brutto</t>
  </si>
  <si>
    <t>ExtraDach</t>
  </si>
  <si>
    <t>Fakro</t>
  </si>
  <si>
    <t>PTP-V U5 06</t>
  </si>
  <si>
    <t>EZV-P 06</t>
  </si>
  <si>
    <t>GGL 3066 MK06</t>
  </si>
  <si>
    <t>GGU 3066 MK06</t>
  </si>
  <si>
    <t>EDW 0000+EKW 1021</t>
  </si>
  <si>
    <t>U</t>
  </si>
  <si>
    <t>Wywiewnik</t>
  </si>
  <si>
    <t>obowiązkowy</t>
  </si>
  <si>
    <t>opcjonalny</t>
  </si>
  <si>
    <t xml:space="preserve">U = 1,0 </t>
  </si>
  <si>
    <t>U = 0,97</t>
  </si>
  <si>
    <t>U = 1,1</t>
  </si>
  <si>
    <t>Velux</t>
  </si>
  <si>
    <t>1,07W</t>
  </si>
  <si>
    <t>ahl</t>
  </si>
  <si>
    <t>Rabaty</t>
  </si>
  <si>
    <t>FTP-V U5 06</t>
  </si>
  <si>
    <t>FTT/U U6 06</t>
  </si>
  <si>
    <t>PTP-V U5</t>
  </si>
  <si>
    <t>EHV-AT
THERMO 06</t>
  </si>
  <si>
    <t>Cena po rabacie</t>
  </si>
  <si>
    <t>U = 0,71</t>
  </si>
  <si>
    <t>Creaton</t>
  </si>
  <si>
    <t>Harmonie Neu szara angoba, w kolorze lupka angoba</t>
  </si>
  <si>
    <t>Dachówka podstawowa</t>
  </si>
  <si>
    <t>1960szt</t>
  </si>
  <si>
    <t>Cena</t>
  </si>
  <si>
    <t>Dachówka wentylacyjna</t>
  </si>
  <si>
    <t>8szt</t>
  </si>
  <si>
    <t>Dachówki boczne</t>
  </si>
  <si>
    <t>90szt</t>
  </si>
  <si>
    <t>23szt</t>
  </si>
  <si>
    <t>Gąsior z klamrą</t>
  </si>
  <si>
    <t>Zaślepka pocz</t>
  </si>
  <si>
    <t>2szt</t>
  </si>
  <si>
    <t>Kominek wentylacyjny</t>
  </si>
  <si>
    <t>1szt</t>
  </si>
  <si>
    <t>SBB Bielany</t>
  </si>
  <si>
    <t>Wentylacja kal i grzbietu Roll T</t>
  </si>
  <si>
    <t>Grzebień do dachu okapu – wróblownica IVT</t>
  </si>
  <si>
    <t>Folia dach. IVT Aqua Control XL 165 gram</t>
  </si>
  <si>
    <t>Pas nadrynnowy  aluminium IVT</t>
  </si>
  <si>
    <t>taśma do komina ołow Pbflex</t>
  </si>
  <si>
    <t>listwa do komina 2m</t>
  </si>
  <si>
    <t xml:space="preserve">mocowanie łaty kalenicowej </t>
  </si>
  <si>
    <t>ława komin. malowana 80cm Tritt IVT kpl.</t>
  </si>
  <si>
    <t>spinka do dachówki</t>
  </si>
  <si>
    <t>wylaz dachowy versa 47x57</t>
  </si>
  <si>
    <t>Dodatki razem</t>
  </si>
  <si>
    <t>Pokrycie razem</t>
  </si>
  <si>
    <t>Gerda</t>
  </si>
  <si>
    <t>UHTRobotnicza</t>
  </si>
  <si>
    <t>Clasic</t>
  </si>
  <si>
    <t>Krem</t>
  </si>
  <si>
    <t>76szt</t>
  </si>
  <si>
    <t>28szt</t>
  </si>
  <si>
    <t>Transport</t>
  </si>
  <si>
    <t>HDS</t>
  </si>
  <si>
    <t>Semko</t>
  </si>
  <si>
    <t>Stanhdard</t>
  </si>
  <si>
    <t>L</t>
  </si>
  <si>
    <t>T-Sky</t>
  </si>
  <si>
    <t>U = 0,8</t>
  </si>
  <si>
    <t>Rzeczy do zrobienia przed zimą:</t>
  </si>
  <si>
    <t>Ścianki działowe</t>
  </si>
  <si>
    <t>Przyłącze gazowe</t>
  </si>
  <si>
    <t>Przyłącze wodno-kanalizacyjne</t>
  </si>
  <si>
    <t>Przyłącze elektryczne</t>
  </si>
  <si>
    <t>Instalacja wod-kan</t>
  </si>
  <si>
    <t>Podniesienie terenu</t>
  </si>
  <si>
    <t>Ocieplenie budynku styropianem</t>
  </si>
  <si>
    <t>Bruk, podjazd, taras</t>
  </si>
  <si>
    <t>Drenaż</t>
  </si>
  <si>
    <t>Ogrodzenie, brama wjazdowa</t>
  </si>
  <si>
    <t>Instalacja WM</t>
  </si>
  <si>
    <t>Zakupy:</t>
  </si>
  <si>
    <t>kocioł gazowy</t>
  </si>
  <si>
    <t>płytki/panele</t>
  </si>
  <si>
    <t>AGD do zabudowy</t>
  </si>
  <si>
    <t>armatura (wanna, zlewy, baterie)</t>
  </si>
  <si>
    <t>ogrodzenie, brama wjazdowa</t>
  </si>
  <si>
    <t>tynki, płyty gk, wełna izolacyjna</t>
  </si>
  <si>
    <t>Zaplanować spotkanie z Nowakiem</t>
  </si>
  <si>
    <t>Czwartek</t>
  </si>
  <si>
    <t>Piątek</t>
  </si>
  <si>
    <t>Wznowienie robót</t>
  </si>
  <si>
    <t>16:30 Glapa na Sępa - pamiętać o wydrukowaniu listy poniżej</t>
  </si>
  <si>
    <t>Gazowania - warunki realizacji przyłącza</t>
  </si>
  <si>
    <t>Wydruk drenażu</t>
  </si>
  <si>
    <t>Skąd JDE ma ziemie</t>
  </si>
  <si>
    <t>Telefon do AgnieszkiDB - czy można przesuwać transze, poinformować ją, ze mbank ma 30dni na dostarczenie zaświadczenia o zamknieciu kredytu</t>
  </si>
  <si>
    <t>Cena drenw z drugiego tartaku - uwaga - do 15!</t>
  </si>
  <si>
    <t>D</t>
  </si>
  <si>
    <t>KOSZT</t>
  </si>
  <si>
    <t>Komentarz</t>
  </si>
  <si>
    <t>3640 brutto + 260 za zajęcie pasa + prace goedezyjne (?)</t>
  </si>
  <si>
    <t>Stan zamknięty - okna</t>
  </si>
  <si>
    <t>Stan zamkniety - brama</t>
  </si>
  <si>
    <t>Stan zamknięty - drzwi</t>
  </si>
  <si>
    <t xml:space="preserve">Stan zamknięty - Nowak </t>
  </si>
  <si>
    <t>z harmonogramu db</t>
  </si>
  <si>
    <t>razem z instalacją</t>
  </si>
  <si>
    <t>podniesienie o 10cm to 100m3=180ton, 35zł tona, sama ziemia bez transportu</t>
  </si>
  <si>
    <t>Obsypanie fundamentów i wyłożenie otoczaków</t>
  </si>
  <si>
    <t>drenaż ok. 200zł/mb, obwód domu 50m</t>
  </si>
  <si>
    <t>Komentarz Glapa</t>
  </si>
  <si>
    <t>Pamiętać, żeby wykończyć komin. Ma być "na gotowo"</t>
  </si>
  <si>
    <t>Rozwiązanie ze styropianem na górze jest w porządku i bezpieczne.</t>
  </si>
  <si>
    <t>Wstawiać jednak tymczasowe. Drewniane spuchną przy mokrych robotach</t>
  </si>
  <si>
    <t>Pasek z pospółki na 70-100cm</t>
  </si>
  <si>
    <t>Najważniejsze! Robić na samym początku.</t>
  </si>
  <si>
    <t>Zrobi gazownia - do skrzynki w granicy działki.</t>
  </si>
  <si>
    <t>Tylko za budynkiem i ew po bokach. Robić dopiero po wykonaniu wszystkich przyłączy.</t>
  </si>
  <si>
    <t>Przykleić styropian, niech nawet sobie zażółknie przez zimę. Ze styropianem trudniej wyciągnąć okna.</t>
  </si>
  <si>
    <t>Można, wokół tarasu warto zrobić murek oporowy.</t>
  </si>
  <si>
    <t>Szukać drenażu przy wykonywaniu przyłączy! Jak się znajdzie to zrobić studzienkę i do tej studzienki odprowadzać wodę z drenaży fundamentów.</t>
  </si>
  <si>
    <t>Można.</t>
  </si>
  <si>
    <t>Żądać protokołu odbioru!</t>
  </si>
  <si>
    <t>Robić od razu na początku, przed innymi instalacjami.
Żądać protokołu odbioru!</t>
  </si>
  <si>
    <t>Od skrzynki w granicy działki całość robi instalator.
Żądać protokołu odbioru!</t>
  </si>
  <si>
    <t>Przygotować wniosek do KW o wykreślenie mBank z Gwareckiej</t>
  </si>
  <si>
    <t>Wysłać kupujcym z Gwareckiej zaświadczenie mBank o zwolnieniu z długu</t>
  </si>
  <si>
    <t>Złożyć w EB dyspozycję całkowitej splaty</t>
  </si>
  <si>
    <t>Tauron - telefon o niepłacenie, ew. zaplata</t>
  </si>
  <si>
    <t>Reklamacja DB o wysokości raty</t>
  </si>
  <si>
    <t>Gaz - zbadać warunki, czy potrzebny jest projekt</t>
  </si>
  <si>
    <t>Prąd - wycena instalacji od kolegi Markusa</t>
  </si>
  <si>
    <t>Nowak - namiary na instalatorów</t>
  </si>
  <si>
    <t>Prąd - wycena instalacji od kolegi Glapy</t>
  </si>
  <si>
    <t>Nowak - przygotować faktury i zwroty za palety</t>
  </si>
  <si>
    <t>Nowak - konsultacje i wybor tartaku</t>
  </si>
  <si>
    <t>Nowak - monitoring okien na taras, kuchni, wykuszu, gabinecie</t>
  </si>
  <si>
    <t>Nowak - reprymenda za komin</t>
  </si>
  <si>
    <t>Nowak - uzgodnić murowanie tarasu po ocenie wysokości</t>
  </si>
  <si>
    <t>DB - zapewnić kasę na ratę</t>
  </si>
  <si>
    <t>Marcin</t>
  </si>
  <si>
    <t>Dorotka</t>
  </si>
  <si>
    <t>Wspornik N. ławy kominiarskiej</t>
  </si>
  <si>
    <t>Mocownik N. ławy kominiarskiej</t>
  </si>
  <si>
    <t>ŁAWA N. KOMINIARSKA</t>
  </si>
  <si>
    <t>FOLIA MEMBRANA VENTMAX
125g</t>
  </si>
  <si>
    <t>TAŚMA KALENICOWA Vent-Roll</t>
  </si>
  <si>
    <t>Wspornik łaty kalenicowej typ GW</t>
  </si>
  <si>
    <t>Spinka do dachówki ceramicznej</t>
  </si>
  <si>
    <t>BRAAS Taśma WAKAFLEX</t>
  </si>
  <si>
    <t>Blacha płaska grafit 7024</t>
  </si>
  <si>
    <t>SOUDAL USZCZELNIACZ
DEKARSKI SPECJALISTY</t>
  </si>
  <si>
    <t>Grzebień okapowy płaski</t>
  </si>
  <si>
    <t>Blacha płaska grafit</t>
  </si>
  <si>
    <t>TYTAN CYNK 127/3 rynna</t>
  </si>
  <si>
    <t>OCYNK 127 uchwyt rynny</t>
  </si>
  <si>
    <t>TYTAN CYNK 127 denko rynny</t>
  </si>
  <si>
    <t>TYTAN CYNK 127 lej spustowy</t>
  </si>
  <si>
    <t>TYTAN CYNK 100/2 rura</t>
  </si>
  <si>
    <t>TYTAN CYNK 100 mufa</t>
  </si>
  <si>
    <t>TYTAN CYNK 100 kolano</t>
  </si>
  <si>
    <t>OCYNK 100 uchwyt rury</t>
  </si>
  <si>
    <t>OB. ŚRUBA DO OBEJMY 20CM</t>
  </si>
  <si>
    <t>STOPIEŃ N. KOMINARSKI
GRAFIT</t>
  </si>
  <si>
    <t>RYNNY</t>
  </si>
  <si>
    <t>Rynna 127 3m</t>
  </si>
  <si>
    <t>Sztucer</t>
  </si>
  <si>
    <t>Denko</t>
  </si>
  <si>
    <t>Rynhak</t>
  </si>
  <si>
    <t>Rura spustowa</t>
  </si>
  <si>
    <t>Mufa</t>
  </si>
  <si>
    <t>Klej</t>
  </si>
  <si>
    <t>Kolanko</t>
  </si>
  <si>
    <t>Obejma</t>
  </si>
  <si>
    <t>Sztyft 30cm</t>
  </si>
  <si>
    <t>Materiał</t>
  </si>
  <si>
    <t>cana brutto/szt</t>
  </si>
  <si>
    <t>DODATKI DACHOWE</t>
  </si>
  <si>
    <t xml:space="preserve">DACHÓWKI  </t>
  </si>
  <si>
    <t>OKNA</t>
  </si>
  <si>
    <t>Przyłącza: zrobić zdjecia projektów i warunków</t>
  </si>
  <si>
    <t>Przyłącza: wysłać warunki i projekt do dziewczyny od Partyki</t>
  </si>
  <si>
    <t>Przyłącza: wysłać warunki i projekt do instalatora Mariusza</t>
  </si>
  <si>
    <t>Kozanowska: pożyczyć kasę od Borka</t>
  </si>
  <si>
    <t>Kozanowska: kupić franki, przelać na konto SG</t>
  </si>
  <si>
    <t>Kozanowska: monitorować, czy całkowita spłata będzie dokonana 10.X</t>
  </si>
  <si>
    <t>Kredyt DB: monitorować wydanie zaświadczenie o zwolnieniu z długu przez mbank</t>
  </si>
  <si>
    <t>Budowa: uzyskać od Nowaka potwierdzenie o poprawnym zamówieniu ilości i rodzaju dachówek i dodatków</t>
  </si>
  <si>
    <t>Budowa: uzyskać od Nowaka wycenę drenażu, zamówić u niego wykonanie drenażu</t>
  </si>
  <si>
    <t>Przyłącza: złożyć do gazowni wniosek o przedłużenie warunków</t>
  </si>
  <si>
    <t>Przyłącza: zdecydować, czy Partyka ma zrobić projekt przyłącza</t>
  </si>
  <si>
    <t>Złożyć wniosek o zaświadczenia Kozanowskiej z SM</t>
  </si>
  <si>
    <t>Budowa: uzyskać kontakt do ziemi z Cisowej, dowiedzieć się czy jest do wzięcia</t>
  </si>
  <si>
    <t>Złożyć wniosek o wykreślenie Gwareckiej z KW, dostarczyć kopię kupującym</t>
  </si>
  <si>
    <t xml:space="preserve">Odblokować kartę debetową Eb, </t>
  </si>
  <si>
    <t>Zamówic nową kartę debetową mBank. (znalazła się stara)</t>
  </si>
  <si>
    <t>Badanie cholesterol</t>
  </si>
  <si>
    <t>Badanie mocz</t>
  </si>
  <si>
    <t>Dentysta umówić</t>
  </si>
  <si>
    <t>Zadzwonić do gminy, czy mają humus gratis (z Cisowej?)</t>
  </si>
  <si>
    <t>Przypilnować zwrotu palet</t>
  </si>
  <si>
    <t>Podpisać i podrzucić faktury korygujące Manex (nr konta)</t>
  </si>
  <si>
    <t>Utworzenie listy materiałów z odliczeniem VAT</t>
  </si>
  <si>
    <t>Telefon do gazowni o proces przłączania gazu</t>
  </si>
  <si>
    <t>Wybrać drzwi ogrodowe</t>
  </si>
  <si>
    <t>Rozpocząć przeglądy rynku na materiały do odliczenia\VAT</t>
  </si>
  <si>
    <t>Data</t>
  </si>
  <si>
    <t>Faktura</t>
  </si>
  <si>
    <t>cena</t>
  </si>
  <si>
    <t>zwrot</t>
  </si>
  <si>
    <t>5291/08/2013</t>
  </si>
  <si>
    <t>SilPro</t>
  </si>
  <si>
    <t>Alpol</t>
  </si>
  <si>
    <t>5327/08/2013</t>
  </si>
  <si>
    <t>5376/08/2013</t>
  </si>
  <si>
    <t>5379/08/2013</t>
  </si>
  <si>
    <t>5433/08/2013</t>
  </si>
  <si>
    <t>euro</t>
  </si>
  <si>
    <t>5889/09/2013</t>
  </si>
  <si>
    <t>termat</t>
  </si>
  <si>
    <t>6199/09/2013</t>
  </si>
  <si>
    <t>6568/10/2013</t>
  </si>
  <si>
    <t>różnica</t>
  </si>
  <si>
    <t>przyszło palet</t>
  </si>
  <si>
    <t>zwrócono</t>
  </si>
  <si>
    <t>na budowie</t>
  </si>
  <si>
    <t>Drzwi</t>
  </si>
  <si>
    <t>Artykuły podlegające zwrotowi VAT</t>
  </si>
  <si>
    <t>Klepki do parkietów</t>
  </si>
  <si>
    <t>Ościeżnice</t>
  </si>
  <si>
    <t>Progi</t>
  </si>
  <si>
    <t>Wyroby sanitarne ceramiczne: zlewy/wc</t>
  </si>
  <si>
    <t>Płytki ceramiczne</t>
  </si>
  <si>
    <t>Cement / wapno / gips</t>
  </si>
  <si>
    <t>Wełna mineralna</t>
  </si>
  <si>
    <t>Styropian</t>
  </si>
  <si>
    <t>Zasobnik wody</t>
  </si>
  <si>
    <t>Kocioł C.O.</t>
  </si>
  <si>
    <t>Zamki do drzwi</t>
  </si>
  <si>
    <t>Drabinka na strych</t>
  </si>
  <si>
    <t>Osprzęt C.O.</t>
  </si>
  <si>
    <t>Kuchenka</t>
  </si>
  <si>
    <t>Liczniki (prąd, gaz, woda)</t>
  </si>
  <si>
    <t>Podłogi</t>
  </si>
  <si>
    <t>Artykuły NIE podlegające zwrotowi VAT</t>
  </si>
  <si>
    <t>Bruk</t>
  </si>
  <si>
    <t>Ogrodzenie</t>
  </si>
  <si>
    <t>Budowa: uzyskać od Nowaka wycenę drenażu, zamówić u niego wykonanie drenażu (bez wyceny)</t>
  </si>
  <si>
    <t>Ziemia</t>
  </si>
  <si>
    <t>Zdobyć cenę Nowaka</t>
  </si>
  <si>
    <t>Znaleźć i zamówić otoczaki (żwir)</t>
  </si>
  <si>
    <t>Konsultacje z Glapą w sprawie żwirku (jaki kupować do rury)</t>
  </si>
  <si>
    <t>Przyłącza</t>
  </si>
  <si>
    <t>Wynegocjować cenę z JA-CK, ustalić termin prac.</t>
  </si>
  <si>
    <t>Pierwszy (z trzech) tygodni czekania na warunki przyłącza gazowego.</t>
  </si>
  <si>
    <t>Zdobyć cenę projektu przyłącza gazowego od Partyki</t>
  </si>
  <si>
    <t>Załatwić wyklejenie otworów styropianem</t>
  </si>
  <si>
    <t>Sprawdzić termin realizacji producenta okien</t>
  </si>
  <si>
    <t>Umówić na pomiar okna (Glapa niech przy tym będzie)</t>
  </si>
  <si>
    <t>Kontrolny telefon do Tłucznia</t>
  </si>
  <si>
    <t>Kontrolny telefon do Cisowiaka</t>
  </si>
  <si>
    <t>Kozanowska</t>
  </si>
  <si>
    <t>Podpisać akt</t>
  </si>
  <si>
    <t>Zakres</t>
  </si>
  <si>
    <t>link</t>
  </si>
  <si>
    <t>http://forum.muratordom.pl/showthread.php?159421-drenaz-opaskowy-150zl-mb-material</t>
  </si>
  <si>
    <t>Rok</t>
  </si>
  <si>
    <t>150zł/mb</t>
  </si>
  <si>
    <t>drenaż, kanalizacja deszczowa, styropian</t>
  </si>
  <si>
    <t>Gdzie</t>
  </si>
  <si>
    <t>Śląsk</t>
  </si>
  <si>
    <t>120zł/mb</t>
  </si>
  <si>
    <t>Warszawa</t>
  </si>
  <si>
    <t>95zł/mb</t>
  </si>
  <si>
    <t>70zł/mb</t>
  </si>
  <si>
    <t>33-116/mb</t>
  </si>
  <si>
    <t>?</t>
  </si>
  <si>
    <t>chyba TAK</t>
  </si>
  <si>
    <t>http://oferia.pl/zlecenie/item525576-wykonanie-drenazu-opaskowego-ok-60mb-grunt-gliniasty-bud-bez-piwnic</t>
  </si>
  <si>
    <t>drenaż razem ze studzienkami</t>
  </si>
  <si>
    <t>85zł/mb</t>
  </si>
  <si>
    <t>100zł/mb</t>
  </si>
  <si>
    <t>92zł/mb</t>
  </si>
  <si>
    <t>133zł/mb</t>
  </si>
  <si>
    <t>116zł.mb</t>
  </si>
  <si>
    <t>Zlecę wykonanie drenażu opaskowego ok.60mb</t>
  </si>
  <si>
    <t>http://www.szukajfachowca.pl/zlecenia/budowlane/inne/drenaz-opaskowy-4795-3</t>
  </si>
  <si>
    <t>Zlecę wykonanie kompletnego drenażu opaskowego - ok. 50 mb - wraz z wykonaniem studni chłonnej.</t>
  </si>
  <si>
    <t>90zł/mb</t>
  </si>
  <si>
    <t>Jastrzębie</t>
  </si>
  <si>
    <t>130zł/mb</t>
  </si>
  <si>
    <t>Panowie cena 130zł za drenaż opaskowy ( z całym materiałem czyli żwir, rura drenarska, geowłóknina, 1 studzienka rewizyjna, i 1 zbiorcza, koparka ) to nie jest za dużo tak żeby nie przestraszyć inwestora.</t>
  </si>
  <si>
    <t>http://www.kopaczka.pl/viewtopic.php?f=6&amp;t=9406&amp;start=380</t>
  </si>
  <si>
    <t>http://polskabudowlana.pl/ogloszenie_1822_drenaz_opaskowy_domu_oraz_osuszanie_dzialki_i_terenow.html</t>
  </si>
  <si>
    <t>Pomorskie</t>
  </si>
  <si>
    <t>75zł/mb</t>
  </si>
  <si>
    <t>25zł/mb</t>
  </si>
  <si>
    <t>Legnica</t>
  </si>
  <si>
    <t>http://www.forum-brukarskie.pl/topics95/1745.htm</t>
  </si>
  <si>
    <t>35zł/mb</t>
  </si>
  <si>
    <t>odwodnienie (?)</t>
  </si>
  <si>
    <t>położenie rury</t>
  </si>
  <si>
    <t>6922/10/2013</t>
  </si>
  <si>
    <t>betard</t>
  </si>
  <si>
    <t>Sprawdzić termin i szczegóły realizacji producenta bramy</t>
  </si>
  <si>
    <t>Umówić na pomiar bramy</t>
  </si>
</sst>
</file>

<file path=xl/styles.xml><?xml version="1.0" encoding="utf-8"?>
<styleSheet xmlns="http://schemas.openxmlformats.org/spreadsheetml/2006/main">
  <numFmts count="2">
    <numFmt numFmtId="6" formatCode="#,##0\ &quot;zł&quot;;[Red]\-#,##0\ &quot;zł&quot;"/>
    <numFmt numFmtId="8" formatCode="#,##0.00\ &quot;zł&quot;;[Red]\-#,##0.00\ &quot;zł&quot;"/>
  </numFmts>
  <fonts count="39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sz val="8"/>
      <color theme="1"/>
      <name val="Tahoma"/>
      <family val="2"/>
      <charset val="238"/>
    </font>
    <font>
      <b/>
      <sz val="10"/>
      <color rgb="FF00B050"/>
      <name val="Tahoma"/>
      <family val="2"/>
      <charset val="238"/>
    </font>
    <font>
      <b/>
      <sz val="11"/>
      <color theme="1"/>
      <name val="Czcionka tekstu podstawowego"/>
      <family val="2"/>
      <charset val="238"/>
    </font>
    <font>
      <strike/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b/>
      <sz val="11"/>
      <color theme="1"/>
      <name val="Czcionka tekstu podstawowego"/>
      <charset val="238"/>
    </font>
    <font>
      <b/>
      <sz val="8"/>
      <color theme="1"/>
      <name val="Tahoma"/>
      <family val="2"/>
      <charset val="238"/>
    </font>
    <font>
      <b/>
      <sz val="8"/>
      <color theme="3" tint="-0.249977111117893"/>
      <name val="Tahoma"/>
      <family val="2"/>
      <charset val="238"/>
    </font>
    <font>
      <sz val="10"/>
      <name val="Tahoma"/>
      <family val="2"/>
      <charset val="238"/>
    </font>
    <font>
      <sz val="8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rgb="FFFF0000"/>
      <name val="Tahoma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name val="Tahoma"/>
      <family val="2"/>
      <charset val="238"/>
    </font>
    <font>
      <sz val="10"/>
      <color rgb="FF00B050"/>
      <name val="Czcionka tekstu podstawowego"/>
      <family val="2"/>
      <charset val="238"/>
    </font>
    <font>
      <b/>
      <sz val="11"/>
      <color theme="3" tint="-0.249977111117893"/>
      <name val="Czcionka tekstu podstawowego"/>
      <charset val="238"/>
    </font>
    <font>
      <sz val="10"/>
      <color theme="1"/>
      <name val="Czcionka tekstu podstawowego"/>
      <charset val="238"/>
    </font>
    <font>
      <b/>
      <sz val="10"/>
      <name val="Arial CE"/>
      <family val="2"/>
      <charset val="238"/>
    </font>
    <font>
      <sz val="11"/>
      <color theme="0" tint="-0.34998626667073579"/>
      <name val="Czcionka tekstu podstawowego"/>
      <family val="2"/>
      <charset val="238"/>
    </font>
    <font>
      <b/>
      <sz val="11"/>
      <color theme="0" tint="-0.34998626667073579"/>
      <name val="Czcionka tekstu podstawowego"/>
      <family val="2"/>
      <charset val="238"/>
    </font>
    <font>
      <sz val="11"/>
      <color theme="3" tint="-0.499984740745262"/>
      <name val="Czcionka tekstu podstawowego"/>
      <family val="2"/>
      <charset val="238"/>
    </font>
    <font>
      <b/>
      <sz val="11"/>
      <color theme="3" tint="-0.499984740745262"/>
      <name val="Czcionka tekstu podstawowego"/>
      <family val="2"/>
      <charset val="238"/>
    </font>
    <font>
      <sz val="11"/>
      <color theme="9" tint="-0.249977111117893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11"/>
      <name val="Czcionka tekstu podstawowego"/>
      <family val="2"/>
      <charset val="238"/>
    </font>
    <font>
      <b/>
      <sz val="9"/>
      <color rgb="FFFF0000"/>
      <name val="Arial CE"/>
      <charset val="238"/>
    </font>
    <font>
      <b/>
      <sz val="11"/>
      <color rgb="FFFF0000"/>
      <name val="Czcionka tekstu podstawowego"/>
      <charset val="238"/>
    </font>
    <font>
      <b/>
      <sz val="10"/>
      <color rgb="FFFF0000"/>
      <name val="Tahoma"/>
      <family val="2"/>
      <charset val="238"/>
    </font>
    <font>
      <b/>
      <sz val="11"/>
      <color theme="3" tint="-0.499984740745262"/>
      <name val="Czcionka tekstu podstawowego"/>
      <charset val="238"/>
    </font>
    <font>
      <sz val="10"/>
      <name val="Tahoma"/>
    </font>
    <font>
      <u/>
      <sz val="11"/>
      <color theme="10"/>
      <name val="Czcionka tekstu podstawowego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7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7" tint="0.39997558519241921"/>
      </bottom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7" tint="0.39997558519241921"/>
      </bottom>
      <diagonal/>
    </border>
    <border>
      <left/>
      <right style="thin">
        <color theme="4"/>
      </right>
      <top/>
      <bottom style="thin">
        <color theme="7" tint="0.39997558519241921"/>
      </bottom>
      <diagonal/>
    </border>
    <border>
      <left/>
      <right style="thin">
        <color indexed="64"/>
      </right>
      <top/>
      <bottom style="thin">
        <color theme="7" tint="0.399975585192419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>
      <alignment vertical="top"/>
      <protection locked="0"/>
    </xf>
  </cellStyleXfs>
  <cellXfs count="27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6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14" fontId="8" fillId="0" borderId="0" xfId="0" applyNumberFormat="1" applyFont="1"/>
    <xf numFmtId="0" fontId="8" fillId="0" borderId="0" xfId="0" applyFont="1"/>
    <xf numFmtId="0" fontId="4" fillId="2" borderId="1" xfId="0" applyFont="1" applyFill="1" applyBorder="1"/>
    <xf numFmtId="0" fontId="4" fillId="0" borderId="7" xfId="0" applyFon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/>
    <xf numFmtId="0" fontId="1" fillId="0" borderId="9" xfId="0" applyFont="1" applyBorder="1"/>
    <xf numFmtId="0" fontId="1" fillId="0" borderId="0" xfId="0" applyFont="1" applyBorder="1"/>
    <xf numFmtId="0" fontId="9" fillId="0" borderId="5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/>
    <xf numFmtId="0" fontId="6" fillId="0" borderId="10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6" xfId="0" applyFont="1" applyFill="1" applyBorder="1"/>
    <xf numFmtId="0" fontId="7" fillId="0" borderId="7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9" xfId="0" applyFont="1" applyFill="1" applyBorder="1"/>
    <xf numFmtId="0" fontId="1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5" fillId="4" borderId="6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6" xfId="0" applyFont="1" applyFill="1" applyBorder="1"/>
    <xf numFmtId="0" fontId="11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6" xfId="0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wrapText="1"/>
    </xf>
    <xf numFmtId="0" fontId="12" fillId="0" borderId="0" xfId="0" applyFont="1" applyAlignment="1"/>
    <xf numFmtId="0" fontId="10" fillId="0" borderId="0" xfId="0" applyFont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7" fillId="5" borderId="5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/>
    <xf numFmtId="0" fontId="7" fillId="5" borderId="7" xfId="0" applyFont="1" applyFill="1" applyBorder="1"/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/>
    <xf numFmtId="0" fontId="13" fillId="0" borderId="0" xfId="0" applyFont="1"/>
    <xf numFmtId="0" fontId="13" fillId="0" borderId="1" xfId="0" applyFont="1" applyBorder="1"/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2" fontId="15" fillId="0" borderId="1" xfId="0" applyNumberFormat="1" applyFont="1" applyBorder="1" applyAlignment="1">
      <alignment wrapText="1"/>
    </xf>
    <xf numFmtId="14" fontId="0" fillId="0" borderId="1" xfId="0" applyNumberFormat="1" applyBorder="1"/>
    <xf numFmtId="0" fontId="16" fillId="0" borderId="9" xfId="0" applyFont="1" applyFill="1" applyBorder="1"/>
    <xf numFmtId="0" fontId="16" fillId="0" borderId="7" xfId="0" applyFont="1" applyFill="1" applyBorder="1" applyAlignment="1">
      <alignment horizontal="center"/>
    </xf>
    <xf numFmtId="0" fontId="16" fillId="0" borderId="7" xfId="0" applyFont="1" applyFill="1" applyBorder="1"/>
    <xf numFmtId="0" fontId="16" fillId="0" borderId="8" xfId="0" applyFont="1" applyFill="1" applyBorder="1"/>
    <xf numFmtId="0" fontId="8" fillId="4" borderId="1" xfId="0" applyFont="1" applyFill="1" applyBorder="1" applyAlignment="1">
      <alignment wrapText="1"/>
    </xf>
    <xf numFmtId="2" fontId="8" fillId="4" borderId="1" xfId="0" applyNumberFormat="1" applyFont="1" applyFill="1" applyBorder="1" applyAlignment="1">
      <alignment wrapText="1"/>
    </xf>
    <xf numFmtId="2" fontId="15" fillId="4" borderId="1" xfId="0" applyNumberFormat="1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Border="1" applyAlignment="1">
      <alignment wrapText="1"/>
    </xf>
    <xf numFmtId="0" fontId="8" fillId="0" borderId="0" xfId="0" applyFont="1" applyBorder="1" applyAlignment="1">
      <alignment wrapText="1"/>
    </xf>
    <xf numFmtId="2" fontId="8" fillId="0" borderId="0" xfId="0" applyNumberFormat="1" applyFont="1" applyBorder="1" applyAlignment="1">
      <alignment wrapText="1"/>
    </xf>
    <xf numFmtId="2" fontId="15" fillId="0" borderId="0" xfId="0" applyNumberFormat="1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2" fontId="17" fillId="0" borderId="1" xfId="0" applyNumberFormat="1" applyFont="1" applyFill="1" applyBorder="1" applyAlignment="1">
      <alignment wrapText="1"/>
    </xf>
    <xf numFmtId="2" fontId="18" fillId="0" borderId="1" xfId="0" applyNumberFormat="1" applyFont="1" applyFill="1" applyBorder="1" applyAlignment="1">
      <alignment wrapText="1"/>
    </xf>
    <xf numFmtId="0" fontId="13" fillId="0" borderId="6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0" borderId="18" xfId="0" applyFont="1" applyBorder="1"/>
    <xf numFmtId="3" fontId="8" fillId="0" borderId="1" xfId="0" applyNumberFormat="1" applyFont="1" applyBorder="1" applyAlignment="1">
      <alignment wrapText="1"/>
    </xf>
    <xf numFmtId="0" fontId="13" fillId="0" borderId="20" xfId="0" applyFont="1" applyBorder="1"/>
    <xf numFmtId="2" fontId="18" fillId="0" borderId="0" xfId="0" applyNumberFormat="1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2" fontId="8" fillId="0" borderId="7" xfId="0" applyNumberFormat="1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8" fillId="0" borderId="12" xfId="0" applyFont="1" applyBorder="1" applyAlignment="1">
      <alignment wrapText="1"/>
    </xf>
    <xf numFmtId="2" fontId="8" fillId="0" borderId="12" xfId="0" applyNumberFormat="1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4" fillId="0" borderId="17" xfId="0" applyFont="1" applyBorder="1" applyAlignment="1">
      <alignment wrapText="1"/>
    </xf>
    <xf numFmtId="2" fontId="14" fillId="0" borderId="17" xfId="0" applyNumberFormat="1" applyFont="1" applyBorder="1" applyAlignment="1">
      <alignment wrapText="1"/>
    </xf>
    <xf numFmtId="0" fontId="14" fillId="0" borderId="16" xfId="0" applyFont="1" applyBorder="1" applyAlignment="1">
      <alignment wrapText="1"/>
    </xf>
    <xf numFmtId="2" fontId="8" fillId="0" borderId="19" xfId="0" applyNumberFormat="1" applyFont="1" applyBorder="1" applyAlignment="1">
      <alignment wrapText="1"/>
    </xf>
    <xf numFmtId="2" fontId="8" fillId="0" borderId="6" xfId="0" applyNumberFormat="1" applyFont="1" applyBorder="1" applyAlignment="1">
      <alignment wrapText="1"/>
    </xf>
    <xf numFmtId="2" fontId="8" fillId="0" borderId="20" xfId="0" applyNumberFormat="1" applyFont="1" applyBorder="1" applyAlignment="1">
      <alignment wrapText="1"/>
    </xf>
    <xf numFmtId="2" fontId="15" fillId="0" borderId="24" xfId="0" applyNumberFormat="1" applyFont="1" applyBorder="1" applyAlignment="1">
      <alignment wrapText="1"/>
    </xf>
    <xf numFmtId="2" fontId="15" fillId="0" borderId="25" xfId="0" applyNumberFormat="1" applyFont="1" applyBorder="1" applyAlignment="1">
      <alignment wrapText="1"/>
    </xf>
    <xf numFmtId="2" fontId="15" fillId="0" borderId="26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1" fillId="0" borderId="6" xfId="0" applyFont="1" applyFill="1" applyBorder="1"/>
    <xf numFmtId="0" fontId="20" fillId="0" borderId="1" xfId="0" applyFont="1" applyBorder="1"/>
    <xf numFmtId="0" fontId="21" fillId="0" borderId="1" xfId="0" applyFont="1" applyFill="1" applyBorder="1"/>
    <xf numFmtId="0" fontId="20" fillId="0" borderId="1" xfId="0" applyFont="1" applyBorder="1" applyAlignment="1">
      <alignment wrapText="1"/>
    </xf>
    <xf numFmtId="0" fontId="4" fillId="0" borderId="5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/>
    <xf numFmtId="0" fontId="4" fillId="0" borderId="7" xfId="0" applyFont="1" applyFill="1" applyBorder="1" applyAlignment="1">
      <alignment horizontal="center"/>
    </xf>
    <xf numFmtId="0" fontId="22" fillId="0" borderId="1" xfId="0" applyFont="1" applyBorder="1"/>
    <xf numFmtId="0" fontId="4" fillId="0" borderId="8" xfId="0" applyFont="1" applyFill="1" applyBorder="1"/>
    <xf numFmtId="0" fontId="4" fillId="0" borderId="1" xfId="0" applyFont="1" applyFill="1" applyBorder="1"/>
    <xf numFmtId="0" fontId="22" fillId="0" borderId="1" xfId="0" applyFont="1" applyBorder="1" applyAlignment="1">
      <alignment wrapText="1"/>
    </xf>
    <xf numFmtId="0" fontId="4" fillId="0" borderId="9" xfId="0" applyFont="1" applyFill="1" applyBorder="1"/>
    <xf numFmtId="0" fontId="6" fillId="3" borderId="27" xfId="0" applyFont="1" applyFill="1" applyBorder="1"/>
    <xf numFmtId="0" fontId="6" fillId="3" borderId="28" xfId="0" applyFont="1" applyFill="1" applyBorder="1" applyAlignment="1"/>
    <xf numFmtId="0" fontId="6" fillId="3" borderId="28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 wrapText="1"/>
    </xf>
    <xf numFmtId="0" fontId="6" fillId="3" borderId="2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0" borderId="30" xfId="0" applyFont="1" applyFill="1" applyBorder="1"/>
    <xf numFmtId="0" fontId="7" fillId="0" borderId="6" xfId="0" applyFont="1" applyFill="1" applyBorder="1" applyAlignment="1">
      <alignment wrapText="1"/>
    </xf>
    <xf numFmtId="0" fontId="21" fillId="0" borderId="6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right" vertical="top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20" fillId="0" borderId="0" xfId="0" applyFont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wrapText="1"/>
    </xf>
    <xf numFmtId="0" fontId="7" fillId="6" borderId="31" xfId="0" applyFont="1" applyFill="1" applyBorder="1"/>
    <xf numFmtId="0" fontId="1" fillId="6" borderId="1" xfId="0" applyFont="1" applyFill="1" applyBorder="1" applyAlignment="1">
      <alignment horizontal="center"/>
    </xf>
    <xf numFmtId="0" fontId="7" fillId="6" borderId="7" xfId="0" applyFont="1" applyFill="1" applyBorder="1"/>
    <xf numFmtId="0" fontId="4" fillId="0" borderId="31" xfId="0" applyFont="1" applyFill="1" applyBorder="1"/>
    <xf numFmtId="0" fontId="4" fillId="0" borderId="33" xfId="0" applyFont="1" applyFill="1" applyBorder="1"/>
    <xf numFmtId="0" fontId="7" fillId="6" borderId="32" xfId="0" applyFont="1" applyFill="1" applyBorder="1" applyAlignment="1">
      <alignment wrapText="1"/>
    </xf>
    <xf numFmtId="0" fontId="7" fillId="0" borderId="32" xfId="0" applyFont="1" applyFill="1" applyBorder="1" applyAlignment="1">
      <alignment wrapText="1"/>
    </xf>
    <xf numFmtId="0" fontId="6" fillId="3" borderId="34" xfId="0" applyFont="1" applyFill="1" applyBorder="1"/>
    <xf numFmtId="0" fontId="6" fillId="3" borderId="35" xfId="0" applyFont="1" applyFill="1" applyBorder="1" applyAlignment="1"/>
    <xf numFmtId="0" fontId="6" fillId="3" borderId="35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 wrapText="1"/>
    </xf>
    <xf numFmtId="0" fontId="0" fillId="0" borderId="5" xfId="0" applyBorder="1"/>
    <xf numFmtId="0" fontId="0" fillId="0" borderId="24" xfId="0" applyBorder="1"/>
    <xf numFmtId="0" fontId="0" fillId="0" borderId="25" xfId="0" applyBorder="1"/>
    <xf numFmtId="0" fontId="0" fillId="0" borderId="37" xfId="0" applyBorder="1"/>
    <xf numFmtId="0" fontId="0" fillId="0" borderId="9" xfId="0" applyBorder="1"/>
    <xf numFmtId="0" fontId="0" fillId="0" borderId="7" xfId="0" applyBorder="1"/>
    <xf numFmtId="0" fontId="0" fillId="0" borderId="38" xfId="0" applyBorder="1"/>
    <xf numFmtId="0" fontId="0" fillId="0" borderId="39" xfId="0" applyFill="1" applyBorder="1"/>
    <xf numFmtId="0" fontId="0" fillId="7" borderId="1" xfId="0" applyFill="1" applyBorder="1"/>
    <xf numFmtId="0" fontId="0" fillId="7" borderId="6" xfId="0" applyFill="1" applyBorder="1"/>
    <xf numFmtId="0" fontId="13" fillId="7" borderId="1" xfId="0" applyFont="1" applyFill="1" applyBorder="1"/>
    <xf numFmtId="0" fontId="13" fillId="7" borderId="6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12" xfId="0" applyFill="1" applyBorder="1"/>
    <xf numFmtId="0" fontId="0" fillId="7" borderId="17" xfId="0" applyFill="1" applyBorder="1"/>
    <xf numFmtId="0" fontId="0" fillId="0" borderId="1" xfId="0" applyFill="1" applyBorder="1"/>
    <xf numFmtId="4" fontId="13" fillId="0" borderId="1" xfId="0" applyNumberFormat="1" applyFont="1" applyBorder="1"/>
    <xf numFmtId="0" fontId="0" fillId="0" borderId="6" xfId="0" applyFont="1" applyBorder="1"/>
    <xf numFmtId="0" fontId="0" fillId="0" borderId="6" xfId="0" applyFont="1" applyFill="1" applyBorder="1"/>
    <xf numFmtId="0" fontId="0" fillId="0" borderId="6" xfId="0" applyFill="1" applyBorder="1"/>
    <xf numFmtId="0" fontId="25" fillId="0" borderId="14" xfId="0" applyFont="1" applyBorder="1"/>
    <xf numFmtId="0" fontId="0" fillId="0" borderId="40" xfId="0" applyBorder="1"/>
    <xf numFmtId="0" fontId="0" fillId="0" borderId="41" xfId="0" applyFill="1" applyBorder="1"/>
    <xf numFmtId="0" fontId="13" fillId="0" borderId="41" xfId="0" applyFont="1" applyFill="1" applyBorder="1"/>
    <xf numFmtId="0" fontId="13" fillId="0" borderId="15" xfId="0" applyFont="1" applyBorder="1"/>
    <xf numFmtId="4" fontId="0" fillId="0" borderId="15" xfId="0" applyNumberFormat="1" applyBorder="1"/>
    <xf numFmtId="6" fontId="0" fillId="7" borderId="6" xfId="0" applyNumberFormat="1" applyFill="1" applyBorder="1"/>
    <xf numFmtId="0" fontId="0" fillId="7" borderId="19" xfId="0" applyFill="1" applyBorder="1"/>
    <xf numFmtId="0" fontId="0" fillId="7" borderId="20" xfId="0" applyFill="1" applyBorder="1"/>
    <xf numFmtId="0" fontId="26" fillId="0" borderId="1" xfId="0" applyFont="1" applyBorder="1"/>
    <xf numFmtId="0" fontId="27" fillId="0" borderId="1" xfId="0" applyFont="1" applyBorder="1"/>
    <xf numFmtId="0" fontId="30" fillId="8" borderId="12" xfId="0" applyFont="1" applyFill="1" applyBorder="1"/>
    <xf numFmtId="0" fontId="30" fillId="8" borderId="17" xfId="0" applyFont="1" applyFill="1" applyBorder="1"/>
    <xf numFmtId="0" fontId="31" fillId="8" borderId="1" xfId="0" applyFont="1" applyFill="1" applyBorder="1"/>
    <xf numFmtId="0" fontId="32" fillId="8" borderId="1" xfId="0" applyFont="1" applyFill="1" applyBorder="1"/>
    <xf numFmtId="0" fontId="31" fillId="8" borderId="7" xfId="0" applyFont="1" applyFill="1" applyBorder="1"/>
    <xf numFmtId="0" fontId="31" fillId="8" borderId="12" xfId="0" applyFont="1" applyFill="1" applyBorder="1"/>
    <xf numFmtId="0" fontId="31" fillId="8" borderId="17" xfId="0" applyFont="1" applyFill="1" applyBorder="1"/>
    <xf numFmtId="0" fontId="4" fillId="6" borderId="31" xfId="0" applyFont="1" applyFill="1" applyBorder="1"/>
    <xf numFmtId="0" fontId="4" fillId="6" borderId="1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0" fillId="0" borderId="30" xfId="0" applyFill="1" applyBorder="1" applyAlignment="1">
      <alignment wrapText="1"/>
    </xf>
    <xf numFmtId="0" fontId="28" fillId="0" borderId="1" xfId="0" applyFont="1" applyFill="1" applyBorder="1"/>
    <xf numFmtId="0" fontId="28" fillId="0" borderId="1" xfId="0" applyFont="1" applyFill="1" applyBorder="1" applyAlignment="1">
      <alignment wrapText="1"/>
    </xf>
    <xf numFmtId="4" fontId="29" fillId="0" borderId="1" xfId="0" applyNumberFormat="1" applyFont="1" applyFill="1" applyBorder="1"/>
    <xf numFmtId="0" fontId="28" fillId="9" borderId="1" xfId="0" applyFont="1" applyFill="1" applyBorder="1"/>
    <xf numFmtId="0" fontId="28" fillId="9" borderId="1" xfId="0" applyFont="1" applyFill="1" applyBorder="1" applyAlignment="1">
      <alignment wrapText="1"/>
    </xf>
    <xf numFmtId="4" fontId="29" fillId="9" borderId="1" xfId="0" applyNumberFormat="1" applyFont="1" applyFill="1" applyBorder="1"/>
    <xf numFmtId="0" fontId="13" fillId="0" borderId="42" xfId="0" applyFont="1" applyBorder="1"/>
    <xf numFmtId="8" fontId="0" fillId="0" borderId="15" xfId="0" applyNumberFormat="1" applyBorder="1"/>
    <xf numFmtId="0" fontId="33" fillId="0" borderId="11" xfId="0" applyFont="1" applyFill="1" applyBorder="1"/>
    <xf numFmtId="0" fontId="0" fillId="0" borderId="43" xfId="0" applyFill="1" applyBorder="1"/>
    <xf numFmtId="0" fontId="0" fillId="0" borderId="44" xfId="0" applyBorder="1"/>
    <xf numFmtId="0" fontId="13" fillId="0" borderId="14" xfId="0" applyFont="1" applyFill="1" applyBorder="1"/>
    <xf numFmtId="0" fontId="13" fillId="0" borderId="5" xfId="0" applyFont="1" applyFill="1" applyBorder="1"/>
    <xf numFmtId="0" fontId="13" fillId="0" borderId="0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4" xfId="0" applyFont="1" applyBorder="1" applyAlignment="1">
      <alignment wrapText="1"/>
    </xf>
    <xf numFmtId="0" fontId="1" fillId="0" borderId="40" xfId="0" applyFont="1" applyBorder="1"/>
    <xf numFmtId="0" fontId="1" fillId="0" borderId="42" xfId="0" applyFont="1" applyBorder="1"/>
    <xf numFmtId="0" fontId="1" fillId="0" borderId="40" xfId="0" applyFont="1" applyBorder="1" applyAlignment="1">
      <alignment wrapText="1"/>
    </xf>
    <xf numFmtId="0" fontId="1" fillId="0" borderId="11" xfId="0" applyFont="1" applyBorder="1"/>
    <xf numFmtId="0" fontId="12" fillId="0" borderId="13" xfId="0" applyFont="1" applyBorder="1"/>
    <xf numFmtId="0" fontId="7" fillId="0" borderId="45" xfId="0" applyFont="1" applyBorder="1"/>
    <xf numFmtId="0" fontId="7" fillId="0" borderId="46" xfId="0" applyFont="1" applyBorder="1"/>
    <xf numFmtId="0" fontId="7" fillId="0" borderId="47" xfId="0" applyFont="1" applyBorder="1"/>
    <xf numFmtId="0" fontId="21" fillId="0" borderId="39" xfId="0" applyFont="1" applyFill="1" applyBorder="1"/>
    <xf numFmtId="0" fontId="12" fillId="0" borderId="16" xfId="0" applyFont="1" applyBorder="1"/>
    <xf numFmtId="0" fontId="12" fillId="0" borderId="18" xfId="0" applyFont="1" applyBorder="1"/>
    <xf numFmtId="0" fontId="1" fillId="0" borderId="16" xfId="0" applyFont="1" applyBorder="1"/>
    <xf numFmtId="0" fontId="1" fillId="0" borderId="18" xfId="0" applyFont="1" applyBorder="1"/>
    <xf numFmtId="0" fontId="34" fillId="0" borderId="0" xfId="0" applyFont="1"/>
    <xf numFmtId="0" fontId="35" fillId="0" borderId="23" xfId="0" applyFont="1" applyFill="1" applyBorder="1"/>
    <xf numFmtId="0" fontId="36" fillId="9" borderId="1" xfId="0" applyFont="1" applyFill="1" applyBorder="1"/>
    <xf numFmtId="4" fontId="0" fillId="0" borderId="0" xfId="0" applyNumberFormat="1"/>
    <xf numFmtId="0" fontId="7" fillId="0" borderId="1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21" fillId="0" borderId="35" xfId="0" applyFont="1" applyFill="1" applyBorder="1"/>
    <xf numFmtId="0" fontId="21" fillId="0" borderId="35" xfId="0" applyFont="1" applyFill="1" applyBorder="1" applyAlignment="1"/>
    <xf numFmtId="0" fontId="21" fillId="0" borderId="35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 wrapText="1"/>
    </xf>
    <xf numFmtId="17" fontId="0" fillId="0" borderId="1" xfId="0" applyNumberFormat="1" applyBorder="1"/>
    <xf numFmtId="0" fontId="37" fillId="0" borderId="5" xfId="0" applyFont="1" applyFill="1" applyBorder="1"/>
    <xf numFmtId="0" fontId="37" fillId="0" borderId="1" xfId="0" applyFont="1" applyFill="1" applyBorder="1"/>
    <xf numFmtId="0" fontId="37" fillId="0" borderId="6" xfId="0" applyFont="1" applyFill="1" applyBorder="1" applyAlignment="1">
      <alignment wrapText="1"/>
    </xf>
    <xf numFmtId="0" fontId="37" fillId="0" borderId="9" xfId="0" applyFont="1" applyFill="1" applyBorder="1"/>
    <xf numFmtId="0" fontId="37" fillId="0" borderId="7" xfId="0" applyFont="1" applyFill="1" applyBorder="1"/>
    <xf numFmtId="0" fontId="37" fillId="0" borderId="8" xfId="0" applyFont="1" applyFill="1" applyBorder="1" applyAlignment="1">
      <alignment wrapText="1"/>
    </xf>
    <xf numFmtId="0" fontId="21" fillId="0" borderId="10" xfId="0" applyFont="1" applyFill="1" applyBorder="1" applyAlignment="1">
      <alignment horizontal="center"/>
    </xf>
    <xf numFmtId="0" fontId="37" fillId="0" borderId="6" xfId="0" applyFont="1" applyFill="1" applyBorder="1"/>
    <xf numFmtId="0" fontId="38" fillId="0" borderId="0" xfId="1" applyAlignment="1" applyProtection="1"/>
  </cellXfs>
  <cellStyles count="2">
    <cellStyle name="Hiperłącze" xfId="1" builtinId="8"/>
    <cellStyle name="Normalny" xfId="0" builtinId="0"/>
  </cellStyles>
  <dxfs count="157"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theme="7" tint="0.3999755851924192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8840769903794"/>
          <c:y val="8.3692403032954207E-2"/>
          <c:w val="0.71441426071740133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'01_Sprint'!$A$41:$A$75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'01_Sprint'!$B$41:$B$75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  <c:pt idx="9">
                  <c:v>69.95</c:v>
                </c:pt>
                <c:pt idx="10">
                  <c:v>64.25</c:v>
                </c:pt>
                <c:pt idx="11">
                  <c:v>62.25</c:v>
                </c:pt>
                <c:pt idx="12">
                  <c:v>60.25</c:v>
                </c:pt>
                <c:pt idx="13">
                  <c:v>60.25</c:v>
                </c:pt>
                <c:pt idx="14">
                  <c:v>60.25</c:v>
                </c:pt>
                <c:pt idx="15">
                  <c:v>53.5</c:v>
                </c:pt>
                <c:pt idx="16">
                  <c:v>53.5</c:v>
                </c:pt>
                <c:pt idx="17">
                  <c:v>53.5</c:v>
                </c:pt>
                <c:pt idx="18">
                  <c:v>50.5</c:v>
                </c:pt>
                <c:pt idx="19">
                  <c:v>50.5</c:v>
                </c:pt>
                <c:pt idx="20">
                  <c:v>50.5</c:v>
                </c:pt>
                <c:pt idx="21">
                  <c:v>50.5</c:v>
                </c:pt>
                <c:pt idx="22">
                  <c:v>50.5</c:v>
                </c:pt>
                <c:pt idx="23">
                  <c:v>29.5</c:v>
                </c:pt>
                <c:pt idx="24">
                  <c:v>29.5</c:v>
                </c:pt>
                <c:pt idx="25">
                  <c:v>29.5</c:v>
                </c:pt>
                <c:pt idx="26">
                  <c:v>23</c:v>
                </c:pt>
                <c:pt idx="27">
                  <c:v>20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16</c:v>
                </c:pt>
                <c:pt idx="33">
                  <c:v>13</c:v>
                </c:pt>
                <c:pt idx="34">
                  <c:v>10</c:v>
                </c:pt>
              </c:numCache>
            </c:numRef>
          </c:val>
        </c:ser>
        <c:marker val="1"/>
        <c:axId val="69564672"/>
        <c:axId val="69570560"/>
      </c:lineChart>
      <c:catAx>
        <c:axId val="69564672"/>
        <c:scaling>
          <c:orientation val="minMax"/>
        </c:scaling>
        <c:axPos val="b"/>
        <c:numFmt formatCode="yyyy/mm/dd" sourceLinked="1"/>
        <c:tickLblPos val="nextTo"/>
        <c:crossAx val="69570560"/>
        <c:crosses val="autoZero"/>
        <c:lblAlgn val="ctr"/>
        <c:lblOffset val="100"/>
      </c:catAx>
      <c:valAx>
        <c:axId val="69570560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69564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9218"/>
          <c:y val="0.29353966170895801"/>
          <c:w val="0.11894812645906698"/>
          <c:h val="0.22334823203957854"/>
        </c:manualLayout>
      </c:layout>
    </c:legend>
    <c:plotVisOnly val="1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/>
    <c:plotArea>
      <c:layout/>
      <c:lineChart>
        <c:grouping val="standard"/>
        <c:ser>
          <c:idx val="0"/>
          <c:order val="0"/>
          <c:tx>
            <c:v>spalanie</c:v>
          </c:tx>
          <c:trendline>
            <c:trendlineType val="linear"/>
          </c:trendline>
          <c:cat>
            <c:numRef>
              <c:f>'02_Sprint'!$A$31:$A$58</c:f>
              <c:numCache>
                <c:formatCode>yyyy/mm/dd</c:formatCode>
                <c:ptCount val="28"/>
                <c:pt idx="0">
                  <c:v>41294</c:v>
                </c:pt>
                <c:pt idx="1">
                  <c:v>41295</c:v>
                </c:pt>
                <c:pt idx="2">
                  <c:v>41296</c:v>
                </c:pt>
                <c:pt idx="3">
                  <c:v>41297</c:v>
                </c:pt>
                <c:pt idx="4">
                  <c:v>41298</c:v>
                </c:pt>
                <c:pt idx="5">
                  <c:v>41299</c:v>
                </c:pt>
                <c:pt idx="6">
                  <c:v>41300</c:v>
                </c:pt>
                <c:pt idx="7">
                  <c:v>41301</c:v>
                </c:pt>
                <c:pt idx="8">
                  <c:v>41302</c:v>
                </c:pt>
                <c:pt idx="9">
                  <c:v>41303</c:v>
                </c:pt>
                <c:pt idx="10">
                  <c:v>41304</c:v>
                </c:pt>
                <c:pt idx="11">
                  <c:v>41305</c:v>
                </c:pt>
                <c:pt idx="12">
                  <c:v>41306</c:v>
                </c:pt>
                <c:pt idx="13">
                  <c:v>41307</c:v>
                </c:pt>
                <c:pt idx="14">
                  <c:v>41308</c:v>
                </c:pt>
                <c:pt idx="15">
                  <c:v>41309</c:v>
                </c:pt>
                <c:pt idx="16">
                  <c:v>41310</c:v>
                </c:pt>
                <c:pt idx="17">
                  <c:v>41311</c:v>
                </c:pt>
                <c:pt idx="18">
                  <c:v>41312</c:v>
                </c:pt>
                <c:pt idx="19">
                  <c:v>41313</c:v>
                </c:pt>
                <c:pt idx="20">
                  <c:v>41314</c:v>
                </c:pt>
                <c:pt idx="21">
                  <c:v>41315</c:v>
                </c:pt>
                <c:pt idx="22">
                  <c:v>41316</c:v>
                </c:pt>
                <c:pt idx="23">
                  <c:v>41317</c:v>
                </c:pt>
                <c:pt idx="24">
                  <c:v>41318</c:v>
                </c:pt>
                <c:pt idx="25">
                  <c:v>41319</c:v>
                </c:pt>
                <c:pt idx="26">
                  <c:v>41320</c:v>
                </c:pt>
                <c:pt idx="27">
                  <c:v>41321</c:v>
                </c:pt>
              </c:numCache>
            </c:numRef>
          </c:cat>
          <c:val>
            <c:numRef>
              <c:f>'02_Sprint'!$B$31:$B$58</c:f>
              <c:numCache>
                <c:formatCode>General</c:formatCode>
                <c:ptCount val="28"/>
                <c:pt idx="0">
                  <c:v>41</c:v>
                </c:pt>
                <c:pt idx="1">
                  <c:v>45.5</c:v>
                </c:pt>
                <c:pt idx="2">
                  <c:v>42</c:v>
                </c:pt>
                <c:pt idx="3">
                  <c:v>42</c:v>
                </c:pt>
                <c:pt idx="4">
                  <c:v>41</c:v>
                </c:pt>
                <c:pt idx="5">
                  <c:v>35</c:v>
                </c:pt>
                <c:pt idx="6">
                  <c:v>32</c:v>
                </c:pt>
                <c:pt idx="7">
                  <c:v>29</c:v>
                </c:pt>
                <c:pt idx="8">
                  <c:v>28</c:v>
                </c:pt>
                <c:pt idx="9">
                  <c:v>25</c:v>
                </c:pt>
                <c:pt idx="10">
                  <c:v>21</c:v>
                </c:pt>
                <c:pt idx="11">
                  <c:v>19</c:v>
                </c:pt>
                <c:pt idx="12">
                  <c:v>18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</c:numCache>
            </c:numRef>
          </c:val>
        </c:ser>
        <c:marker val="1"/>
        <c:axId val="69620480"/>
        <c:axId val="69622016"/>
      </c:lineChart>
      <c:dateAx>
        <c:axId val="69620480"/>
        <c:scaling>
          <c:orientation val="minMax"/>
        </c:scaling>
        <c:axPos val="b"/>
        <c:numFmt formatCode="yyyy/mm/dd" sourceLinked="1"/>
        <c:tickLblPos val="nextTo"/>
        <c:crossAx val="69622016"/>
        <c:crosses val="autoZero"/>
        <c:auto val="1"/>
        <c:lblOffset val="100"/>
      </c:dateAx>
      <c:valAx>
        <c:axId val="69622016"/>
        <c:scaling>
          <c:orientation val="minMax"/>
          <c:max val="60"/>
          <c:min val="0"/>
        </c:scaling>
        <c:axPos val="l"/>
        <c:majorGridlines/>
        <c:numFmt formatCode="General" sourceLinked="1"/>
        <c:tickLblPos val="nextTo"/>
        <c:crossAx val="69620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cat>
            <c:numRef>
              <c:f>'03_Sprint'!$A$32:$A$58</c:f>
              <c:numCache>
                <c:formatCode>yyyy/mm/dd</c:formatCode>
                <c:ptCount val="27"/>
                <c:pt idx="0">
                  <c:v>41308</c:v>
                </c:pt>
                <c:pt idx="1">
                  <c:v>41309</c:v>
                </c:pt>
                <c:pt idx="2">
                  <c:v>41310</c:v>
                </c:pt>
                <c:pt idx="3">
                  <c:v>41311</c:v>
                </c:pt>
                <c:pt idx="4">
                  <c:v>41312</c:v>
                </c:pt>
                <c:pt idx="5">
                  <c:v>41313</c:v>
                </c:pt>
                <c:pt idx="6">
                  <c:v>41314</c:v>
                </c:pt>
                <c:pt idx="7">
                  <c:v>41315</c:v>
                </c:pt>
                <c:pt idx="8">
                  <c:v>41316</c:v>
                </c:pt>
                <c:pt idx="9">
                  <c:v>41317</c:v>
                </c:pt>
                <c:pt idx="10">
                  <c:v>41318</c:v>
                </c:pt>
                <c:pt idx="11">
                  <c:v>41319</c:v>
                </c:pt>
                <c:pt idx="12">
                  <c:v>41320</c:v>
                </c:pt>
                <c:pt idx="13">
                  <c:v>41321</c:v>
                </c:pt>
                <c:pt idx="14">
                  <c:v>41322</c:v>
                </c:pt>
                <c:pt idx="15">
                  <c:v>41323</c:v>
                </c:pt>
                <c:pt idx="16">
                  <c:v>41324</c:v>
                </c:pt>
                <c:pt idx="17">
                  <c:v>41325</c:v>
                </c:pt>
                <c:pt idx="18">
                  <c:v>41326</c:v>
                </c:pt>
                <c:pt idx="19">
                  <c:v>41327</c:v>
                </c:pt>
                <c:pt idx="20">
                  <c:v>41328</c:v>
                </c:pt>
                <c:pt idx="21">
                  <c:v>41329</c:v>
                </c:pt>
                <c:pt idx="22">
                  <c:v>41330</c:v>
                </c:pt>
                <c:pt idx="23">
                  <c:v>41331</c:v>
                </c:pt>
                <c:pt idx="24">
                  <c:v>41332</c:v>
                </c:pt>
                <c:pt idx="25">
                  <c:v>41333</c:v>
                </c:pt>
                <c:pt idx="26">
                  <c:v>41334</c:v>
                </c:pt>
              </c:numCache>
            </c:numRef>
          </c:cat>
          <c:val>
            <c:numRef>
              <c:f>'03_Sprint'!$B$32:$B$58</c:f>
              <c:numCache>
                <c:formatCode>General</c:formatCode>
                <c:ptCount val="27"/>
                <c:pt idx="0">
                  <c:v>80</c:v>
                </c:pt>
                <c:pt idx="1">
                  <c:v>80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69</c:v>
                </c:pt>
                <c:pt idx="9">
                  <c:v>69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58</c:v>
                </c:pt>
              </c:numCache>
            </c:numRef>
          </c:val>
        </c:ser>
        <c:marker val="1"/>
        <c:axId val="69696512"/>
        <c:axId val="69706496"/>
      </c:lineChart>
      <c:dateAx>
        <c:axId val="69696512"/>
        <c:scaling>
          <c:orientation val="minMax"/>
        </c:scaling>
        <c:axPos val="b"/>
        <c:numFmt formatCode="yyyy/mm/dd" sourceLinked="1"/>
        <c:tickLblPos val="nextTo"/>
        <c:crossAx val="69706496"/>
        <c:crosses val="autoZero"/>
        <c:auto val="1"/>
        <c:lblOffset val="100"/>
      </c:dateAx>
      <c:valAx>
        <c:axId val="69706496"/>
        <c:scaling>
          <c:orientation val="minMax"/>
          <c:max val="85"/>
          <c:min val="0"/>
        </c:scaling>
        <c:axPos val="l"/>
        <c:majorGridlines/>
        <c:numFmt formatCode="General" sourceLinked="1"/>
        <c:tickLblPos val="nextTo"/>
        <c:crossAx val="696965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'04_Sprint'!$A$19:$A$43</c:f>
              <c:numCache>
                <c:formatCode>yyyy/mm/dd</c:formatCode>
                <c:ptCount val="25"/>
                <c:pt idx="0">
                  <c:v>41321</c:v>
                </c:pt>
                <c:pt idx="1">
                  <c:v>41322</c:v>
                </c:pt>
                <c:pt idx="2">
                  <c:v>41323</c:v>
                </c:pt>
                <c:pt idx="3">
                  <c:v>41324</c:v>
                </c:pt>
                <c:pt idx="4">
                  <c:v>41325</c:v>
                </c:pt>
                <c:pt idx="5">
                  <c:v>41326</c:v>
                </c:pt>
                <c:pt idx="6">
                  <c:v>41327</c:v>
                </c:pt>
                <c:pt idx="7">
                  <c:v>41328</c:v>
                </c:pt>
                <c:pt idx="8">
                  <c:v>41329</c:v>
                </c:pt>
                <c:pt idx="9">
                  <c:v>41330</c:v>
                </c:pt>
                <c:pt idx="10">
                  <c:v>41331</c:v>
                </c:pt>
                <c:pt idx="11">
                  <c:v>41332</c:v>
                </c:pt>
                <c:pt idx="12">
                  <c:v>41333</c:v>
                </c:pt>
                <c:pt idx="13">
                  <c:v>41334</c:v>
                </c:pt>
                <c:pt idx="14">
                  <c:v>41335</c:v>
                </c:pt>
                <c:pt idx="15">
                  <c:v>41336</c:v>
                </c:pt>
                <c:pt idx="16">
                  <c:v>41337</c:v>
                </c:pt>
                <c:pt idx="17">
                  <c:v>41338</c:v>
                </c:pt>
                <c:pt idx="18">
                  <c:v>41339</c:v>
                </c:pt>
                <c:pt idx="19">
                  <c:v>41340</c:v>
                </c:pt>
                <c:pt idx="20">
                  <c:v>41341</c:v>
                </c:pt>
                <c:pt idx="21">
                  <c:v>41342</c:v>
                </c:pt>
                <c:pt idx="22">
                  <c:v>41343</c:v>
                </c:pt>
                <c:pt idx="23">
                  <c:v>41344</c:v>
                </c:pt>
                <c:pt idx="24">
                  <c:v>41345</c:v>
                </c:pt>
              </c:numCache>
            </c:numRef>
          </c:cat>
          <c:val>
            <c:numRef>
              <c:f>'04_Sprint'!$B$19:$B$43</c:f>
              <c:numCache>
                <c:formatCode>General</c:formatCode>
                <c:ptCount val="25"/>
                <c:pt idx="0">
                  <c:v>15</c:v>
                </c:pt>
              </c:numCache>
            </c:numRef>
          </c:val>
        </c:ser>
        <c:marker val="1"/>
        <c:axId val="70193536"/>
        <c:axId val="70195072"/>
      </c:lineChart>
      <c:dateAx>
        <c:axId val="70193536"/>
        <c:scaling>
          <c:orientation val="minMax"/>
        </c:scaling>
        <c:axPos val="b"/>
        <c:numFmt formatCode="yyyy/mm/dd" sourceLinked="1"/>
        <c:majorTickMark val="in"/>
        <c:tickLblPos val="nextTo"/>
        <c:crossAx val="70195072"/>
        <c:crosses val="autoZero"/>
        <c:auto val="1"/>
        <c:lblOffset val="100"/>
      </c:dateAx>
      <c:valAx>
        <c:axId val="70195072"/>
        <c:scaling>
          <c:orientation val="minMax"/>
        </c:scaling>
        <c:axPos val="l"/>
        <c:majorGridlines/>
        <c:numFmt formatCode="General" sourceLinked="1"/>
        <c:tickLblPos val="nextTo"/>
        <c:crossAx val="701935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7181562830961769"/>
          <c:y val="3.2882035578886408E-2"/>
          <c:w val="0.65643820838184763"/>
          <c:h val="0.63861876640420612"/>
        </c:manualLayout>
      </c:layout>
      <c:lineChart>
        <c:grouping val="standard"/>
        <c:ser>
          <c:idx val="0"/>
          <c:order val="0"/>
          <c:cat>
            <c:numRef>
              <c:f>'05_Sprint'!$A$33:$A$56</c:f>
              <c:numCache>
                <c:formatCode>yyyy/mm/dd</c:formatCode>
                <c:ptCount val="24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41412</c:v>
                </c:pt>
                <c:pt idx="6">
                  <c:v>41413</c:v>
                </c:pt>
                <c:pt idx="7">
                  <c:v>41414</c:v>
                </c:pt>
                <c:pt idx="8">
                  <c:v>41415</c:v>
                </c:pt>
                <c:pt idx="9">
                  <c:v>41416</c:v>
                </c:pt>
                <c:pt idx="10">
                  <c:v>41417</c:v>
                </c:pt>
                <c:pt idx="11">
                  <c:v>41418</c:v>
                </c:pt>
                <c:pt idx="12">
                  <c:v>41419</c:v>
                </c:pt>
                <c:pt idx="13">
                  <c:v>41420</c:v>
                </c:pt>
                <c:pt idx="14">
                  <c:v>41421</c:v>
                </c:pt>
                <c:pt idx="15">
                  <c:v>41422</c:v>
                </c:pt>
                <c:pt idx="16">
                  <c:v>41423</c:v>
                </c:pt>
                <c:pt idx="17">
                  <c:v>41424</c:v>
                </c:pt>
                <c:pt idx="18">
                  <c:v>41425</c:v>
                </c:pt>
                <c:pt idx="19">
                  <c:v>41426</c:v>
                </c:pt>
                <c:pt idx="20">
                  <c:v>41427</c:v>
                </c:pt>
                <c:pt idx="21">
                  <c:v>41428</c:v>
                </c:pt>
                <c:pt idx="22">
                  <c:v>41429</c:v>
                </c:pt>
                <c:pt idx="23">
                  <c:v>41430</c:v>
                </c:pt>
              </c:numCache>
            </c:numRef>
          </c:cat>
          <c:val>
            <c:numRef>
              <c:f>'05_Sprint'!$B$33:$B$56</c:f>
              <c:numCache>
                <c:formatCode>General</c:formatCode>
                <c:ptCount val="24"/>
                <c:pt idx="0">
                  <c:v>31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26</c:v>
                </c:pt>
                <c:pt idx="9">
                  <c:v>22</c:v>
                </c:pt>
                <c:pt idx="10">
                  <c:v>21</c:v>
                </c:pt>
                <c:pt idx="11">
                  <c:v>19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7.5</c:v>
                </c:pt>
              </c:numCache>
            </c:numRef>
          </c:val>
        </c:ser>
        <c:marker val="1"/>
        <c:axId val="88615168"/>
        <c:axId val="88621056"/>
      </c:lineChart>
      <c:dateAx>
        <c:axId val="88615168"/>
        <c:scaling>
          <c:orientation val="minMax"/>
        </c:scaling>
        <c:axPos val="b"/>
        <c:numFmt formatCode="yyyy/mm/dd" sourceLinked="1"/>
        <c:majorTickMark val="in"/>
        <c:tickLblPos val="nextTo"/>
        <c:crossAx val="88621056"/>
        <c:crosses val="autoZero"/>
        <c:auto val="1"/>
        <c:lblOffset val="100"/>
      </c:dateAx>
      <c:valAx>
        <c:axId val="88621056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886151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21</xdr:row>
      <xdr:rowOff>76199</xdr:rowOff>
    </xdr:from>
    <xdr:to>
      <xdr:col>6</xdr:col>
      <xdr:colOff>19049</xdr:colOff>
      <xdr:row>42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30</xdr:row>
      <xdr:rowOff>85724</xdr:rowOff>
    </xdr:from>
    <xdr:to>
      <xdr:col>5</xdr:col>
      <xdr:colOff>2276475</xdr:colOff>
      <xdr:row>46</xdr:row>
      <xdr:rowOff>38099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32</xdr:row>
      <xdr:rowOff>171450</xdr:rowOff>
    </xdr:from>
    <xdr:to>
      <xdr:col>5</xdr:col>
      <xdr:colOff>3038475</xdr:colOff>
      <xdr:row>48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19</xdr:row>
      <xdr:rowOff>142875</xdr:rowOff>
    </xdr:from>
    <xdr:to>
      <xdr:col>5</xdr:col>
      <xdr:colOff>1790700</xdr:colOff>
      <xdr:row>34</xdr:row>
      <xdr:rowOff>171450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34</xdr:row>
      <xdr:rowOff>114299</xdr:rowOff>
    </xdr:from>
    <xdr:to>
      <xdr:col>5</xdr:col>
      <xdr:colOff>5457825</xdr:colOff>
      <xdr:row>50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43" totalsRowShown="0" headerRowDxfId="156" dataDxfId="154" headerRowBorderDxfId="155" tableBorderDxfId="153" totalsRowBorderDxfId="152">
  <autoFilter ref="A1:F43"/>
  <tableColumns count="6">
    <tableColumn id="1" name="Id" dataDxfId="151"/>
    <tableColumn id="2" name="Priorytet" dataDxfId="150"/>
    <tableColumn id="3" name="Rozmiar" dataDxfId="149"/>
    <tableColumn id="4" name="Nr Sprintu" dataDxfId="148"/>
    <tableColumn id="5" name="Chcę" dataDxfId="147"/>
    <tableColumn id="6" name="Aby" dataDxfId="14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0" totalsRowShown="0" headerRowDxfId="145" dataDxfId="144">
  <autoFilter ref="A4:F20"/>
  <tableColumns count="6">
    <tableColumn id="1" name="Id" dataDxfId="143"/>
    <tableColumn id="2" name="Status" dataDxfId="142"/>
    <tableColumn id="3" name="Realizator" dataDxfId="141"/>
    <tableColumn id="4" name="Rozmiar początkowy [h]" dataDxfId="140"/>
    <tableColumn id="5" name="Pozostało [h]" dataDxfId="139"/>
    <tableColumn id="6" name="Zadanie" dataDxfId="138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4:F24" totalsRowCount="1" headerRowDxfId="137" dataDxfId="136" tableBorderDxfId="135">
  <autoFilter ref="A4:F23"/>
  <tableColumns count="6">
    <tableColumn id="1" name="Id" totalsRowLabel="suma" dataDxfId="134" totalsRowDxfId="133"/>
    <tableColumn id="2" name="Status" dataDxfId="132" totalsRowDxfId="131"/>
    <tableColumn id="3" name="Realizator" dataDxfId="130" totalsRowDxfId="129"/>
    <tableColumn id="4" name="Rozmiar początkowy [h]" totalsRowFunction="custom" dataDxfId="128" totalsRowDxfId="127">
      <totalsRowFormula>SUM([Rozmiar początkowy '[h']])</totalsRowFormula>
    </tableColumn>
    <tableColumn id="5" name="Pozostało [h]" totalsRowFunction="custom" dataDxfId="126" totalsRowDxfId="125">
      <totalsRowFormula>SUM([Pozostało '[h']])</totalsRowFormula>
    </tableColumn>
    <tableColumn id="6" name="Zadanie" dataDxfId="124" totalsRowDxfId="123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A6:F29" totalsRowShown="0" headerRowDxfId="122" dataDxfId="120" headerRowBorderDxfId="121" tableBorderDxfId="119" totalsRowBorderDxfId="118">
  <autoFilter ref="A6:F29"/>
  <tableColumns count="6">
    <tableColumn id="1" name="Id" dataDxfId="117"/>
    <tableColumn id="2" name="Status" dataDxfId="116"/>
    <tableColumn id="3" name="Realizator" dataDxfId="115"/>
    <tableColumn id="4" name="Rozmiar początkowy [h]" dataDxfId="114"/>
    <tableColumn id="5" name="Pozostało [h]" dataDxfId="113"/>
    <tableColumn id="6" name="Zadanie" dataDxfId="112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4" displayName="Tabela4" ref="A5:F16" totalsRowCount="1" headerRowDxfId="111" dataDxfId="109" headerRowBorderDxfId="110" tableBorderDxfId="108" totalsRowBorderDxfId="107">
  <autoFilter ref="A5:F15"/>
  <tableColumns count="6">
    <tableColumn id="1" name="Kolumna1" dataDxfId="106" totalsRowDxfId="105"/>
    <tableColumn id="2" name="Sprzedać mieszkanie." dataDxfId="104" totalsRowDxfId="103"/>
    <tableColumn id="3" name="Realizator" dataDxfId="102" totalsRowDxfId="101"/>
    <tableColumn id="4" name="Rozmiar początkowy [h]" totalsRowFunction="sum" dataDxfId="100" totalsRowDxfId="99"/>
    <tableColumn id="5" name="Pozostało [h]" totalsRowFunction="sum" dataDxfId="98" totalsRowDxfId="97"/>
    <tableColumn id="6" name="Zadanie" dataDxfId="96" totalsRowDxfId="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ela47" displayName="Tabela47" ref="A5:F30" totalsRowCount="1" headerRowDxfId="94" dataDxfId="92" headerRowBorderDxfId="93" tableBorderDxfId="91" totalsRowBorderDxfId="90">
  <autoFilter ref="A5:F29"/>
  <tableColumns count="6">
    <tableColumn id="1" name="Kolumna1" dataDxfId="89" totalsRowDxfId="88"/>
    <tableColumn id="2" name="Status" dataDxfId="87" totalsRowDxfId="86"/>
    <tableColumn id="3" name="Realizator" dataDxfId="85" totalsRowDxfId="84"/>
    <tableColumn id="4" name="Rozmiar &#10;początkowy [h]" totalsRowFunction="sum" dataDxfId="83" totalsRowDxfId="82"/>
    <tableColumn id="5" name="Pozo-&#10;stało [h]" totalsRowFunction="sum" dataDxfId="81" totalsRowDxfId="80"/>
    <tableColumn id="6" name="Zadanie" dataDxfId="79" totalsRowDxfId="7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Tabela479" displayName="Tabela479" ref="A5:F49" totalsRowCount="1" headerRowDxfId="77" dataDxfId="75" headerRowBorderDxfId="76" tableBorderDxfId="74" totalsRowBorderDxfId="73">
  <autoFilter ref="A5:F48"/>
  <tableColumns count="6">
    <tableColumn id="1" name="Kolumna1" dataDxfId="72" totalsRowDxfId="71"/>
    <tableColumn id="2" name="Status" dataDxfId="70" totalsRowDxfId="69"/>
    <tableColumn id="3" name="Realizator" dataDxfId="68" totalsRowDxfId="67"/>
    <tableColumn id="4" name="Rozmiar &#10;początkowy [h]" totalsRowFunction="sum" dataDxfId="66" totalsRowDxfId="65"/>
    <tableColumn id="5" name="Pozo-&#10;stało [h]" totalsRowFunction="sum" dataDxfId="64" totalsRowDxfId="63"/>
    <tableColumn id="6" name="Zadanie" dataDxfId="62" totalsRowDxfId="61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11" name="Tabela11" displayName="Tabela11" ref="A5:F23" totalsRowShown="0" dataDxfId="59" headerRowBorderDxfId="60" tableBorderDxfId="58" totalsRowBorderDxfId="57">
  <autoFilter ref="A5:F23"/>
  <tableColumns count="6">
    <tableColumn id="1" name="Lp" dataDxfId="56"/>
    <tableColumn id="2" name="Status" dataDxfId="55"/>
    <tableColumn id="3" name="Realizator" dataDxfId="54"/>
    <tableColumn id="4" name="Rozmiar &#10;początkowy [h]" dataDxfId="53"/>
    <tableColumn id="5" name="Pozo-&#10;stało [h]" dataDxfId="52"/>
    <tableColumn id="6" name="Zadanie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12" name="Tabela12" displayName="Tabela12" ref="A3:D10" totalsRowShown="0" headerRowBorderDxfId="51" tableBorderDxfId="50" totalsRowBorderDxfId="49">
  <autoFilter ref="A3:D10"/>
  <tableColumns count="4">
    <tableColumn id="1" name="Lp" dataDxfId="48"/>
    <tableColumn id="2" name="Status" dataDxfId="47"/>
    <tableColumn id="3" name="Realizator" dataDxfId="46"/>
    <tableColumn id="4" name="Zadanie" dataDxfId="45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3" name="Tabela1214" displayName="Tabela1214" ref="A2:D13" totalsRowShown="0" headerRowBorderDxfId="44" tableBorderDxfId="43" totalsRowBorderDxfId="42">
  <autoFilter ref="A2:D13"/>
  <tableColumns count="4">
    <tableColumn id="1" name="Lp" dataDxfId="41"/>
    <tableColumn id="2" name="Status" dataDxfId="40"/>
    <tableColumn id="3" name="Realizator" dataDxfId="39"/>
    <tableColumn id="4" name="Zadanie" dataDxfId="38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4" name="Tabela121415" displayName="Tabela121415" ref="A2:D28" totalsRowShown="0" headerRowBorderDxfId="37" tableBorderDxfId="36" totalsRowBorderDxfId="35">
  <autoFilter ref="A2:D28"/>
  <tableColumns count="4">
    <tableColumn id="1" name="Lp" dataDxfId="34"/>
    <tableColumn id="2" name="Status" dataDxfId="33"/>
    <tableColumn id="3" name="Realizator" dataDxfId="32"/>
    <tableColumn id="4" name="Zadanie" dataDxfId="31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ela15" displayName="Tabela15" ref="A3:D19" totalsRowShown="0" headerRowDxfId="30" dataDxfId="28" headerRowBorderDxfId="29" tableBorderDxfId="27" totalsRowBorderDxfId="26">
  <autoFilter ref="A3:D19"/>
  <tableColumns count="4">
    <tableColumn id="1" name="Lp" dataDxfId="25"/>
    <tableColumn id="2" name="Status" dataDxfId="24"/>
    <tableColumn id="3" name="Realizator" dataDxfId="23"/>
    <tableColumn id="4" name="Zadanie" dataDxfId="22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6" name="Tabela1517" displayName="Tabela1517" ref="A4:D20" totalsRowShown="0" headerRowBorderDxfId="21" tableBorderDxfId="20" totalsRowBorderDxfId="19">
  <autoFilter ref="A4:D20">
    <filterColumn colId="1"/>
  </autoFilter>
  <tableColumns count="4">
    <tableColumn id="1" name="Lp" dataDxfId="18"/>
    <tableColumn id="2" name="Kolumna1" dataDxfId="17"/>
    <tableColumn id="3" name="Realizator" dataDxfId="16"/>
    <tableColumn id="4" name="Zadanie" dataDxfId="15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7" name="Tabela151718" displayName="Tabela151718" ref="B4:F29" totalsRowShown="0" headerRowBorderDxfId="14" tableBorderDxfId="13" totalsRowBorderDxfId="12">
  <autoFilter ref="B4:F29">
    <filterColumn colId="3"/>
  </autoFilter>
  <tableColumns count="5">
    <tableColumn id="1" name="Lp" dataDxfId="11"/>
    <tableColumn id="2" name="Status" dataDxfId="10"/>
    <tableColumn id="3" name="Realizator" dataDxfId="9"/>
    <tableColumn id="5" name="Zakres" dataDxfId="8"/>
    <tableColumn id="4" name="Zadanie" dataDxfId="7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0" name="Tabela911" displayName="Tabela911" ref="B6:K21" totalsRowShown="0">
  <autoFilter ref="B6:K21"/>
  <tableColumns count="10">
    <tableColumn id="1" name="Firma"/>
    <tableColumn id="2" name="Kontakt"/>
    <tableColumn id="11" name="Kolumna1"/>
    <tableColumn id="10" name="Kolumna2" dataDxfId="6"/>
    <tableColumn id="3" name="Kolumna3"/>
    <tableColumn id="12" name="Kolumna4"/>
    <tableColumn id="4" name="Kolumna5"/>
    <tableColumn id="9" name="Kolumna6"/>
    <tableColumn id="5" name="Kolumna7"/>
    <tableColumn id="6" name="Kolumna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9" name="Tabela9" displayName="Tabela9" ref="B4:K19" totalsRowShown="0">
  <autoFilter ref="B4:K19">
    <filterColumn colId="2"/>
    <filterColumn colId="3"/>
    <filterColumn colId="5"/>
    <filterColumn colId="7"/>
  </autoFilter>
  <tableColumns count="10">
    <tableColumn id="1" name="Firma"/>
    <tableColumn id="2" name="Kontakt"/>
    <tableColumn id="11" name="szt"/>
    <tableColumn id="10" name="Cena bloczka" dataDxfId="5"/>
    <tableColumn id="3" name="Cena bloczków 200m2"/>
    <tableColumn id="12" name="Klej25kg"/>
    <tableColumn id="4" name="Cena kleju"/>
    <tableColumn id="9" name="Paleta"/>
    <tableColumn id="5" name="Dostawa"/>
    <tableColumn id="6" name="Cena całość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7" name="Tabela7" displayName="Tabela7" ref="B129:D146" totalsRowShown="0" dataDxfId="4" tableBorderDxfId="3">
  <autoFilter ref="B129:D146"/>
  <tableColumns count="3">
    <tableColumn id="1" name="Temat" dataDxfId="2"/>
    <tableColumn id="2" name="Pytanie" dataDxfId="1"/>
    <tableColumn id="3" name="Ustaleni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oferia.pl/zlecenie/item525576-wykonanie-drenazu-opaskowego-ok-60mb-grunt-gliniasty-bud-bez-piwnic" TargetMode="External"/><Relationship Id="rId13" Type="http://schemas.openxmlformats.org/officeDocument/2006/relationships/hyperlink" Target="http://oferia.pl/zlecenie/item525576-wykonanie-drenazu-opaskowego-ok-60mb-grunt-gliniasty-bud-bez-piwnic" TargetMode="External"/><Relationship Id="rId18" Type="http://schemas.openxmlformats.org/officeDocument/2006/relationships/hyperlink" Target="http://www.kopaczka.pl/viewtopic.php?f=6&amp;t=9406&amp;start=380" TargetMode="External"/><Relationship Id="rId3" Type="http://schemas.openxmlformats.org/officeDocument/2006/relationships/hyperlink" Target="http://forum.muratordom.pl/showthread.php?159421-drenaz-opaskowy-150zl-mb-material" TargetMode="External"/><Relationship Id="rId21" Type="http://schemas.openxmlformats.org/officeDocument/2006/relationships/hyperlink" Target="http://www.forum-brukarskie.pl/topics95/1745.htm" TargetMode="External"/><Relationship Id="rId7" Type="http://schemas.openxmlformats.org/officeDocument/2006/relationships/hyperlink" Target="http://oferia.pl/zlecenie/item525576-wykonanie-drenazu-opaskowego-ok-60mb-grunt-gliniasty-bud-bez-piwnic" TargetMode="External"/><Relationship Id="rId12" Type="http://schemas.openxmlformats.org/officeDocument/2006/relationships/hyperlink" Target="http://oferia.pl/zlecenie/item525576-wykonanie-drenazu-opaskowego-ok-60mb-grunt-gliniasty-bud-bez-piwnic" TargetMode="External"/><Relationship Id="rId17" Type="http://schemas.openxmlformats.org/officeDocument/2006/relationships/hyperlink" Target="http://www.szukajfachowca.pl/zlecenia/budowlane/inne/drenaz-opaskowy-4795-3" TargetMode="External"/><Relationship Id="rId2" Type="http://schemas.openxmlformats.org/officeDocument/2006/relationships/hyperlink" Target="http://forum.muratordom.pl/showthread.php?159421-drenaz-opaskowy-150zl-mb-material" TargetMode="External"/><Relationship Id="rId16" Type="http://schemas.openxmlformats.org/officeDocument/2006/relationships/hyperlink" Target="http://www.szukajfachowca.pl/zlecenia/budowlane/inne/drenaz-opaskowy-4795-3" TargetMode="External"/><Relationship Id="rId20" Type="http://schemas.openxmlformats.org/officeDocument/2006/relationships/hyperlink" Target="http://www.forum-brukarskie.pl/topics95/1745.htm" TargetMode="External"/><Relationship Id="rId1" Type="http://schemas.openxmlformats.org/officeDocument/2006/relationships/hyperlink" Target="http://forum.muratordom.pl/showthread.php?159421-drenaz-opaskowy-150zl-mb-material" TargetMode="External"/><Relationship Id="rId6" Type="http://schemas.openxmlformats.org/officeDocument/2006/relationships/hyperlink" Target="http://oferia.pl/zlecenie/item525576-wykonanie-drenazu-opaskowego-ok-60mb-grunt-gliniasty-bud-bez-piwnic" TargetMode="External"/><Relationship Id="rId11" Type="http://schemas.openxmlformats.org/officeDocument/2006/relationships/hyperlink" Target="http://oferia.pl/zlecenie/item525576-wykonanie-drenazu-opaskowego-ok-60mb-grunt-gliniasty-bud-bez-piwnic" TargetMode="External"/><Relationship Id="rId5" Type="http://schemas.openxmlformats.org/officeDocument/2006/relationships/hyperlink" Target="http://forum.muratordom.pl/showthread.php?159421-drenaz-opaskowy-150zl-mb-material" TargetMode="External"/><Relationship Id="rId15" Type="http://schemas.openxmlformats.org/officeDocument/2006/relationships/hyperlink" Target="http://www.szukajfachowca.pl/zlecenia/budowlane/inne/drenaz-opaskowy-4795-3" TargetMode="External"/><Relationship Id="rId10" Type="http://schemas.openxmlformats.org/officeDocument/2006/relationships/hyperlink" Target="http://oferia.pl/zlecenie/item525576-wykonanie-drenazu-opaskowego-ok-60mb-grunt-gliniasty-bud-bez-piwnic" TargetMode="External"/><Relationship Id="rId19" Type="http://schemas.openxmlformats.org/officeDocument/2006/relationships/hyperlink" Target="http://polskabudowlana.pl/ogloszenie_1822_drenaz_opaskowy_domu_oraz_osuszanie_dzialki_i_terenow.html" TargetMode="External"/><Relationship Id="rId4" Type="http://schemas.openxmlformats.org/officeDocument/2006/relationships/hyperlink" Target="http://forum.muratordom.pl/showthread.php?159421-drenaz-opaskowy-150zl-mb-material" TargetMode="External"/><Relationship Id="rId9" Type="http://schemas.openxmlformats.org/officeDocument/2006/relationships/hyperlink" Target="http://oferia.pl/zlecenie/item525576-wykonanie-drenazu-opaskowego-ok-60mb-grunt-gliniasty-bud-bez-piwnic" TargetMode="External"/><Relationship Id="rId14" Type="http://schemas.openxmlformats.org/officeDocument/2006/relationships/hyperlink" Target="http://oferia.pl/zlecenie/item525576-wykonanie-drenazu-opaskowego-ok-60mb-grunt-gliniasty-bud-bez-piwnic" TargetMode="External"/><Relationship Id="rId22" Type="http://schemas.openxmlformats.org/officeDocument/2006/relationships/hyperlink" Target="http://www.forum-brukarskie.pl/topics95/1745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biuro@stalkat.pl" TargetMode="External"/><Relationship Id="rId7" Type="http://schemas.openxmlformats.org/officeDocument/2006/relationships/hyperlink" Target="mailto:aner@aner.com.pl" TargetMode="External"/><Relationship Id="rId2" Type="http://schemas.openxmlformats.org/officeDocument/2006/relationships/hyperlink" Target="mailto:ah@komp-stal.pl" TargetMode="External"/><Relationship Id="rId1" Type="http://schemas.openxmlformats.org/officeDocument/2006/relationships/hyperlink" Target="http://www.staljan.pl/" TargetMode="External"/><Relationship Id="rId6" Type="http://schemas.openxmlformats.org/officeDocument/2006/relationships/hyperlink" Target="mailto:aner@aner.com.pl" TargetMode="External"/><Relationship Id="rId5" Type="http://schemas.openxmlformats.org/officeDocument/2006/relationships/hyperlink" Target="mailto:centrostal@centrostal.com.pl" TargetMode="External"/><Relationship Id="rId4" Type="http://schemas.openxmlformats.org/officeDocument/2006/relationships/hyperlink" Target="mailto:dcstal@dcstal.com.pl" TargetMode="External"/><Relationship Id="rId9" Type="http://schemas.openxmlformats.org/officeDocument/2006/relationships/table" Target="../tables/table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opLeftCell="A4" workbookViewId="0">
      <selection activeCell="D17" sqref="D17"/>
    </sheetView>
  </sheetViews>
  <sheetFormatPr defaultColWidth="9" defaultRowHeight="12.75"/>
  <cols>
    <col min="1" max="1" width="4" style="3" customWidth="1"/>
    <col min="2" max="3" width="9" style="3"/>
    <col min="4" max="4" width="9.88671875" style="3" customWidth="1"/>
    <col min="5" max="5" width="46.44140625" style="1" customWidth="1"/>
    <col min="6" max="6" width="50.3320312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50">
        <v>1</v>
      </c>
      <c r="B2" s="54" t="s">
        <v>6</v>
      </c>
      <c r="C2" s="54"/>
      <c r="D2" s="54">
        <v>1</v>
      </c>
      <c r="E2" s="55" t="s">
        <v>21</v>
      </c>
      <c r="F2" s="56" t="s">
        <v>26</v>
      </c>
      <c r="I2" s="3" t="s">
        <v>6</v>
      </c>
    </row>
    <row r="3" spans="1:9">
      <c r="A3" s="50">
        <v>2</v>
      </c>
      <c r="B3" s="54" t="s">
        <v>6</v>
      </c>
      <c r="C3" s="54"/>
      <c r="D3" s="54"/>
      <c r="E3" s="55" t="s">
        <v>18</v>
      </c>
      <c r="F3" s="56" t="s">
        <v>84</v>
      </c>
      <c r="I3" s="3" t="s">
        <v>7</v>
      </c>
    </row>
    <row r="4" spans="1:9">
      <c r="A4" s="50">
        <v>3</v>
      </c>
      <c r="B4" s="54" t="s">
        <v>6</v>
      </c>
      <c r="C4" s="54"/>
      <c r="D4" s="54"/>
      <c r="E4" s="55" t="s">
        <v>19</v>
      </c>
      <c r="F4" s="56" t="s">
        <v>83</v>
      </c>
      <c r="I4" s="3" t="s">
        <v>8</v>
      </c>
    </row>
    <row r="5" spans="1:9">
      <c r="A5" s="50">
        <v>4</v>
      </c>
      <c r="B5" s="54" t="s">
        <v>6</v>
      </c>
      <c r="C5" s="54"/>
      <c r="D5" s="54">
        <v>1</v>
      </c>
      <c r="E5" s="55" t="s">
        <v>20</v>
      </c>
      <c r="F5" s="56" t="s">
        <v>82</v>
      </c>
      <c r="I5" s="3" t="s">
        <v>9</v>
      </c>
    </row>
    <row r="6" spans="1:9">
      <c r="A6" s="50">
        <v>5</v>
      </c>
      <c r="B6" s="51" t="s">
        <v>6</v>
      </c>
      <c r="C6" s="51"/>
      <c r="D6" s="51">
        <v>2</v>
      </c>
      <c r="E6" s="52" t="s">
        <v>85</v>
      </c>
      <c r="F6" s="53" t="s">
        <v>86</v>
      </c>
      <c r="I6" s="3"/>
    </row>
    <row r="7" spans="1:9">
      <c r="A7" s="8">
        <v>6</v>
      </c>
      <c r="B7" s="18" t="s">
        <v>7</v>
      </c>
      <c r="C7" s="18"/>
      <c r="D7" s="18">
        <v>6</v>
      </c>
      <c r="E7" s="19" t="s">
        <v>87</v>
      </c>
      <c r="F7" s="20" t="s">
        <v>88</v>
      </c>
      <c r="I7" s="3"/>
    </row>
    <row r="8" spans="1:9">
      <c r="A8" s="50">
        <v>7</v>
      </c>
      <c r="B8" s="51" t="s">
        <v>6</v>
      </c>
      <c r="C8" s="51"/>
      <c r="D8" s="51">
        <v>2</v>
      </c>
      <c r="E8" s="52" t="s">
        <v>97</v>
      </c>
      <c r="F8" s="53" t="s">
        <v>101</v>
      </c>
      <c r="I8" s="3"/>
    </row>
    <row r="9" spans="1:9">
      <c r="A9" s="50">
        <v>8</v>
      </c>
      <c r="B9" s="51" t="s">
        <v>6</v>
      </c>
      <c r="C9" s="51"/>
      <c r="D9" s="51">
        <v>2</v>
      </c>
      <c r="E9" s="52" t="s">
        <v>98</v>
      </c>
      <c r="F9" s="53" t="s">
        <v>101</v>
      </c>
      <c r="I9" s="3"/>
    </row>
    <row r="10" spans="1:9">
      <c r="A10" s="50">
        <v>9</v>
      </c>
      <c r="B10" s="51" t="s">
        <v>6</v>
      </c>
      <c r="C10" s="51"/>
      <c r="D10" s="51">
        <v>2</v>
      </c>
      <c r="E10" s="52" t="s">
        <v>99</v>
      </c>
      <c r="F10" s="53" t="s">
        <v>101</v>
      </c>
      <c r="I10" s="3"/>
    </row>
    <row r="11" spans="1:9" ht="25.5">
      <c r="A11" s="50">
        <v>10</v>
      </c>
      <c r="B11" s="51" t="s">
        <v>6</v>
      </c>
      <c r="C11" s="51"/>
      <c r="D11" s="51">
        <v>2</v>
      </c>
      <c r="E11" s="52" t="s">
        <v>100</v>
      </c>
      <c r="F11" s="53" t="s">
        <v>102</v>
      </c>
      <c r="I11" s="3"/>
    </row>
    <row r="12" spans="1:9">
      <c r="A12" s="50">
        <v>11</v>
      </c>
      <c r="B12" s="51" t="s">
        <v>7</v>
      </c>
      <c r="C12" s="51"/>
      <c r="D12" s="51"/>
      <c r="E12" s="52" t="s">
        <v>94</v>
      </c>
      <c r="F12" s="53" t="s">
        <v>89</v>
      </c>
      <c r="I12" s="3"/>
    </row>
    <row r="13" spans="1:9">
      <c r="A13" s="50">
        <v>12</v>
      </c>
      <c r="B13" s="51" t="s">
        <v>7</v>
      </c>
      <c r="C13" s="51"/>
      <c r="D13" s="51"/>
      <c r="E13" s="52" t="s">
        <v>95</v>
      </c>
      <c r="F13" s="53" t="s">
        <v>89</v>
      </c>
      <c r="I13" s="3"/>
    </row>
    <row r="14" spans="1:9" ht="25.5">
      <c r="A14" s="50">
        <v>13</v>
      </c>
      <c r="B14" s="51" t="s">
        <v>6</v>
      </c>
      <c r="C14" s="51"/>
      <c r="D14" s="51">
        <v>2</v>
      </c>
      <c r="E14" s="52" t="s">
        <v>93</v>
      </c>
      <c r="F14" s="55" t="s">
        <v>90</v>
      </c>
      <c r="I14" s="3"/>
    </row>
    <row r="15" spans="1:9">
      <c r="A15" s="50">
        <v>14</v>
      </c>
      <c r="B15" s="51" t="s">
        <v>6</v>
      </c>
      <c r="C15" s="51"/>
      <c r="D15" s="51">
        <v>2</v>
      </c>
      <c r="E15" s="52" t="s">
        <v>91</v>
      </c>
      <c r="F15" s="53" t="s">
        <v>92</v>
      </c>
      <c r="I15" s="3"/>
    </row>
    <row r="16" spans="1:9">
      <c r="A16" s="8">
        <v>15</v>
      </c>
      <c r="B16" s="9" t="s">
        <v>6</v>
      </c>
      <c r="C16" s="9"/>
      <c r="D16" s="9">
        <v>6</v>
      </c>
      <c r="E16" s="10" t="s">
        <v>22</v>
      </c>
      <c r="F16" s="11" t="s">
        <v>103</v>
      </c>
    </row>
    <row r="17" spans="1:6">
      <c r="A17" s="8">
        <v>16</v>
      </c>
      <c r="B17" s="9" t="s">
        <v>6</v>
      </c>
      <c r="C17" s="9"/>
      <c r="D17" s="9">
        <v>5</v>
      </c>
      <c r="E17" s="10" t="s">
        <v>23</v>
      </c>
      <c r="F17" s="11" t="s">
        <v>101</v>
      </c>
    </row>
    <row r="18" spans="1:6" ht="38.25">
      <c r="A18" s="8">
        <v>17</v>
      </c>
      <c r="B18" s="9" t="s">
        <v>6</v>
      </c>
      <c r="C18" s="9"/>
      <c r="D18" s="9"/>
      <c r="E18" s="10" t="s">
        <v>24</v>
      </c>
      <c r="F18" s="11" t="s">
        <v>101</v>
      </c>
    </row>
    <row r="19" spans="1:6">
      <c r="A19" s="57">
        <v>18</v>
      </c>
      <c r="B19" s="58" t="s">
        <v>7</v>
      </c>
      <c r="C19" s="58"/>
      <c r="D19" s="58"/>
      <c r="E19" s="59" t="s">
        <v>25</v>
      </c>
      <c r="F19" s="60" t="s">
        <v>27</v>
      </c>
    </row>
    <row r="20" spans="1:6">
      <c r="A20" s="50">
        <v>19</v>
      </c>
      <c r="B20" s="54" t="s">
        <v>6</v>
      </c>
      <c r="C20" s="54"/>
      <c r="D20" s="54"/>
      <c r="E20" s="55" t="s">
        <v>28</v>
      </c>
      <c r="F20" s="56" t="s">
        <v>29</v>
      </c>
    </row>
    <row r="21" spans="1:6" ht="25.5">
      <c r="A21" s="8">
        <v>20</v>
      </c>
      <c r="B21" s="9" t="s">
        <v>7</v>
      </c>
      <c r="C21" s="9"/>
      <c r="D21" s="9">
        <v>5</v>
      </c>
      <c r="E21" s="10" t="s">
        <v>31</v>
      </c>
      <c r="F21" s="11" t="s">
        <v>30</v>
      </c>
    </row>
    <row r="22" spans="1:6">
      <c r="A22" s="8">
        <v>21</v>
      </c>
      <c r="B22" s="9" t="s">
        <v>6</v>
      </c>
      <c r="C22" s="9"/>
      <c r="D22" s="9"/>
      <c r="E22" s="10" t="s">
        <v>96</v>
      </c>
      <c r="F22" s="11" t="s">
        <v>49</v>
      </c>
    </row>
    <row r="23" spans="1:6">
      <c r="A23" s="8">
        <v>22</v>
      </c>
      <c r="B23" s="9" t="s">
        <v>6</v>
      </c>
      <c r="C23" s="9"/>
      <c r="D23" s="9"/>
      <c r="E23" s="10" t="s">
        <v>32</v>
      </c>
      <c r="F23" s="11" t="s">
        <v>81</v>
      </c>
    </row>
    <row r="24" spans="1:6">
      <c r="A24" s="8">
        <v>23</v>
      </c>
      <c r="B24" s="9" t="s">
        <v>6</v>
      </c>
      <c r="C24" s="9"/>
      <c r="D24" s="9"/>
      <c r="E24" s="10" t="s">
        <v>33</v>
      </c>
      <c r="F24" s="11" t="s">
        <v>34</v>
      </c>
    </row>
    <row r="25" spans="1:6">
      <c r="A25" s="8">
        <v>24</v>
      </c>
      <c r="B25" s="9" t="s">
        <v>6</v>
      </c>
      <c r="C25" s="9"/>
      <c r="D25" s="9"/>
      <c r="E25" s="10" t="s">
        <v>35</v>
      </c>
      <c r="F25" s="11" t="s">
        <v>36</v>
      </c>
    </row>
    <row r="26" spans="1:6">
      <c r="A26" s="8">
        <v>25</v>
      </c>
      <c r="B26" s="9" t="s">
        <v>6</v>
      </c>
      <c r="C26" s="9"/>
      <c r="D26" s="9"/>
      <c r="E26" s="10" t="s">
        <v>37</v>
      </c>
      <c r="F26" s="11" t="s">
        <v>38</v>
      </c>
    </row>
    <row r="27" spans="1:6">
      <c r="A27" s="8">
        <v>26</v>
      </c>
      <c r="B27" s="9" t="s">
        <v>6</v>
      </c>
      <c r="C27" s="9"/>
      <c r="D27" s="9"/>
      <c r="E27" s="2" t="s">
        <v>39</v>
      </c>
      <c r="F27" s="11" t="s">
        <v>46</v>
      </c>
    </row>
    <row r="28" spans="1:6">
      <c r="A28" s="8">
        <v>27</v>
      </c>
      <c r="B28" s="9" t="s">
        <v>6</v>
      </c>
      <c r="C28" s="9"/>
      <c r="D28" s="9"/>
      <c r="E28" s="2" t="s">
        <v>40</v>
      </c>
      <c r="F28" s="11" t="s">
        <v>47</v>
      </c>
    </row>
    <row r="29" spans="1:6">
      <c r="A29" s="8">
        <v>28</v>
      </c>
      <c r="B29" s="9" t="s">
        <v>6</v>
      </c>
      <c r="C29" s="9"/>
      <c r="D29" s="9"/>
      <c r="E29" s="2" t="s">
        <v>41</v>
      </c>
      <c r="F29" s="11" t="s">
        <v>48</v>
      </c>
    </row>
    <row r="30" spans="1:6">
      <c r="A30" s="8">
        <v>29</v>
      </c>
      <c r="B30" s="9" t="s">
        <v>6</v>
      </c>
      <c r="C30" s="9"/>
      <c r="D30" s="9"/>
      <c r="E30" s="2" t="s">
        <v>42</v>
      </c>
      <c r="F30" s="11" t="s">
        <v>44</v>
      </c>
    </row>
    <row r="31" spans="1:6">
      <c r="A31" s="8">
        <v>30</v>
      </c>
      <c r="B31" s="9" t="s">
        <v>6</v>
      </c>
      <c r="C31" s="9"/>
      <c r="D31" s="9"/>
      <c r="E31" s="2" t="s">
        <v>43</v>
      </c>
      <c r="F31" s="11" t="s">
        <v>45</v>
      </c>
    </row>
    <row r="32" spans="1:6">
      <c r="A32" s="8">
        <v>31</v>
      </c>
      <c r="B32" s="9" t="s">
        <v>6</v>
      </c>
      <c r="C32" s="9"/>
      <c r="D32" s="9"/>
      <c r="E32" s="2" t="s">
        <v>50</v>
      </c>
      <c r="F32" s="11"/>
    </row>
    <row r="33" spans="1:6">
      <c r="A33" s="8">
        <v>32</v>
      </c>
      <c r="B33" s="9" t="s">
        <v>6</v>
      </c>
      <c r="C33" s="9"/>
      <c r="D33" s="9"/>
      <c r="E33" s="2" t="s">
        <v>51</v>
      </c>
      <c r="F33" s="11"/>
    </row>
    <row r="34" spans="1:6">
      <c r="A34" s="8">
        <v>33</v>
      </c>
      <c r="B34" s="9" t="s">
        <v>7</v>
      </c>
      <c r="C34" s="9"/>
      <c r="D34" s="9"/>
      <c r="E34" s="2" t="s">
        <v>52</v>
      </c>
      <c r="F34" s="11" t="s">
        <v>53</v>
      </c>
    </row>
    <row r="35" spans="1:6">
      <c r="A35" s="8">
        <v>34</v>
      </c>
      <c r="B35" s="9" t="s">
        <v>7</v>
      </c>
      <c r="C35" s="9"/>
      <c r="D35" s="9"/>
      <c r="E35" s="2" t="s">
        <v>54</v>
      </c>
      <c r="F35" s="11"/>
    </row>
    <row r="36" spans="1:6">
      <c r="A36" s="8">
        <v>35</v>
      </c>
      <c r="B36" s="9" t="s">
        <v>8</v>
      </c>
      <c r="C36" s="12"/>
      <c r="D36" s="12"/>
      <c r="E36" s="13" t="s">
        <v>55</v>
      </c>
      <c r="F36" s="14"/>
    </row>
    <row r="37" spans="1:6">
      <c r="A37" s="8">
        <v>36</v>
      </c>
      <c r="B37" s="9"/>
      <c r="C37" s="9"/>
      <c r="D37" s="9"/>
      <c r="E37" s="2"/>
      <c r="F37" s="11"/>
    </row>
    <row r="38" spans="1:6">
      <c r="A38" s="8">
        <v>37</v>
      </c>
      <c r="B38" s="9"/>
      <c r="C38" s="9"/>
      <c r="D38" s="9"/>
      <c r="E38" s="2"/>
      <c r="F38" s="11"/>
    </row>
    <row r="39" spans="1:6">
      <c r="A39" s="8">
        <v>38</v>
      </c>
      <c r="B39" s="9"/>
      <c r="C39" s="9"/>
      <c r="D39" s="9"/>
      <c r="E39" s="2"/>
      <c r="F39" s="11"/>
    </row>
    <row r="40" spans="1:6">
      <c r="A40" s="8">
        <v>39</v>
      </c>
      <c r="B40" s="9"/>
      <c r="C40" s="9"/>
      <c r="D40" s="9"/>
      <c r="E40" s="2"/>
      <c r="F40" s="11"/>
    </row>
    <row r="41" spans="1:6">
      <c r="A41" s="8">
        <v>40</v>
      </c>
      <c r="B41" s="9"/>
      <c r="C41" s="9"/>
      <c r="D41" s="9"/>
      <c r="E41" s="2"/>
      <c r="F41" s="11"/>
    </row>
    <row r="42" spans="1:6">
      <c r="A42" s="8">
        <v>41</v>
      </c>
      <c r="B42" s="9"/>
      <c r="C42" s="9"/>
      <c r="D42" s="9"/>
      <c r="E42" s="2"/>
      <c r="F42" s="11"/>
    </row>
    <row r="43" spans="1:6">
      <c r="A43" s="8">
        <v>42</v>
      </c>
      <c r="B43" s="12"/>
      <c r="C43" s="12"/>
      <c r="D43" s="12"/>
      <c r="E43" s="13"/>
      <c r="F43" s="14"/>
    </row>
  </sheetData>
  <dataValidations count="2">
    <dataValidation type="list" allowBlank="1" showInputMessage="1" showErrorMessage="1" sqref="B4:B36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topLeftCell="C1" workbookViewId="0">
      <selection activeCell="I5" sqref="I5:I7"/>
    </sheetView>
  </sheetViews>
  <sheetFormatPr defaultColWidth="9" defaultRowHeight="12.75"/>
  <cols>
    <col min="1" max="1" width="9.33203125" style="1" bestFit="1" customWidth="1"/>
    <col min="2" max="2" width="22" style="1" customWidth="1"/>
    <col min="3" max="3" width="10.44140625" style="1" customWidth="1"/>
    <col min="4" max="4" width="19.88671875" style="1" customWidth="1"/>
    <col min="5" max="5" width="16.44140625" style="1" customWidth="1"/>
    <col min="6" max="6" width="47.10937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80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6">
        <v>1</v>
      </c>
      <c r="B5" s="17" t="s">
        <v>71</v>
      </c>
      <c r="C5" s="16" t="s">
        <v>72</v>
      </c>
      <c r="D5" s="17">
        <v>1</v>
      </c>
      <c r="E5" s="16">
        <v>0</v>
      </c>
      <c r="F5" s="16" t="s">
        <v>56</v>
      </c>
      <c r="I5" s="1" t="s">
        <v>69</v>
      </c>
    </row>
    <row r="6" spans="1:9">
      <c r="A6" s="16">
        <v>2</v>
      </c>
      <c r="B6" s="17" t="s">
        <v>71</v>
      </c>
      <c r="C6" s="16" t="s">
        <v>72</v>
      </c>
      <c r="D6" s="17">
        <v>1</v>
      </c>
      <c r="E6" s="16">
        <v>0</v>
      </c>
      <c r="F6" s="16" t="s">
        <v>57</v>
      </c>
      <c r="I6" s="1" t="s">
        <v>70</v>
      </c>
    </row>
    <row r="7" spans="1:9">
      <c r="A7" s="16">
        <v>3</v>
      </c>
      <c r="B7" s="17" t="s">
        <v>71</v>
      </c>
      <c r="C7" s="16" t="s">
        <v>77</v>
      </c>
      <c r="D7" s="17">
        <v>2.5</v>
      </c>
      <c r="E7" s="16">
        <v>0</v>
      </c>
      <c r="F7" s="16" t="s">
        <v>58</v>
      </c>
      <c r="I7" s="1" t="s">
        <v>71</v>
      </c>
    </row>
    <row r="8" spans="1:9">
      <c r="A8" s="16">
        <v>4</v>
      </c>
      <c r="B8" s="17" t="s">
        <v>71</v>
      </c>
      <c r="C8" s="16"/>
      <c r="D8" s="17">
        <v>2.5</v>
      </c>
      <c r="E8" s="16">
        <v>0</v>
      </c>
      <c r="F8" s="16" t="s">
        <v>59</v>
      </c>
    </row>
    <row r="9" spans="1:9">
      <c r="A9" s="2">
        <v>5</v>
      </c>
      <c r="B9" s="9" t="s">
        <v>70</v>
      </c>
      <c r="C9" s="2" t="s">
        <v>72</v>
      </c>
      <c r="D9" s="9">
        <v>2</v>
      </c>
      <c r="E9" s="2">
        <v>0.5</v>
      </c>
      <c r="F9" s="2" t="s">
        <v>60</v>
      </c>
    </row>
    <row r="10" spans="1:9">
      <c r="A10" s="16">
        <v>6</v>
      </c>
      <c r="B10" s="17" t="s">
        <v>71</v>
      </c>
      <c r="C10" s="16" t="s">
        <v>73</v>
      </c>
      <c r="D10" s="17">
        <v>2</v>
      </c>
      <c r="E10" s="16">
        <v>0</v>
      </c>
      <c r="F10" s="16" t="s">
        <v>64</v>
      </c>
    </row>
    <row r="11" spans="1:9">
      <c r="A11" s="16">
        <v>7</v>
      </c>
      <c r="B11" s="17" t="s">
        <v>71</v>
      </c>
      <c r="C11" s="16" t="s">
        <v>77</v>
      </c>
      <c r="D11" s="17">
        <v>20</v>
      </c>
      <c r="E11" s="16">
        <v>0</v>
      </c>
      <c r="F11" s="16" t="s">
        <v>61</v>
      </c>
    </row>
    <row r="12" spans="1:9">
      <c r="A12" s="2">
        <v>8</v>
      </c>
      <c r="B12" s="9" t="s">
        <v>70</v>
      </c>
      <c r="C12" s="2" t="s">
        <v>77</v>
      </c>
      <c r="D12" s="9">
        <v>2</v>
      </c>
      <c r="E12" s="2">
        <v>1.5</v>
      </c>
      <c r="F12" s="2" t="s">
        <v>62</v>
      </c>
    </row>
    <row r="13" spans="1:9">
      <c r="A13" s="2">
        <v>9</v>
      </c>
      <c r="B13" s="9" t="s">
        <v>70</v>
      </c>
      <c r="C13" s="2" t="s">
        <v>77</v>
      </c>
      <c r="D13" s="9">
        <v>20</v>
      </c>
      <c r="E13" s="2">
        <v>2</v>
      </c>
      <c r="F13" s="2" t="s">
        <v>63</v>
      </c>
    </row>
    <row r="14" spans="1:9">
      <c r="A14" s="2">
        <v>10</v>
      </c>
      <c r="B14" s="9" t="s">
        <v>70</v>
      </c>
      <c r="C14" s="2" t="s">
        <v>77</v>
      </c>
      <c r="D14" s="9">
        <v>10</v>
      </c>
      <c r="E14" s="2">
        <v>6</v>
      </c>
      <c r="F14" s="2" t="s">
        <v>65</v>
      </c>
    </row>
    <row r="15" spans="1:9">
      <c r="A15" s="16">
        <v>11</v>
      </c>
      <c r="B15" s="17" t="s">
        <v>71</v>
      </c>
      <c r="C15" s="16" t="s">
        <v>73</v>
      </c>
      <c r="D15" s="17">
        <v>1</v>
      </c>
      <c r="E15" s="16">
        <v>0</v>
      </c>
      <c r="F15" s="16" t="s">
        <v>78</v>
      </c>
    </row>
    <row r="16" spans="1:9">
      <c r="A16" s="16">
        <v>12</v>
      </c>
      <c r="B16" s="17" t="s">
        <v>71</v>
      </c>
      <c r="C16" s="16" t="s">
        <v>72</v>
      </c>
      <c r="D16" s="17">
        <v>0.5</v>
      </c>
      <c r="E16" s="16">
        <v>0</v>
      </c>
      <c r="F16" s="16" t="s">
        <v>79</v>
      </c>
    </row>
    <row r="17" spans="1:6">
      <c r="A17" s="16">
        <v>13</v>
      </c>
      <c r="B17" s="17" t="s">
        <v>71</v>
      </c>
      <c r="C17" s="16" t="s">
        <v>77</v>
      </c>
      <c r="D17" s="17">
        <v>9</v>
      </c>
      <c r="E17" s="16">
        <v>0</v>
      </c>
      <c r="F17" s="16" t="s">
        <v>66</v>
      </c>
    </row>
    <row r="18" spans="1:6">
      <c r="A18" s="16">
        <v>14</v>
      </c>
      <c r="B18" s="17" t="s">
        <v>71</v>
      </c>
      <c r="C18" s="16" t="s">
        <v>73</v>
      </c>
      <c r="D18" s="17">
        <v>2</v>
      </c>
      <c r="E18" s="16">
        <v>0</v>
      </c>
      <c r="F18" s="16" t="s">
        <v>68</v>
      </c>
    </row>
    <row r="19" spans="1:6">
      <c r="A19" s="16">
        <v>15</v>
      </c>
      <c r="B19" s="17" t="s">
        <v>71</v>
      </c>
      <c r="C19" s="16" t="s">
        <v>73</v>
      </c>
      <c r="D19" s="17">
        <v>4</v>
      </c>
      <c r="E19" s="16">
        <v>0</v>
      </c>
      <c r="F19" s="16" t="s">
        <v>67</v>
      </c>
    </row>
    <row r="20" spans="1:6">
      <c r="A20" s="2" t="s">
        <v>76</v>
      </c>
      <c r="B20" s="9"/>
      <c r="C20" s="2"/>
      <c r="D20" s="2">
        <f>SUM(D5:D19)</f>
        <v>79.5</v>
      </c>
      <c r="E20" s="2">
        <f>SUM(E5:E19)</f>
        <v>10</v>
      </c>
      <c r="F20" s="2"/>
    </row>
    <row r="40" spans="1:2">
      <c r="A40" s="1" t="s">
        <v>74</v>
      </c>
      <c r="B40" s="1" t="s">
        <v>75</v>
      </c>
    </row>
    <row r="41" spans="1:2">
      <c r="A41" s="15">
        <v>41273</v>
      </c>
      <c r="B41" s="1">
        <v>80.5</v>
      </c>
    </row>
    <row r="42" spans="1:2">
      <c r="A42" s="15">
        <v>41274</v>
      </c>
      <c r="B42" s="1">
        <v>79</v>
      </c>
    </row>
    <row r="43" spans="1:2">
      <c r="A43" s="15">
        <v>41275</v>
      </c>
      <c r="B43" s="1">
        <v>76.5</v>
      </c>
    </row>
    <row r="44" spans="1:2">
      <c r="A44" s="15">
        <v>41276</v>
      </c>
      <c r="B44" s="1">
        <v>75.25</v>
      </c>
    </row>
    <row r="45" spans="1:2">
      <c r="A45" s="15">
        <v>41277</v>
      </c>
      <c r="B45" s="1">
        <v>70.45</v>
      </c>
    </row>
    <row r="46" spans="1:2">
      <c r="A46" s="15">
        <v>41278</v>
      </c>
      <c r="B46" s="1">
        <v>70.45</v>
      </c>
    </row>
    <row r="47" spans="1:2">
      <c r="A47" s="15">
        <v>41279</v>
      </c>
      <c r="B47" s="1">
        <v>69.95</v>
      </c>
    </row>
    <row r="48" spans="1:2">
      <c r="A48" s="15">
        <v>41280</v>
      </c>
      <c r="B48" s="1">
        <v>69.75</v>
      </c>
    </row>
    <row r="49" spans="1:2">
      <c r="A49" s="15">
        <v>41281</v>
      </c>
      <c r="B49" s="1">
        <v>69.75</v>
      </c>
    </row>
    <row r="50" spans="1:2">
      <c r="A50" s="15">
        <v>41282</v>
      </c>
      <c r="B50" s="1">
        <v>69.95</v>
      </c>
    </row>
    <row r="51" spans="1:2">
      <c r="A51" s="15">
        <v>41283</v>
      </c>
      <c r="B51" s="1">
        <v>64.25</v>
      </c>
    </row>
    <row r="52" spans="1:2">
      <c r="A52" s="15">
        <v>41284</v>
      </c>
      <c r="B52" s="1">
        <v>62.25</v>
      </c>
    </row>
    <row r="53" spans="1:2">
      <c r="A53" s="15">
        <v>41285</v>
      </c>
      <c r="B53" s="1">
        <v>60.25</v>
      </c>
    </row>
    <row r="54" spans="1:2">
      <c r="A54" s="15">
        <v>41286</v>
      </c>
      <c r="B54" s="1">
        <v>60.25</v>
      </c>
    </row>
    <row r="55" spans="1:2">
      <c r="A55" s="15">
        <v>41287</v>
      </c>
      <c r="B55" s="1">
        <v>60.25</v>
      </c>
    </row>
    <row r="56" spans="1:2">
      <c r="A56" s="15">
        <v>41288</v>
      </c>
      <c r="B56" s="1">
        <v>53.5</v>
      </c>
    </row>
    <row r="57" spans="1:2">
      <c r="A57" s="15">
        <v>41289</v>
      </c>
      <c r="B57" s="1">
        <v>53.5</v>
      </c>
    </row>
    <row r="58" spans="1:2">
      <c r="A58" s="15">
        <v>41290</v>
      </c>
      <c r="B58" s="1">
        <v>53.5</v>
      </c>
    </row>
    <row r="59" spans="1:2">
      <c r="A59" s="15">
        <v>41291</v>
      </c>
      <c r="B59" s="1">
        <v>50.5</v>
      </c>
    </row>
    <row r="60" spans="1:2">
      <c r="A60" s="15">
        <v>41292</v>
      </c>
      <c r="B60" s="1">
        <v>50.5</v>
      </c>
    </row>
    <row r="61" spans="1:2">
      <c r="A61" s="15">
        <v>41293</v>
      </c>
      <c r="B61" s="1">
        <v>50.5</v>
      </c>
    </row>
    <row r="62" spans="1:2">
      <c r="A62" s="15">
        <v>41294</v>
      </c>
      <c r="B62" s="1">
        <v>50.5</v>
      </c>
    </row>
    <row r="63" spans="1:2">
      <c r="A63" s="15">
        <v>41295</v>
      </c>
      <c r="B63" s="1">
        <v>50.5</v>
      </c>
    </row>
    <row r="64" spans="1:2">
      <c r="A64" s="15">
        <v>41296</v>
      </c>
      <c r="B64" s="1">
        <v>29.5</v>
      </c>
    </row>
    <row r="65" spans="1:2">
      <c r="A65" s="15">
        <v>41297</v>
      </c>
      <c r="B65" s="1">
        <v>29.5</v>
      </c>
    </row>
    <row r="66" spans="1:2">
      <c r="A66" s="15">
        <v>41298</v>
      </c>
      <c r="B66" s="1">
        <v>29.5</v>
      </c>
    </row>
    <row r="67" spans="1:2">
      <c r="A67" s="15">
        <v>41299</v>
      </c>
      <c r="B67" s="1">
        <v>23</v>
      </c>
    </row>
    <row r="68" spans="1:2">
      <c r="A68" s="15">
        <v>41300</v>
      </c>
      <c r="B68" s="1">
        <v>20</v>
      </c>
    </row>
    <row r="69" spans="1:2">
      <c r="A69" s="15">
        <v>41301</v>
      </c>
      <c r="B69" s="1">
        <v>19</v>
      </c>
    </row>
    <row r="70" spans="1:2">
      <c r="A70" s="15">
        <v>41302</v>
      </c>
      <c r="B70" s="1">
        <v>18</v>
      </c>
    </row>
    <row r="71" spans="1:2">
      <c r="A71" s="15">
        <v>41303</v>
      </c>
      <c r="B71" s="1">
        <v>18</v>
      </c>
    </row>
    <row r="72" spans="1:2">
      <c r="A72" s="15">
        <v>41304</v>
      </c>
      <c r="B72" s="1">
        <v>18</v>
      </c>
    </row>
    <row r="73" spans="1:2">
      <c r="A73" s="15">
        <v>41305</v>
      </c>
      <c r="B73" s="1">
        <v>16</v>
      </c>
    </row>
    <row r="74" spans="1:2">
      <c r="A74" s="15">
        <v>41306</v>
      </c>
      <c r="B74" s="1">
        <v>13</v>
      </c>
    </row>
    <row r="75" spans="1:2">
      <c r="A75" s="15">
        <v>41307</v>
      </c>
      <c r="B75" s="1">
        <v>10</v>
      </c>
    </row>
    <row r="76" spans="1:2">
      <c r="A76" s="15">
        <v>41308</v>
      </c>
      <c r="B76" s="1">
        <v>10</v>
      </c>
    </row>
  </sheetData>
  <dataValidations count="1">
    <dataValidation type="list" allowBlank="1" showInputMessage="1" showErrorMessage="1" sqref="B5:B20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opLeftCell="A26" workbookViewId="0">
      <selection activeCell="D26" sqref="D26"/>
    </sheetView>
  </sheetViews>
  <sheetFormatPr defaultRowHeight="14.25"/>
  <cols>
    <col min="1" max="1" width="9.88671875" customWidth="1"/>
    <col min="2" max="2" width="10.77734375" customWidth="1"/>
    <col min="3" max="3" width="10.88671875" customWidth="1"/>
    <col min="4" max="4" width="21.109375" customWidth="1"/>
    <col min="5" max="5" width="16.33203125" customWidth="1"/>
    <col min="6" max="6" width="80.88671875" bestFit="1" customWidth="1"/>
    <col min="8" max="8" width="50.77734375" customWidth="1"/>
  </cols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 t="s">
        <v>104</v>
      </c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25" t="s">
        <v>0</v>
      </c>
      <c r="B4" s="25" t="s">
        <v>15</v>
      </c>
      <c r="C4" s="25" t="s">
        <v>16</v>
      </c>
      <c r="D4" s="25" t="s">
        <v>13</v>
      </c>
      <c r="E4" s="25" t="s">
        <v>14</v>
      </c>
      <c r="F4" s="25" t="s">
        <v>12</v>
      </c>
      <c r="G4" s="1"/>
      <c r="H4" s="1"/>
      <c r="I4" s="1"/>
      <c r="J4" s="1"/>
    </row>
    <row r="5" spans="1:10">
      <c r="A5" s="30">
        <v>1</v>
      </c>
      <c r="B5" s="32" t="s">
        <v>71</v>
      </c>
      <c r="C5" s="30" t="s">
        <v>73</v>
      </c>
      <c r="D5" s="32">
        <v>10</v>
      </c>
      <c r="E5" s="30">
        <v>0</v>
      </c>
      <c r="F5" s="30" t="s">
        <v>121</v>
      </c>
      <c r="G5" s="1"/>
      <c r="H5" s="1"/>
      <c r="I5" s="1" t="s">
        <v>69</v>
      </c>
      <c r="J5" s="1"/>
    </row>
    <row r="6" spans="1:10">
      <c r="A6" s="30">
        <v>2</v>
      </c>
      <c r="B6" s="32" t="s">
        <v>71</v>
      </c>
      <c r="C6" s="30" t="s">
        <v>73</v>
      </c>
      <c r="D6" s="32">
        <v>8</v>
      </c>
      <c r="E6" s="30">
        <v>0</v>
      </c>
      <c r="F6" s="30" t="s">
        <v>123</v>
      </c>
      <c r="G6" s="1"/>
      <c r="H6" s="1"/>
      <c r="I6" s="1"/>
      <c r="J6" s="1"/>
    </row>
    <row r="7" spans="1:10">
      <c r="A7" s="30">
        <v>3</v>
      </c>
      <c r="B7" s="32" t="s">
        <v>71</v>
      </c>
      <c r="C7" s="30" t="s">
        <v>73</v>
      </c>
      <c r="D7" s="17">
        <v>3</v>
      </c>
      <c r="E7" s="16">
        <v>0</v>
      </c>
      <c r="F7" s="16" t="s">
        <v>105</v>
      </c>
      <c r="G7" s="1"/>
      <c r="H7" s="1"/>
      <c r="I7" s="1" t="s">
        <v>70</v>
      </c>
      <c r="J7" s="1"/>
    </row>
    <row r="8" spans="1:10">
      <c r="A8" s="30">
        <v>4</v>
      </c>
      <c r="B8" s="32" t="s">
        <v>71</v>
      </c>
      <c r="C8" s="30"/>
      <c r="D8" s="32">
        <v>2</v>
      </c>
      <c r="E8" s="30">
        <v>0</v>
      </c>
      <c r="F8" s="30" t="s">
        <v>107</v>
      </c>
      <c r="G8" s="1"/>
      <c r="H8" s="1"/>
      <c r="I8" s="1" t="s">
        <v>71</v>
      </c>
      <c r="J8" s="1"/>
    </row>
    <row r="9" spans="1:10">
      <c r="A9" s="30">
        <v>5</v>
      </c>
      <c r="B9" s="32" t="s">
        <v>71</v>
      </c>
      <c r="C9" s="16"/>
      <c r="D9" s="17">
        <v>4</v>
      </c>
      <c r="E9" s="16">
        <v>0</v>
      </c>
      <c r="F9" s="16" t="s">
        <v>106</v>
      </c>
      <c r="G9" s="1"/>
      <c r="H9" s="1"/>
      <c r="I9" s="1"/>
      <c r="J9" s="1"/>
    </row>
    <row r="10" spans="1:10">
      <c r="A10" s="30">
        <v>6</v>
      </c>
      <c r="B10" s="32" t="s">
        <v>71</v>
      </c>
      <c r="C10" s="30"/>
      <c r="D10" s="32">
        <v>0.5</v>
      </c>
      <c r="E10" s="30">
        <v>0</v>
      </c>
      <c r="F10" s="30" t="s">
        <v>108</v>
      </c>
      <c r="G10" s="1"/>
      <c r="H10" s="1"/>
      <c r="I10" s="1"/>
      <c r="J10" s="1"/>
    </row>
    <row r="11" spans="1:10">
      <c r="A11" s="30">
        <v>7</v>
      </c>
      <c r="B11" s="17" t="s">
        <v>71</v>
      </c>
      <c r="C11" s="16"/>
      <c r="D11" s="17">
        <v>3</v>
      </c>
      <c r="E11" s="16">
        <v>0</v>
      </c>
      <c r="F11" s="16" t="s">
        <v>109</v>
      </c>
      <c r="G11" s="1"/>
      <c r="H11" s="1"/>
      <c r="I11" s="1"/>
      <c r="J11" s="1"/>
    </row>
    <row r="12" spans="1:10">
      <c r="A12" s="21">
        <v>8</v>
      </c>
      <c r="B12" s="22" t="s">
        <v>69</v>
      </c>
      <c r="C12" s="21"/>
      <c r="D12" s="22">
        <v>1</v>
      </c>
      <c r="E12" s="21">
        <v>1</v>
      </c>
      <c r="F12" s="21" t="s">
        <v>110</v>
      </c>
      <c r="G12" s="1"/>
      <c r="H12" s="1"/>
      <c r="I12" s="1"/>
      <c r="J12" s="1"/>
    </row>
    <row r="13" spans="1:10">
      <c r="A13" s="21">
        <v>9</v>
      </c>
      <c r="B13" s="22" t="s">
        <v>69</v>
      </c>
      <c r="C13" s="23"/>
      <c r="D13" s="24">
        <v>0.5</v>
      </c>
      <c r="E13" s="23">
        <v>0.5</v>
      </c>
      <c r="F13" s="23" t="s">
        <v>111</v>
      </c>
      <c r="G13" s="1"/>
      <c r="H13" s="1"/>
      <c r="I13" s="1"/>
      <c r="J13" s="1"/>
    </row>
    <row r="14" spans="1:10">
      <c r="A14" s="21">
        <v>10</v>
      </c>
      <c r="B14" s="22" t="s">
        <v>69</v>
      </c>
      <c r="C14" s="21"/>
      <c r="D14" s="22">
        <v>0.5</v>
      </c>
      <c r="E14" s="21">
        <v>0.5</v>
      </c>
      <c r="F14" s="23" t="s">
        <v>112</v>
      </c>
      <c r="G14" s="1"/>
      <c r="H14" s="1"/>
      <c r="I14" s="1"/>
      <c r="J14" s="1"/>
    </row>
    <row r="15" spans="1:10">
      <c r="A15" s="21">
        <v>11</v>
      </c>
      <c r="B15" s="22" t="s">
        <v>69</v>
      </c>
      <c r="C15" s="26"/>
      <c r="D15" s="27">
        <v>0.5</v>
      </c>
      <c r="E15" s="26">
        <v>0.5</v>
      </c>
      <c r="F15" s="23" t="s">
        <v>113</v>
      </c>
      <c r="G15" s="1"/>
      <c r="H15" s="1"/>
      <c r="I15" s="1"/>
      <c r="J15" s="1"/>
    </row>
    <row r="16" spans="1:10">
      <c r="A16" s="21">
        <v>12</v>
      </c>
      <c r="B16" s="22" t="s">
        <v>69</v>
      </c>
      <c r="C16" s="23"/>
      <c r="D16" s="24">
        <v>0.5</v>
      </c>
      <c r="E16" s="23">
        <v>0.5</v>
      </c>
      <c r="F16" s="23" t="s">
        <v>114</v>
      </c>
      <c r="G16" s="1"/>
      <c r="H16" s="1"/>
      <c r="I16" s="1"/>
      <c r="J16" s="1"/>
    </row>
    <row r="17" spans="1:10">
      <c r="A17" s="21">
        <v>13</v>
      </c>
      <c r="B17" s="22" t="s">
        <v>69</v>
      </c>
      <c r="C17" s="23" t="s">
        <v>72</v>
      </c>
      <c r="D17" s="24">
        <v>1</v>
      </c>
      <c r="E17" s="23">
        <v>1</v>
      </c>
      <c r="F17" s="23" t="s">
        <v>125</v>
      </c>
      <c r="G17" s="1"/>
      <c r="H17" s="1"/>
      <c r="I17" s="1"/>
      <c r="J17" s="1"/>
    </row>
    <row r="18" spans="1:10">
      <c r="A18" s="21">
        <v>14</v>
      </c>
      <c r="B18" s="22" t="s">
        <v>69</v>
      </c>
      <c r="C18" s="23"/>
      <c r="D18" s="24">
        <v>2</v>
      </c>
      <c r="E18" s="23">
        <v>2</v>
      </c>
      <c r="F18" s="23" t="s">
        <v>115</v>
      </c>
      <c r="G18" s="1"/>
      <c r="H18" s="1"/>
      <c r="I18" s="1"/>
      <c r="J18" s="1"/>
    </row>
    <row r="19" spans="1:10">
      <c r="A19" s="21">
        <v>15</v>
      </c>
      <c r="B19" s="22" t="s">
        <v>69</v>
      </c>
      <c r="C19" s="26"/>
      <c r="D19" s="27">
        <v>6</v>
      </c>
      <c r="E19" s="26">
        <v>6</v>
      </c>
      <c r="F19" s="26" t="s">
        <v>116</v>
      </c>
      <c r="G19" s="1"/>
      <c r="H19" s="1"/>
      <c r="I19" s="1"/>
      <c r="J19" s="1"/>
    </row>
    <row r="20" spans="1:10">
      <c r="A20" s="21">
        <v>16</v>
      </c>
      <c r="B20" s="22" t="s">
        <v>69</v>
      </c>
      <c r="C20" s="23"/>
      <c r="D20" s="24">
        <v>2</v>
      </c>
      <c r="E20" s="23">
        <v>2</v>
      </c>
      <c r="F20" s="26" t="s">
        <v>117</v>
      </c>
      <c r="G20" s="1"/>
      <c r="H20" s="1"/>
      <c r="I20" s="1"/>
      <c r="J20" s="1"/>
    </row>
    <row r="21" spans="1:10">
      <c r="A21" s="21">
        <v>17</v>
      </c>
      <c r="B21" s="22" t="s">
        <v>69</v>
      </c>
      <c r="C21" s="23"/>
      <c r="D21" s="24">
        <v>2</v>
      </c>
      <c r="E21" s="23">
        <v>1</v>
      </c>
      <c r="F21" s="26" t="s">
        <v>118</v>
      </c>
      <c r="G21" s="1"/>
      <c r="H21" s="1"/>
      <c r="I21" s="1"/>
      <c r="J21" s="1"/>
    </row>
    <row r="22" spans="1:10">
      <c r="A22" s="21">
        <v>18</v>
      </c>
      <c r="B22" s="17" t="s">
        <v>71</v>
      </c>
      <c r="C22" s="16"/>
      <c r="D22" s="17">
        <v>0.5</v>
      </c>
      <c r="E22" s="16">
        <v>0</v>
      </c>
      <c r="F22" s="31" t="s">
        <v>119</v>
      </c>
      <c r="G22" s="1"/>
      <c r="H22" s="1"/>
      <c r="I22" s="1"/>
      <c r="J22" s="1"/>
    </row>
    <row r="23" spans="1:10">
      <c r="A23" s="21">
        <v>19</v>
      </c>
      <c r="B23" s="17" t="s">
        <v>71</v>
      </c>
      <c r="C23" s="16"/>
      <c r="D23" s="17">
        <v>3</v>
      </c>
      <c r="E23" s="16">
        <v>0</v>
      </c>
      <c r="F23" s="31" t="s">
        <v>120</v>
      </c>
      <c r="G23" s="1"/>
      <c r="H23" s="1"/>
      <c r="I23" s="1"/>
      <c r="J23" s="1"/>
    </row>
    <row r="24" spans="1:10">
      <c r="A24" s="26" t="s">
        <v>122</v>
      </c>
      <c r="B24" s="27"/>
      <c r="C24" s="26"/>
      <c r="D24" s="27">
        <f>SUM([Rozmiar początkowy '[h']])</f>
        <v>50</v>
      </c>
      <c r="E24" s="27">
        <f>SUM([Pozostało '[h']])</f>
        <v>15</v>
      </c>
      <c r="F24" s="26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31" spans="1:10">
      <c r="A31" s="28">
        <v>41294</v>
      </c>
      <c r="B31" s="29">
        <v>41</v>
      </c>
    </row>
    <row r="32" spans="1:10">
      <c r="A32" s="28">
        <v>41295</v>
      </c>
      <c r="B32" s="29">
        <v>45.5</v>
      </c>
    </row>
    <row r="33" spans="1:2">
      <c r="A33" s="28">
        <v>41296</v>
      </c>
      <c r="B33" s="29">
        <v>42</v>
      </c>
    </row>
    <row r="34" spans="1:2">
      <c r="A34" s="28">
        <v>41297</v>
      </c>
      <c r="B34" s="29">
        <v>42</v>
      </c>
    </row>
    <row r="35" spans="1:2">
      <c r="A35" s="28">
        <v>41298</v>
      </c>
      <c r="B35" s="29">
        <v>41</v>
      </c>
    </row>
    <row r="36" spans="1:2">
      <c r="A36" s="28">
        <v>41299</v>
      </c>
      <c r="B36" s="29">
        <v>35</v>
      </c>
    </row>
    <row r="37" spans="1:2">
      <c r="A37" s="28">
        <v>41300</v>
      </c>
      <c r="B37" s="29">
        <v>32</v>
      </c>
    </row>
    <row r="38" spans="1:2">
      <c r="A38" s="28">
        <v>41301</v>
      </c>
      <c r="B38" s="29">
        <v>29</v>
      </c>
    </row>
    <row r="39" spans="1:2">
      <c r="A39" s="28">
        <v>41302</v>
      </c>
      <c r="B39" s="29">
        <v>28</v>
      </c>
    </row>
    <row r="40" spans="1:2">
      <c r="A40" s="28">
        <v>41303</v>
      </c>
      <c r="B40" s="29">
        <v>25</v>
      </c>
    </row>
    <row r="41" spans="1:2">
      <c r="A41" s="28">
        <v>41304</v>
      </c>
      <c r="B41" s="29">
        <v>21</v>
      </c>
    </row>
    <row r="42" spans="1:2">
      <c r="A42" s="28">
        <v>41305</v>
      </c>
      <c r="B42" s="29">
        <v>19</v>
      </c>
    </row>
    <row r="43" spans="1:2">
      <c r="A43" s="28">
        <v>41306</v>
      </c>
      <c r="B43" s="29">
        <v>18</v>
      </c>
    </row>
    <row r="44" spans="1:2">
      <c r="A44" s="28">
        <v>41307</v>
      </c>
      <c r="B44" s="29">
        <v>16</v>
      </c>
    </row>
    <row r="45" spans="1:2">
      <c r="A45" s="28">
        <v>41308</v>
      </c>
      <c r="B45" s="29">
        <v>16</v>
      </c>
    </row>
    <row r="46" spans="1:2">
      <c r="A46" s="28">
        <v>41309</v>
      </c>
      <c r="B46" s="29">
        <v>16</v>
      </c>
    </row>
    <row r="47" spans="1:2">
      <c r="A47" s="28">
        <v>41310</v>
      </c>
      <c r="B47" s="29">
        <v>16</v>
      </c>
    </row>
    <row r="48" spans="1:2">
      <c r="A48" s="28">
        <v>41311</v>
      </c>
      <c r="B48" s="29">
        <v>16</v>
      </c>
    </row>
    <row r="49" spans="1:2">
      <c r="A49" s="28">
        <v>41312</v>
      </c>
      <c r="B49" s="29">
        <v>16</v>
      </c>
    </row>
    <row r="50" spans="1:2">
      <c r="A50" s="28">
        <v>41313</v>
      </c>
      <c r="B50" s="29">
        <v>16</v>
      </c>
    </row>
    <row r="51" spans="1:2">
      <c r="A51" s="28">
        <v>41314</v>
      </c>
      <c r="B51" s="29">
        <v>16</v>
      </c>
    </row>
    <row r="52" spans="1:2">
      <c r="A52" s="28">
        <v>41315</v>
      </c>
      <c r="B52" s="29">
        <v>16</v>
      </c>
    </row>
    <row r="53" spans="1:2">
      <c r="A53" s="28">
        <v>41316</v>
      </c>
      <c r="B53" s="29">
        <v>16</v>
      </c>
    </row>
    <row r="54" spans="1:2">
      <c r="A54" s="28">
        <v>41317</v>
      </c>
      <c r="B54" s="29">
        <v>16</v>
      </c>
    </row>
    <row r="55" spans="1:2">
      <c r="A55" s="28">
        <v>41318</v>
      </c>
      <c r="B55" s="29">
        <v>16</v>
      </c>
    </row>
    <row r="56" spans="1:2">
      <c r="A56" s="28">
        <v>41319</v>
      </c>
      <c r="B56" s="29">
        <v>16</v>
      </c>
    </row>
    <row r="57" spans="1:2">
      <c r="A57" s="28">
        <v>41320</v>
      </c>
      <c r="B57" s="29">
        <v>16</v>
      </c>
    </row>
    <row r="58" spans="1:2">
      <c r="A58" s="28">
        <v>41321</v>
      </c>
      <c r="B58" s="29">
        <v>15</v>
      </c>
    </row>
  </sheetData>
  <dataValidations count="1">
    <dataValidation type="list" allowBlank="1" showInputMessage="1" showErrorMessage="1" sqref="B5:B23">
      <formula1>$I$5:$I$8</formula1>
    </dataValidation>
  </dataValidation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I58"/>
  <sheetViews>
    <sheetView topLeftCell="A32" workbookViewId="0">
      <selection activeCell="A32" sqref="A32:B44"/>
    </sheetView>
  </sheetViews>
  <sheetFormatPr defaultRowHeight="14.25"/>
  <cols>
    <col min="1" max="1" width="10.44140625" customWidth="1"/>
    <col min="2" max="2" width="10.88671875" customWidth="1"/>
    <col min="3" max="3" width="11.44140625" bestFit="1" customWidth="1"/>
    <col min="4" max="4" width="12.88671875" customWidth="1"/>
    <col min="5" max="5" width="12.21875" customWidth="1"/>
    <col min="6" max="6" width="70.109375" bestFit="1" customWidth="1"/>
  </cols>
  <sheetData>
    <row r="2" spans="1:9">
      <c r="A2" s="1" t="s">
        <v>124</v>
      </c>
      <c r="B2" s="1"/>
      <c r="C2" s="1"/>
      <c r="D2" s="1"/>
      <c r="E2" s="1"/>
      <c r="F2" s="1"/>
    </row>
    <row r="3" spans="1:9">
      <c r="A3" s="1" t="s">
        <v>10</v>
      </c>
      <c r="B3" s="33" t="s">
        <v>126</v>
      </c>
      <c r="C3" s="1"/>
      <c r="D3" s="1"/>
      <c r="E3" s="1"/>
      <c r="F3" s="1"/>
    </row>
    <row r="4" spans="1:9">
      <c r="A4" s="1"/>
      <c r="B4" s="33" t="s">
        <v>142</v>
      </c>
      <c r="C4" s="1"/>
      <c r="D4" s="1"/>
      <c r="E4" s="1"/>
      <c r="F4" s="1"/>
    </row>
    <row r="5" spans="1:9">
      <c r="A5" s="1"/>
      <c r="B5" s="1"/>
      <c r="C5" s="1"/>
      <c r="D5" s="1"/>
      <c r="E5" s="1"/>
      <c r="F5" s="1"/>
    </row>
    <row r="6" spans="1:9">
      <c r="A6" s="25" t="s">
        <v>0</v>
      </c>
      <c r="B6" s="25" t="s">
        <v>15</v>
      </c>
      <c r="C6" s="25" t="s">
        <v>16</v>
      </c>
      <c r="D6" s="25" t="s">
        <v>13</v>
      </c>
      <c r="E6" s="25" t="s">
        <v>14</v>
      </c>
      <c r="F6" s="25" t="s">
        <v>12</v>
      </c>
      <c r="I6" s="1" t="s">
        <v>69</v>
      </c>
    </row>
    <row r="7" spans="1:9">
      <c r="A7" s="39">
        <v>1</v>
      </c>
      <c r="B7" s="38" t="s">
        <v>71</v>
      </c>
      <c r="C7" s="39" t="s">
        <v>72</v>
      </c>
      <c r="D7" s="38">
        <v>2</v>
      </c>
      <c r="E7" s="38">
        <v>0</v>
      </c>
      <c r="F7" s="39" t="s">
        <v>60</v>
      </c>
      <c r="I7" s="1" t="s">
        <v>70</v>
      </c>
    </row>
    <row r="8" spans="1:9">
      <c r="A8" s="39">
        <v>2</v>
      </c>
      <c r="B8" s="38" t="s">
        <v>71</v>
      </c>
      <c r="C8" s="39" t="s">
        <v>77</v>
      </c>
      <c r="D8" s="38">
        <v>2</v>
      </c>
      <c r="E8" s="38">
        <v>0</v>
      </c>
      <c r="F8" s="39" t="s">
        <v>62</v>
      </c>
      <c r="I8" s="1" t="s">
        <v>71</v>
      </c>
    </row>
    <row r="9" spans="1:9">
      <c r="A9" s="39">
        <v>3</v>
      </c>
      <c r="B9" s="38" t="s">
        <v>71</v>
      </c>
      <c r="C9" s="39" t="s">
        <v>77</v>
      </c>
      <c r="D9" s="38">
        <v>20</v>
      </c>
      <c r="E9" s="38">
        <v>0</v>
      </c>
      <c r="F9" s="39" t="s">
        <v>63</v>
      </c>
    </row>
    <row r="10" spans="1:9">
      <c r="A10" s="39">
        <v>4</v>
      </c>
      <c r="B10" s="38" t="s">
        <v>71</v>
      </c>
      <c r="C10" s="39" t="s">
        <v>77</v>
      </c>
      <c r="D10" s="38">
        <v>10</v>
      </c>
      <c r="E10" s="38">
        <v>0</v>
      </c>
      <c r="F10" s="39" t="s">
        <v>65</v>
      </c>
    </row>
    <row r="11" spans="1:9">
      <c r="A11" s="34">
        <v>5</v>
      </c>
      <c r="B11" s="9" t="s">
        <v>70</v>
      </c>
      <c r="C11" s="2" t="s">
        <v>77</v>
      </c>
      <c r="D11" s="9">
        <v>12</v>
      </c>
      <c r="E11" s="9">
        <v>6</v>
      </c>
      <c r="F11" s="11" t="s">
        <v>128</v>
      </c>
    </row>
    <row r="12" spans="1:9">
      <c r="A12" s="34">
        <v>6</v>
      </c>
      <c r="B12" s="9" t="s">
        <v>70</v>
      </c>
      <c r="C12" s="2" t="s">
        <v>73</v>
      </c>
      <c r="D12" s="9">
        <v>2</v>
      </c>
      <c r="E12" s="9">
        <v>1</v>
      </c>
      <c r="F12" s="11" t="s">
        <v>129</v>
      </c>
    </row>
    <row r="13" spans="1:9">
      <c r="A13" s="34">
        <v>7</v>
      </c>
      <c r="B13" s="9" t="s">
        <v>69</v>
      </c>
      <c r="C13" s="2"/>
      <c r="D13" s="9">
        <v>2</v>
      </c>
      <c r="E13" s="9">
        <v>2</v>
      </c>
      <c r="F13" s="11" t="s">
        <v>130</v>
      </c>
    </row>
    <row r="14" spans="1:9">
      <c r="A14" s="37">
        <v>8</v>
      </c>
      <c r="B14" s="9" t="s">
        <v>71</v>
      </c>
      <c r="C14" s="39" t="s">
        <v>73</v>
      </c>
      <c r="D14" s="38">
        <v>2</v>
      </c>
      <c r="E14" s="38">
        <v>0</v>
      </c>
      <c r="F14" s="40" t="s">
        <v>131</v>
      </c>
    </row>
    <row r="15" spans="1:9">
      <c r="A15" s="34">
        <v>9</v>
      </c>
      <c r="B15" s="9" t="s">
        <v>69</v>
      </c>
      <c r="C15" s="2"/>
      <c r="D15" s="9">
        <v>9</v>
      </c>
      <c r="E15" s="9">
        <v>9</v>
      </c>
      <c r="F15" s="11" t="s">
        <v>132</v>
      </c>
    </row>
    <row r="16" spans="1:9">
      <c r="A16" s="34">
        <v>10</v>
      </c>
      <c r="B16" s="9" t="s">
        <v>69</v>
      </c>
      <c r="C16" s="2"/>
      <c r="D16" s="9">
        <v>2</v>
      </c>
      <c r="E16" s="9">
        <v>2</v>
      </c>
      <c r="F16" s="11" t="s">
        <v>133</v>
      </c>
    </row>
    <row r="17" spans="1:6">
      <c r="A17" s="34">
        <v>11</v>
      </c>
      <c r="B17" s="9" t="s">
        <v>69</v>
      </c>
      <c r="C17" s="2"/>
      <c r="D17" s="9">
        <v>2</v>
      </c>
      <c r="E17" s="9">
        <v>2</v>
      </c>
      <c r="F17" s="11" t="s">
        <v>134</v>
      </c>
    </row>
    <row r="18" spans="1:6">
      <c r="A18" s="37">
        <v>12</v>
      </c>
      <c r="B18" s="9" t="s">
        <v>71</v>
      </c>
      <c r="C18" s="39" t="s">
        <v>73</v>
      </c>
      <c r="D18" s="38">
        <v>2</v>
      </c>
      <c r="E18" s="38">
        <v>0</v>
      </c>
      <c r="F18" s="40" t="s">
        <v>135</v>
      </c>
    </row>
    <row r="19" spans="1:6">
      <c r="A19" s="34">
        <v>13</v>
      </c>
      <c r="B19" s="9" t="s">
        <v>69</v>
      </c>
      <c r="C19" s="2"/>
      <c r="D19" s="9">
        <v>9</v>
      </c>
      <c r="E19" s="9">
        <v>9</v>
      </c>
      <c r="F19" s="11" t="s">
        <v>136</v>
      </c>
    </row>
    <row r="20" spans="1:6">
      <c r="A20" s="34">
        <v>14</v>
      </c>
      <c r="B20" s="9" t="s">
        <v>69</v>
      </c>
      <c r="C20" s="13"/>
      <c r="D20" s="12">
        <v>2</v>
      </c>
      <c r="E20" s="12">
        <v>2</v>
      </c>
      <c r="F20" s="14" t="s">
        <v>137</v>
      </c>
    </row>
    <row r="21" spans="1:6">
      <c r="A21" s="34">
        <v>15</v>
      </c>
      <c r="B21" s="9" t="s">
        <v>69</v>
      </c>
      <c r="C21" s="2"/>
      <c r="D21" s="9">
        <v>2</v>
      </c>
      <c r="E21" s="9">
        <v>2</v>
      </c>
      <c r="F21" s="11" t="s">
        <v>138</v>
      </c>
    </row>
    <row r="22" spans="1:6">
      <c r="A22" s="34">
        <v>16</v>
      </c>
      <c r="B22" s="9" t="s">
        <v>70</v>
      </c>
      <c r="C22" s="13" t="s">
        <v>73</v>
      </c>
      <c r="D22" s="12">
        <v>2</v>
      </c>
      <c r="E22" s="12">
        <v>1</v>
      </c>
      <c r="F22" s="14" t="s">
        <v>127</v>
      </c>
    </row>
    <row r="23" spans="1:6">
      <c r="A23" s="34">
        <v>17</v>
      </c>
      <c r="B23" s="9" t="s">
        <v>69</v>
      </c>
      <c r="C23" s="2"/>
      <c r="D23" s="9">
        <v>9</v>
      </c>
      <c r="E23" s="9">
        <v>9</v>
      </c>
      <c r="F23" s="11" t="s">
        <v>139</v>
      </c>
    </row>
    <row r="24" spans="1:6">
      <c r="A24" s="34">
        <v>18</v>
      </c>
      <c r="B24" s="9" t="s">
        <v>69</v>
      </c>
      <c r="C24" s="13"/>
      <c r="D24" s="12">
        <v>2</v>
      </c>
      <c r="E24" s="12">
        <v>2</v>
      </c>
      <c r="F24" s="14" t="s">
        <v>140</v>
      </c>
    </row>
    <row r="25" spans="1:6">
      <c r="A25" s="34">
        <v>19</v>
      </c>
      <c r="B25" s="9" t="s">
        <v>69</v>
      </c>
      <c r="C25" s="13"/>
      <c r="D25" s="12">
        <v>2</v>
      </c>
      <c r="E25" s="12">
        <v>2</v>
      </c>
      <c r="F25" s="11" t="s">
        <v>141</v>
      </c>
    </row>
    <row r="26" spans="1:6">
      <c r="A26" s="34">
        <v>20</v>
      </c>
      <c r="B26" s="9" t="s">
        <v>69</v>
      </c>
      <c r="C26" s="2"/>
      <c r="D26" s="9">
        <v>3</v>
      </c>
      <c r="E26" s="9">
        <v>3</v>
      </c>
      <c r="F26" s="11" t="s">
        <v>143</v>
      </c>
    </row>
    <row r="27" spans="1:6">
      <c r="A27" s="34">
        <v>21</v>
      </c>
      <c r="B27" s="9" t="s">
        <v>69</v>
      </c>
      <c r="C27" s="2"/>
      <c r="D27" s="9">
        <v>6</v>
      </c>
      <c r="E27" s="9">
        <v>6</v>
      </c>
      <c r="F27" s="11" t="s">
        <v>144</v>
      </c>
    </row>
    <row r="28" spans="1:6">
      <c r="A28" s="34">
        <v>22</v>
      </c>
      <c r="B28" s="13"/>
      <c r="C28" s="13"/>
      <c r="D28" s="13"/>
      <c r="E28" s="13"/>
      <c r="F28" s="14"/>
    </row>
    <row r="29" spans="1:6">
      <c r="A29" s="35"/>
      <c r="B29" s="13"/>
      <c r="C29" s="13"/>
      <c r="D29" s="13"/>
      <c r="E29" s="13">
        <f>SUBTOTAL(109,E7:E28)</f>
        <v>58</v>
      </c>
      <c r="F29" s="14"/>
    </row>
    <row r="30" spans="1:6">
      <c r="A30" s="36"/>
      <c r="B30" s="36"/>
      <c r="C30" s="36"/>
      <c r="D30" s="36"/>
      <c r="E30" s="36"/>
      <c r="F30" s="36"/>
    </row>
    <row r="31" spans="1:6">
      <c r="A31" s="36"/>
      <c r="B31" s="36"/>
      <c r="C31" s="36"/>
      <c r="D31" s="36"/>
      <c r="E31" s="36"/>
      <c r="F31" s="36"/>
    </row>
    <row r="32" spans="1:6">
      <c r="A32" s="28">
        <v>41308</v>
      </c>
      <c r="B32" s="29">
        <v>80</v>
      </c>
    </row>
    <row r="33" spans="1:2">
      <c r="A33" s="28">
        <v>41309</v>
      </c>
      <c r="B33" s="29">
        <v>80</v>
      </c>
    </row>
    <row r="34" spans="1:2">
      <c r="A34" s="28">
        <v>41310</v>
      </c>
      <c r="B34" s="29">
        <v>76</v>
      </c>
    </row>
    <row r="35" spans="1:2">
      <c r="A35" s="28">
        <v>41311</v>
      </c>
      <c r="B35" s="29">
        <v>76</v>
      </c>
    </row>
    <row r="36" spans="1:2">
      <c r="A36" s="28">
        <v>41312</v>
      </c>
      <c r="B36" s="29">
        <v>75</v>
      </c>
    </row>
    <row r="37" spans="1:2">
      <c r="A37" s="28">
        <v>41313</v>
      </c>
      <c r="B37" s="29">
        <v>72</v>
      </c>
    </row>
    <row r="38" spans="1:2">
      <c r="A38" s="28">
        <v>41314</v>
      </c>
      <c r="B38" s="29">
        <v>72</v>
      </c>
    </row>
    <row r="39" spans="1:2">
      <c r="A39" s="28">
        <v>41315</v>
      </c>
      <c r="B39" s="29">
        <v>72</v>
      </c>
    </row>
    <row r="40" spans="1:2">
      <c r="A40" s="28">
        <v>41316</v>
      </c>
      <c r="B40" s="29">
        <v>69</v>
      </c>
    </row>
    <row r="41" spans="1:2">
      <c r="A41" s="28">
        <v>41317</v>
      </c>
      <c r="B41" s="29">
        <v>69</v>
      </c>
    </row>
    <row r="42" spans="1:2">
      <c r="A42" s="28">
        <v>41318</v>
      </c>
      <c r="B42" s="29">
        <v>68</v>
      </c>
    </row>
    <row r="43" spans="1:2">
      <c r="A43" s="28">
        <v>41319</v>
      </c>
      <c r="B43" s="29">
        <v>68</v>
      </c>
    </row>
    <row r="44" spans="1:2">
      <c r="A44" s="28">
        <v>41320</v>
      </c>
      <c r="B44" s="29">
        <v>68</v>
      </c>
    </row>
    <row r="45" spans="1:2">
      <c r="A45" s="28">
        <v>41321</v>
      </c>
      <c r="B45" s="29">
        <v>58</v>
      </c>
    </row>
    <row r="46" spans="1:2">
      <c r="A46" s="28">
        <v>41322</v>
      </c>
      <c r="B46" s="29"/>
    </row>
    <row r="47" spans="1:2">
      <c r="A47" s="28">
        <v>41323</v>
      </c>
      <c r="B47" s="29"/>
    </row>
    <row r="48" spans="1:2">
      <c r="A48" s="28">
        <v>41324</v>
      </c>
      <c r="B48" s="29"/>
    </row>
    <row r="49" spans="1:2">
      <c r="A49" s="28">
        <v>41325</v>
      </c>
      <c r="B49" s="29"/>
    </row>
    <row r="50" spans="1:2">
      <c r="A50" s="28">
        <v>41326</v>
      </c>
      <c r="B50" s="29"/>
    </row>
    <row r="51" spans="1:2">
      <c r="A51" s="28">
        <v>41327</v>
      </c>
      <c r="B51" s="29"/>
    </row>
    <row r="52" spans="1:2">
      <c r="A52" s="28">
        <v>41328</v>
      </c>
      <c r="B52" s="29"/>
    </row>
    <row r="53" spans="1:2">
      <c r="A53" s="28">
        <v>41329</v>
      </c>
      <c r="B53" s="29"/>
    </row>
    <row r="54" spans="1:2">
      <c r="A54" s="28">
        <v>41330</v>
      </c>
      <c r="B54" s="29"/>
    </row>
    <row r="55" spans="1:2">
      <c r="A55" s="28">
        <v>41331</v>
      </c>
      <c r="B55" s="29"/>
    </row>
    <row r="56" spans="1:2">
      <c r="A56" s="28">
        <v>41332</v>
      </c>
      <c r="B56" s="29"/>
    </row>
    <row r="57" spans="1:2">
      <c r="A57" s="28">
        <v>41333</v>
      </c>
      <c r="B57" s="29"/>
    </row>
    <row r="58" spans="1:2">
      <c r="A58" s="28">
        <v>41334</v>
      </c>
      <c r="B58" s="29"/>
    </row>
  </sheetData>
  <dataValidations count="1">
    <dataValidation type="list" allowBlank="1" showInputMessage="1" showErrorMessage="1" sqref="B7:B27">
      <formula1>$I$6:$I$8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F43"/>
  <sheetViews>
    <sheetView topLeftCell="A17" workbookViewId="0">
      <selection activeCell="F47" sqref="A1:F47"/>
    </sheetView>
  </sheetViews>
  <sheetFormatPr defaultRowHeight="14.25"/>
  <cols>
    <col min="3" max="3" width="9.6640625" customWidth="1"/>
    <col min="4" max="4" width="19.88671875" customWidth="1"/>
    <col min="5" max="5" width="12.109375" customWidth="1"/>
    <col min="6" max="6" width="71.6640625" bestFit="1" customWidth="1"/>
  </cols>
  <sheetData>
    <row r="2" spans="1:6">
      <c r="A2" s="1" t="s">
        <v>146</v>
      </c>
      <c r="B2" s="1"/>
    </row>
    <row r="3" spans="1:6">
      <c r="A3" s="1" t="s">
        <v>10</v>
      </c>
      <c r="B3" s="33" t="s">
        <v>147</v>
      </c>
    </row>
    <row r="4" spans="1:6">
      <c r="A4" s="1"/>
      <c r="B4" s="33"/>
    </row>
    <row r="5" spans="1:6">
      <c r="A5" s="1" t="s">
        <v>145</v>
      </c>
      <c r="B5" s="33" t="s">
        <v>142</v>
      </c>
      <c r="C5" s="41" t="s">
        <v>16</v>
      </c>
      <c r="D5" s="41" t="s">
        <v>13</v>
      </c>
      <c r="E5" s="41" t="s">
        <v>14</v>
      </c>
      <c r="F5" s="41" t="s">
        <v>12</v>
      </c>
    </row>
    <row r="6" spans="1:6">
      <c r="A6" s="42">
        <v>1</v>
      </c>
      <c r="B6" s="43" t="s">
        <v>69</v>
      </c>
      <c r="C6" s="44"/>
      <c r="D6" s="43">
        <v>1</v>
      </c>
      <c r="E6" s="44">
        <v>1</v>
      </c>
      <c r="F6" s="45" t="s">
        <v>110</v>
      </c>
    </row>
    <row r="7" spans="1:6">
      <c r="A7" s="42">
        <v>2</v>
      </c>
      <c r="B7" s="43" t="s">
        <v>69</v>
      </c>
      <c r="C7" s="44"/>
      <c r="D7" s="43">
        <v>0.5</v>
      </c>
      <c r="E7" s="44">
        <v>0.5</v>
      </c>
      <c r="F7" s="45" t="s">
        <v>111</v>
      </c>
    </row>
    <row r="8" spans="1:6">
      <c r="A8" s="42">
        <v>3</v>
      </c>
      <c r="B8" s="43" t="s">
        <v>69</v>
      </c>
      <c r="C8" s="44"/>
      <c r="D8" s="43">
        <v>0.5</v>
      </c>
      <c r="E8" s="44">
        <v>0.5</v>
      </c>
      <c r="F8" s="45" t="s">
        <v>112</v>
      </c>
    </row>
    <row r="9" spans="1:6">
      <c r="A9" s="42">
        <v>4</v>
      </c>
      <c r="B9" s="43" t="s">
        <v>69</v>
      </c>
      <c r="C9" s="46"/>
      <c r="D9" s="47">
        <v>0.5</v>
      </c>
      <c r="E9" s="46">
        <v>0.5</v>
      </c>
      <c r="F9" s="45" t="s">
        <v>113</v>
      </c>
    </row>
    <row r="10" spans="1:6">
      <c r="A10" s="42">
        <v>5</v>
      </c>
      <c r="B10" s="43" t="s">
        <v>69</v>
      </c>
      <c r="C10" s="44"/>
      <c r="D10" s="43">
        <v>0.5</v>
      </c>
      <c r="E10" s="44">
        <v>0.5</v>
      </c>
      <c r="F10" s="45" t="s">
        <v>114</v>
      </c>
    </row>
    <row r="11" spans="1:6">
      <c r="A11" s="42">
        <v>6</v>
      </c>
      <c r="B11" s="43" t="s">
        <v>69</v>
      </c>
      <c r="C11" s="44" t="s">
        <v>72</v>
      </c>
      <c r="D11" s="43">
        <v>1</v>
      </c>
      <c r="E11" s="44">
        <v>1</v>
      </c>
      <c r="F11" s="45" t="s">
        <v>125</v>
      </c>
    </row>
    <row r="12" spans="1:6">
      <c r="A12" s="42">
        <v>7</v>
      </c>
      <c r="B12" s="43" t="s">
        <v>69</v>
      </c>
      <c r="C12" s="44"/>
      <c r="D12" s="43">
        <v>2</v>
      </c>
      <c r="E12" s="44">
        <v>2</v>
      </c>
      <c r="F12" s="45" t="s">
        <v>115</v>
      </c>
    </row>
    <row r="13" spans="1:6">
      <c r="A13" s="42">
        <v>8</v>
      </c>
      <c r="B13" s="43" t="s">
        <v>69</v>
      </c>
      <c r="C13" s="46"/>
      <c r="D13" s="47">
        <v>6</v>
      </c>
      <c r="E13" s="46">
        <v>6</v>
      </c>
      <c r="F13" s="48" t="s">
        <v>116</v>
      </c>
    </row>
    <row r="14" spans="1:6">
      <c r="A14" s="42">
        <v>9</v>
      </c>
      <c r="B14" s="43" t="s">
        <v>69</v>
      </c>
      <c r="C14" s="44"/>
      <c r="D14" s="43">
        <v>2</v>
      </c>
      <c r="E14" s="44">
        <v>2</v>
      </c>
      <c r="F14" s="48" t="s">
        <v>117</v>
      </c>
    </row>
    <row r="15" spans="1:6">
      <c r="A15" s="49">
        <v>10</v>
      </c>
      <c r="B15" s="47" t="s">
        <v>69</v>
      </c>
      <c r="C15" s="46"/>
      <c r="D15" s="47">
        <v>2</v>
      </c>
      <c r="E15" s="46">
        <v>1</v>
      </c>
      <c r="F15" s="48" t="s">
        <v>118</v>
      </c>
    </row>
    <row r="16" spans="1:6">
      <c r="A16" s="49"/>
      <c r="B16" s="47"/>
      <c r="C16" s="46"/>
      <c r="D16" s="47">
        <f>SUBTOTAL(109,[Rozmiar początkowy '[h']])</f>
        <v>16</v>
      </c>
      <c r="E16" s="46">
        <f>SUBTOTAL(109,[Pozostało '[h']])</f>
        <v>15</v>
      </c>
      <c r="F16" s="48"/>
    </row>
    <row r="19" spans="1:2">
      <c r="A19" s="28">
        <v>41321</v>
      </c>
      <c r="B19" s="29">
        <v>15</v>
      </c>
    </row>
    <row r="20" spans="1:2">
      <c r="A20" s="28">
        <v>41322</v>
      </c>
      <c r="B20" s="29"/>
    </row>
    <row r="21" spans="1:2">
      <c r="A21" s="28">
        <v>41323</v>
      </c>
      <c r="B21" s="29"/>
    </row>
    <row r="22" spans="1:2">
      <c r="A22" s="28">
        <v>41324</v>
      </c>
      <c r="B22" s="29"/>
    </row>
    <row r="23" spans="1:2">
      <c r="A23" s="28">
        <v>41325</v>
      </c>
      <c r="B23" s="29"/>
    </row>
    <row r="24" spans="1:2">
      <c r="A24" s="28">
        <v>41326</v>
      </c>
      <c r="B24" s="29"/>
    </row>
    <row r="25" spans="1:2">
      <c r="A25" s="28">
        <v>41327</v>
      </c>
      <c r="B25" s="29"/>
    </row>
    <row r="26" spans="1:2">
      <c r="A26" s="28">
        <v>41328</v>
      </c>
      <c r="B26" s="29"/>
    </row>
    <row r="27" spans="1:2">
      <c r="A27" s="28">
        <v>41329</v>
      </c>
      <c r="B27" s="29"/>
    </row>
    <row r="28" spans="1:2">
      <c r="A28" s="28">
        <v>41330</v>
      </c>
      <c r="B28" s="29"/>
    </row>
    <row r="29" spans="1:2">
      <c r="A29" s="28">
        <v>41331</v>
      </c>
      <c r="B29" s="29"/>
    </row>
    <row r="30" spans="1:2">
      <c r="A30" s="28">
        <v>41332</v>
      </c>
      <c r="B30" s="29"/>
    </row>
    <row r="31" spans="1:2">
      <c r="A31" s="28">
        <v>41333</v>
      </c>
      <c r="B31" s="29"/>
    </row>
    <row r="32" spans="1:2">
      <c r="A32" s="28">
        <v>41334</v>
      </c>
    </row>
    <row r="33" spans="1:1">
      <c r="A33" s="28">
        <v>41335</v>
      </c>
    </row>
    <row r="34" spans="1:1">
      <c r="A34" s="28">
        <v>41336</v>
      </c>
    </row>
    <row r="35" spans="1:1">
      <c r="A35" s="28">
        <v>41337</v>
      </c>
    </row>
    <row r="36" spans="1:1">
      <c r="A36" s="28">
        <v>41338</v>
      </c>
    </row>
    <row r="37" spans="1:1">
      <c r="A37" s="28">
        <v>41339</v>
      </c>
    </row>
    <row r="38" spans="1:1">
      <c r="A38" s="28">
        <v>41340</v>
      </c>
    </row>
    <row r="39" spans="1:1">
      <c r="A39" s="28">
        <v>41341</v>
      </c>
    </row>
    <row r="40" spans="1:1">
      <c r="A40" s="28">
        <v>41342</v>
      </c>
    </row>
    <row r="41" spans="1:1">
      <c r="A41" s="28">
        <v>41343</v>
      </c>
    </row>
    <row r="42" spans="1:1">
      <c r="A42" s="28">
        <v>41344</v>
      </c>
    </row>
    <row r="43" spans="1:1">
      <c r="A43" s="28">
        <v>41345</v>
      </c>
    </row>
  </sheetData>
  <dataValidations count="1">
    <dataValidation type="list" allowBlank="1" showInputMessage="1" showErrorMessage="1" sqref="B6:B15">
      <formula1>$I$7:$I$10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H9" sqref="H9:H11"/>
    </sheetView>
  </sheetViews>
  <sheetFormatPr defaultRowHeight="14.25"/>
  <cols>
    <col min="1" max="1" width="7.109375" customWidth="1"/>
    <col min="2" max="2" width="10.88671875" customWidth="1"/>
    <col min="3" max="3" width="6" customWidth="1"/>
    <col min="4" max="4" width="6.33203125" customWidth="1"/>
    <col min="5" max="5" width="5.6640625" customWidth="1"/>
    <col min="6" max="6" width="73.21875" bestFit="1" customWidth="1"/>
  </cols>
  <sheetData>
    <row r="1" spans="1:8">
      <c r="A1" s="1" t="s">
        <v>148</v>
      </c>
    </row>
    <row r="2" spans="1:8">
      <c r="B2" s="1" t="s">
        <v>10</v>
      </c>
    </row>
    <row r="3" spans="1:8" ht="15">
      <c r="B3" s="64" t="s">
        <v>163</v>
      </c>
      <c r="C3" s="65"/>
      <c r="D3" s="65"/>
      <c r="E3" s="65"/>
      <c r="F3" s="65"/>
    </row>
    <row r="4" spans="1:8">
      <c r="A4" s="1"/>
      <c r="B4" s="33"/>
    </row>
    <row r="5" spans="1:8" ht="35.25" customHeight="1">
      <c r="A5" s="1" t="s">
        <v>145</v>
      </c>
      <c r="B5" s="33" t="s">
        <v>15</v>
      </c>
      <c r="C5" s="41" t="s">
        <v>16</v>
      </c>
      <c r="D5" s="63" t="s">
        <v>175</v>
      </c>
      <c r="E5" s="63" t="s">
        <v>176</v>
      </c>
      <c r="F5" s="41" t="s">
        <v>12</v>
      </c>
    </row>
    <row r="6" spans="1:8">
      <c r="A6" s="82">
        <v>1</v>
      </c>
      <c r="B6" s="83" t="s">
        <v>71</v>
      </c>
      <c r="C6" s="87"/>
      <c r="D6" s="85">
        <v>0.5</v>
      </c>
      <c r="E6" s="85">
        <v>0</v>
      </c>
      <c r="F6" s="86" t="s">
        <v>149</v>
      </c>
    </row>
    <row r="7" spans="1:8">
      <c r="A7" s="82">
        <v>2</v>
      </c>
      <c r="B7" s="83" t="s">
        <v>71</v>
      </c>
      <c r="C7" s="87"/>
      <c r="D7" s="85">
        <v>0.5</v>
      </c>
      <c r="E7" s="85">
        <v>0</v>
      </c>
      <c r="F7" s="86" t="s">
        <v>150</v>
      </c>
    </row>
    <row r="8" spans="1:8">
      <c r="A8" s="82">
        <v>3</v>
      </c>
      <c r="B8" s="83" t="s">
        <v>71</v>
      </c>
      <c r="C8" s="87"/>
      <c r="D8" s="85">
        <v>2</v>
      </c>
      <c r="E8" s="85">
        <v>0</v>
      </c>
      <c r="F8" s="86" t="s">
        <v>151</v>
      </c>
    </row>
    <row r="9" spans="1:8">
      <c r="A9" s="82">
        <v>4</v>
      </c>
      <c r="B9" s="83" t="s">
        <v>71</v>
      </c>
      <c r="C9" s="87"/>
      <c r="D9" s="85">
        <v>0.5</v>
      </c>
      <c r="E9" s="85">
        <v>0</v>
      </c>
      <c r="F9" s="86" t="s">
        <v>152</v>
      </c>
      <c r="H9" s="1" t="s">
        <v>69</v>
      </c>
    </row>
    <row r="10" spans="1:8">
      <c r="A10" s="82">
        <v>5</v>
      </c>
      <c r="B10" s="83" t="s">
        <v>71</v>
      </c>
      <c r="C10" s="84"/>
      <c r="D10" s="85">
        <v>0.5</v>
      </c>
      <c r="E10" s="85">
        <v>0</v>
      </c>
      <c r="F10" s="86" t="s">
        <v>153</v>
      </c>
      <c r="H10" s="1" t="s">
        <v>70</v>
      </c>
    </row>
    <row r="11" spans="1:8">
      <c r="A11" s="42">
        <v>6</v>
      </c>
      <c r="B11" s="9" t="s">
        <v>69</v>
      </c>
      <c r="C11" s="44" t="s">
        <v>72</v>
      </c>
      <c r="D11" s="43">
        <v>0.5</v>
      </c>
      <c r="E11" s="43">
        <v>0.5</v>
      </c>
      <c r="F11" s="45" t="s">
        <v>154</v>
      </c>
      <c r="H11" s="1" t="s">
        <v>71</v>
      </c>
    </row>
    <row r="12" spans="1:8">
      <c r="A12" s="42">
        <v>7</v>
      </c>
      <c r="B12" s="9" t="s">
        <v>69</v>
      </c>
      <c r="C12" s="44"/>
      <c r="D12" s="43">
        <v>1</v>
      </c>
      <c r="E12" s="43">
        <v>1</v>
      </c>
      <c r="F12" s="45" t="s">
        <v>155</v>
      </c>
    </row>
    <row r="13" spans="1:8">
      <c r="A13" s="82">
        <v>8</v>
      </c>
      <c r="B13" s="83" t="s">
        <v>71</v>
      </c>
      <c r="C13" s="84"/>
      <c r="D13" s="85">
        <v>1</v>
      </c>
      <c r="E13" s="85">
        <v>0</v>
      </c>
      <c r="F13" s="86" t="s">
        <v>156</v>
      </c>
    </row>
    <row r="14" spans="1:8">
      <c r="A14" s="82">
        <v>9</v>
      </c>
      <c r="B14" s="83" t="s">
        <v>71</v>
      </c>
      <c r="C14" s="84"/>
      <c r="D14" s="85">
        <v>0.5</v>
      </c>
      <c r="E14" s="85">
        <v>0</v>
      </c>
      <c r="F14" s="86" t="s">
        <v>157</v>
      </c>
    </row>
    <row r="15" spans="1:8">
      <c r="A15" s="82">
        <v>10</v>
      </c>
      <c r="B15" s="83" t="s">
        <v>71</v>
      </c>
      <c r="C15" s="87" t="s">
        <v>174</v>
      </c>
      <c r="D15" s="88">
        <v>2</v>
      </c>
      <c r="E15" s="88">
        <v>0</v>
      </c>
      <c r="F15" s="89" t="s">
        <v>172</v>
      </c>
    </row>
    <row r="16" spans="1:8">
      <c r="A16" s="82">
        <v>11</v>
      </c>
      <c r="B16" s="83" t="s">
        <v>71</v>
      </c>
      <c r="C16" s="87"/>
      <c r="D16" s="88">
        <v>2</v>
      </c>
      <c r="E16" s="88">
        <v>0</v>
      </c>
      <c r="F16" s="89" t="s">
        <v>173</v>
      </c>
    </row>
    <row r="17" spans="1:6">
      <c r="A17" s="82">
        <v>12</v>
      </c>
      <c r="B17" s="83" t="s">
        <v>71</v>
      </c>
      <c r="C17" s="87"/>
      <c r="D17" s="88">
        <v>1</v>
      </c>
      <c r="E17" s="88">
        <v>0</v>
      </c>
      <c r="F17" s="89" t="s">
        <v>158</v>
      </c>
    </row>
    <row r="18" spans="1:6">
      <c r="A18" s="42">
        <v>13</v>
      </c>
      <c r="B18" s="9" t="s">
        <v>69</v>
      </c>
      <c r="C18" s="46"/>
      <c r="D18" s="47">
        <v>0.5</v>
      </c>
      <c r="E18" s="47">
        <v>0.5</v>
      </c>
      <c r="F18" s="48" t="s">
        <v>159</v>
      </c>
    </row>
    <row r="19" spans="1:6">
      <c r="A19" s="42">
        <v>14</v>
      </c>
      <c r="B19" s="9" t="s">
        <v>69</v>
      </c>
      <c r="C19" s="46"/>
      <c r="D19" s="47">
        <v>0.5</v>
      </c>
      <c r="E19" s="47">
        <v>0.5</v>
      </c>
      <c r="F19" s="48" t="s">
        <v>160</v>
      </c>
    </row>
    <row r="20" spans="1:6">
      <c r="A20" s="82">
        <v>15</v>
      </c>
      <c r="B20" s="83" t="s">
        <v>71</v>
      </c>
      <c r="C20" s="87"/>
      <c r="D20" s="88">
        <v>1</v>
      </c>
      <c r="E20" s="88">
        <v>0</v>
      </c>
      <c r="F20" s="89" t="s">
        <v>161</v>
      </c>
    </row>
    <row r="21" spans="1:6">
      <c r="A21" s="42">
        <v>16</v>
      </c>
      <c r="B21" s="9" t="s">
        <v>69</v>
      </c>
      <c r="C21" s="46"/>
      <c r="D21" s="47">
        <v>5</v>
      </c>
      <c r="E21" s="47">
        <v>1</v>
      </c>
      <c r="F21" s="48" t="s">
        <v>162</v>
      </c>
    </row>
    <row r="22" spans="1:6">
      <c r="A22" s="82">
        <v>17</v>
      </c>
      <c r="B22" s="83" t="s">
        <v>71</v>
      </c>
      <c r="C22" s="87" t="s">
        <v>73</v>
      </c>
      <c r="D22" s="88">
        <v>1</v>
      </c>
      <c r="E22" s="88">
        <v>0</v>
      </c>
      <c r="F22" s="89" t="s">
        <v>169</v>
      </c>
    </row>
    <row r="23" spans="1:6">
      <c r="A23" s="82">
        <v>18</v>
      </c>
      <c r="B23" s="83" t="s">
        <v>71</v>
      </c>
      <c r="C23" s="87" t="s">
        <v>174</v>
      </c>
      <c r="D23" s="88">
        <v>2</v>
      </c>
      <c r="E23" s="88">
        <v>0</v>
      </c>
      <c r="F23" s="89" t="s">
        <v>164</v>
      </c>
    </row>
    <row r="24" spans="1:6">
      <c r="A24" s="42">
        <v>19</v>
      </c>
      <c r="B24" s="9" t="s">
        <v>69</v>
      </c>
      <c r="C24" s="46"/>
      <c r="D24" s="47">
        <v>2</v>
      </c>
      <c r="E24" s="47">
        <v>2</v>
      </c>
      <c r="F24" s="48" t="s">
        <v>165</v>
      </c>
    </row>
    <row r="25" spans="1:6">
      <c r="A25" s="42">
        <v>20</v>
      </c>
      <c r="B25" s="9" t="s">
        <v>69</v>
      </c>
      <c r="C25" s="46"/>
      <c r="D25" s="47">
        <v>1</v>
      </c>
      <c r="E25" s="47">
        <v>1</v>
      </c>
      <c r="F25" s="48" t="s">
        <v>166</v>
      </c>
    </row>
    <row r="26" spans="1:6">
      <c r="A26" s="42">
        <v>21</v>
      </c>
      <c r="B26" s="9" t="s">
        <v>69</v>
      </c>
      <c r="C26" s="46"/>
      <c r="D26" s="47">
        <v>1</v>
      </c>
      <c r="E26" s="47">
        <v>1</v>
      </c>
      <c r="F26" s="48" t="s">
        <v>170</v>
      </c>
    </row>
    <row r="27" spans="1:6">
      <c r="A27" s="82">
        <v>22</v>
      </c>
      <c r="B27" s="83" t="s">
        <v>71</v>
      </c>
      <c r="C27" s="87" t="s">
        <v>174</v>
      </c>
      <c r="D27" s="88">
        <v>2</v>
      </c>
      <c r="E27" s="88">
        <v>0</v>
      </c>
      <c r="F27" s="89" t="s">
        <v>171</v>
      </c>
    </row>
    <row r="28" spans="1:6">
      <c r="A28" s="82">
        <v>23</v>
      </c>
      <c r="B28" s="83" t="s">
        <v>71</v>
      </c>
      <c r="C28" s="87"/>
      <c r="D28" s="88">
        <v>2</v>
      </c>
      <c r="E28" s="88">
        <v>0</v>
      </c>
      <c r="F28" s="89" t="s">
        <v>167</v>
      </c>
    </row>
    <row r="29" spans="1:6">
      <c r="A29" s="82">
        <v>24</v>
      </c>
      <c r="B29" s="83" t="s">
        <v>71</v>
      </c>
      <c r="C29" s="87"/>
      <c r="D29" s="88">
        <v>1</v>
      </c>
      <c r="E29" s="88">
        <v>0</v>
      </c>
      <c r="F29" s="89" t="s">
        <v>168</v>
      </c>
    </row>
    <row r="30" spans="1:6">
      <c r="A30" s="100"/>
      <c r="B30" s="101"/>
      <c r="C30" s="102"/>
      <c r="D30" s="101">
        <f>SUBTOTAL(109,[Rozmiar 
początkowy '[h']])</f>
        <v>31</v>
      </c>
      <c r="E30" s="102">
        <f>SUBTOTAL(109,[Pozo-
stało '[h']])</f>
        <v>7.5</v>
      </c>
      <c r="F30" s="103"/>
    </row>
    <row r="31" spans="1:6">
      <c r="A31" s="61"/>
      <c r="B31" s="62"/>
      <c r="C31" s="61"/>
      <c r="D31" s="62"/>
      <c r="E31" s="61"/>
      <c r="F31" s="61"/>
    </row>
    <row r="32" spans="1:6">
      <c r="A32" s="61"/>
      <c r="B32" s="62"/>
      <c r="C32" s="61"/>
      <c r="D32" s="62"/>
      <c r="E32" s="61"/>
      <c r="F32" s="61"/>
    </row>
    <row r="33" spans="1:2">
      <c r="A33" s="28">
        <v>41407</v>
      </c>
      <c r="B33" s="29">
        <v>31</v>
      </c>
    </row>
    <row r="34" spans="1:2">
      <c r="A34" s="28">
        <v>41408</v>
      </c>
      <c r="B34" s="29">
        <v>27</v>
      </c>
    </row>
    <row r="35" spans="1:2">
      <c r="A35" s="28">
        <v>41409</v>
      </c>
      <c r="B35" s="29">
        <v>27</v>
      </c>
    </row>
    <row r="36" spans="1:2">
      <c r="A36" s="28">
        <v>41410</v>
      </c>
      <c r="B36" s="29">
        <v>27</v>
      </c>
    </row>
    <row r="37" spans="1:2">
      <c r="A37" s="28">
        <v>41411</v>
      </c>
      <c r="B37" s="29">
        <v>27</v>
      </c>
    </row>
    <row r="38" spans="1:2">
      <c r="A38" s="28">
        <v>41412</v>
      </c>
      <c r="B38" s="29">
        <v>27</v>
      </c>
    </row>
    <row r="39" spans="1:2">
      <c r="A39" s="28">
        <v>41413</v>
      </c>
      <c r="B39" s="29">
        <v>27</v>
      </c>
    </row>
    <row r="40" spans="1:2">
      <c r="A40" s="28">
        <v>41414</v>
      </c>
      <c r="B40" s="29">
        <v>27</v>
      </c>
    </row>
    <row r="41" spans="1:2">
      <c r="A41" s="28">
        <v>41415</v>
      </c>
      <c r="B41" s="29">
        <v>26</v>
      </c>
    </row>
    <row r="42" spans="1:2">
      <c r="A42" s="28">
        <v>41416</v>
      </c>
      <c r="B42" s="29">
        <v>22</v>
      </c>
    </row>
    <row r="43" spans="1:2">
      <c r="A43" s="28">
        <v>41417</v>
      </c>
      <c r="B43" s="29">
        <v>21</v>
      </c>
    </row>
    <row r="44" spans="1:2">
      <c r="A44" s="28">
        <v>41418</v>
      </c>
      <c r="B44" s="29">
        <v>19</v>
      </c>
    </row>
    <row r="45" spans="1:2">
      <c r="A45" s="28">
        <v>41419</v>
      </c>
      <c r="B45" s="29">
        <v>16</v>
      </c>
    </row>
    <row r="46" spans="1:2">
      <c r="A46" s="28">
        <v>41420</v>
      </c>
      <c r="B46" s="29">
        <v>15</v>
      </c>
    </row>
    <row r="47" spans="1:2">
      <c r="A47" s="28">
        <v>41421</v>
      </c>
      <c r="B47" s="29">
        <v>14</v>
      </c>
    </row>
    <row r="48" spans="1:2">
      <c r="A48" s="28">
        <v>41422</v>
      </c>
      <c r="B48" s="29">
        <v>13</v>
      </c>
    </row>
    <row r="49" spans="1:2">
      <c r="A49" s="28">
        <v>41423</v>
      </c>
      <c r="B49" s="29">
        <v>12</v>
      </c>
    </row>
    <row r="50" spans="1:2">
      <c r="A50" s="28">
        <v>41424</v>
      </c>
      <c r="B50" s="29">
        <v>10</v>
      </c>
    </row>
    <row r="51" spans="1:2">
      <c r="A51" s="28">
        <v>41425</v>
      </c>
      <c r="B51" s="29">
        <v>9</v>
      </c>
    </row>
    <row r="52" spans="1:2">
      <c r="A52" s="28">
        <v>41426</v>
      </c>
      <c r="B52" s="29">
        <v>8</v>
      </c>
    </row>
    <row r="53" spans="1:2">
      <c r="A53" s="28">
        <v>41427</v>
      </c>
      <c r="B53" s="29">
        <v>7.5</v>
      </c>
    </row>
    <row r="54" spans="1:2">
      <c r="A54" s="28">
        <v>41428</v>
      </c>
    </row>
    <row r="55" spans="1:2">
      <c r="A55" s="28">
        <v>41429</v>
      </c>
    </row>
    <row r="56" spans="1:2">
      <c r="A56" s="28">
        <v>41430</v>
      </c>
    </row>
    <row r="57" spans="1:2">
      <c r="A57" s="28"/>
    </row>
  </sheetData>
  <dataValidations count="1">
    <dataValidation type="list" allowBlank="1" showInputMessage="1" showErrorMessage="1" sqref="B6:B29">
      <formula1>$H$9:$H$11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topLeftCell="A25" workbookViewId="0">
      <selection activeCell="A45" sqref="A45:F45"/>
    </sheetView>
  </sheetViews>
  <sheetFormatPr defaultRowHeight="14.25"/>
  <cols>
    <col min="4" max="4" width="7.5546875" customWidth="1"/>
    <col min="5" max="5" width="8.88671875" customWidth="1"/>
    <col min="6" max="6" width="75.109375" customWidth="1"/>
    <col min="7" max="7" width="4.44140625" customWidth="1"/>
  </cols>
  <sheetData>
    <row r="1" spans="1:8">
      <c r="A1" s="1" t="s">
        <v>324</v>
      </c>
    </row>
    <row r="2" spans="1:8">
      <c r="B2" s="1" t="s">
        <v>10</v>
      </c>
    </row>
    <row r="3" spans="1:8" ht="15">
      <c r="B3" s="64" t="s">
        <v>359</v>
      </c>
      <c r="C3" s="65"/>
      <c r="D3" s="65"/>
      <c r="E3" s="65"/>
      <c r="F3" s="65"/>
    </row>
    <row r="4" spans="1:8">
      <c r="A4" s="1"/>
      <c r="B4" s="33"/>
    </row>
    <row r="5" spans="1:8" ht="38.25">
      <c r="A5" s="1" t="s">
        <v>145</v>
      </c>
      <c r="B5" s="33" t="s">
        <v>15</v>
      </c>
      <c r="C5" s="41" t="s">
        <v>16</v>
      </c>
      <c r="D5" s="63" t="s">
        <v>175</v>
      </c>
      <c r="E5" s="63" t="s">
        <v>176</v>
      </c>
      <c r="F5" s="41" t="s">
        <v>12</v>
      </c>
    </row>
    <row r="6" spans="1:8">
      <c r="A6" s="42"/>
      <c r="B6" s="139"/>
      <c r="C6" s="46"/>
      <c r="D6" s="43"/>
      <c r="E6" s="43"/>
      <c r="F6" s="140" t="s">
        <v>325</v>
      </c>
    </row>
    <row r="7" spans="1:8">
      <c r="A7" s="144">
        <v>2</v>
      </c>
      <c r="B7" s="145" t="s">
        <v>71</v>
      </c>
      <c r="C7" s="146" t="s">
        <v>77</v>
      </c>
      <c r="D7" s="145"/>
      <c r="E7" s="145"/>
      <c r="F7" s="150" t="s">
        <v>327</v>
      </c>
    </row>
    <row r="8" spans="1:8">
      <c r="A8" s="144">
        <v>3</v>
      </c>
      <c r="B8" s="145" t="s">
        <v>71</v>
      </c>
      <c r="C8" s="146" t="s">
        <v>77</v>
      </c>
      <c r="D8" s="145"/>
      <c r="E8" s="145"/>
      <c r="F8" s="150" t="s">
        <v>326</v>
      </c>
    </row>
    <row r="9" spans="1:8">
      <c r="A9" s="144">
        <v>4</v>
      </c>
      <c r="B9" s="145" t="s">
        <v>71</v>
      </c>
      <c r="C9" s="146" t="s">
        <v>77</v>
      </c>
      <c r="D9" s="145"/>
      <c r="E9" s="145"/>
      <c r="F9" s="148" t="s">
        <v>328</v>
      </c>
      <c r="H9" s="1" t="s">
        <v>69</v>
      </c>
    </row>
    <row r="10" spans="1:8">
      <c r="A10" s="144">
        <v>5</v>
      </c>
      <c r="B10" s="145" t="s">
        <v>71</v>
      </c>
      <c r="C10" s="146" t="s">
        <v>77</v>
      </c>
      <c r="D10" s="147"/>
      <c r="E10" s="147"/>
      <c r="F10" s="149" t="s">
        <v>370</v>
      </c>
      <c r="H10" s="1" t="s">
        <v>70</v>
      </c>
    </row>
    <row r="11" spans="1:8">
      <c r="A11" s="144">
        <v>6</v>
      </c>
      <c r="B11" s="145" t="s">
        <v>71</v>
      </c>
      <c r="C11" s="146" t="s">
        <v>77</v>
      </c>
      <c r="D11" s="145"/>
      <c r="E11" s="145"/>
      <c r="F11" s="148" t="s">
        <v>329</v>
      </c>
      <c r="H11" s="1" t="s">
        <v>71</v>
      </c>
    </row>
    <row r="12" spans="1:8">
      <c r="A12" s="42"/>
      <c r="B12" s="139"/>
      <c r="C12" s="44"/>
      <c r="D12" s="43"/>
      <c r="E12" s="43"/>
      <c r="F12" s="142" t="s">
        <v>330</v>
      </c>
      <c r="H12" s="1"/>
    </row>
    <row r="13" spans="1:8">
      <c r="A13" s="144">
        <v>7</v>
      </c>
      <c r="B13" s="145" t="s">
        <v>71</v>
      </c>
      <c r="C13" s="150" t="s">
        <v>73</v>
      </c>
      <c r="D13" s="145"/>
      <c r="E13" s="145"/>
      <c r="F13" s="148" t="s">
        <v>331</v>
      </c>
    </row>
    <row r="14" spans="1:8">
      <c r="A14" s="42">
        <v>8</v>
      </c>
      <c r="B14" s="43" t="s">
        <v>69</v>
      </c>
      <c r="C14" s="46"/>
      <c r="D14" s="47"/>
      <c r="E14" s="47"/>
      <c r="F14" s="48" t="s">
        <v>404</v>
      </c>
    </row>
    <row r="15" spans="1:8">
      <c r="A15" s="42"/>
      <c r="B15" s="139"/>
      <c r="C15" s="44"/>
      <c r="D15" s="43"/>
      <c r="E15" s="43"/>
      <c r="F15" s="142" t="s">
        <v>332</v>
      </c>
    </row>
    <row r="16" spans="1:8">
      <c r="A16" s="42">
        <v>9</v>
      </c>
      <c r="B16" s="139" t="s">
        <v>69</v>
      </c>
      <c r="C16" s="44" t="s">
        <v>72</v>
      </c>
      <c r="D16" s="43"/>
      <c r="E16" s="43"/>
      <c r="F16" s="141" t="s">
        <v>333</v>
      </c>
    </row>
    <row r="17" spans="1:6">
      <c r="A17" s="42"/>
      <c r="B17" s="139"/>
      <c r="C17" s="46"/>
      <c r="D17" s="47"/>
      <c r="E17" s="47"/>
      <c r="F17" s="142" t="s">
        <v>334</v>
      </c>
    </row>
    <row r="18" spans="1:6">
      <c r="A18" s="144">
        <v>11</v>
      </c>
      <c r="B18" s="145" t="s">
        <v>71</v>
      </c>
      <c r="C18" s="146" t="s">
        <v>72</v>
      </c>
      <c r="D18" s="147"/>
      <c r="E18" s="147"/>
      <c r="F18" s="148" t="s">
        <v>335</v>
      </c>
    </row>
    <row r="19" spans="1:6">
      <c r="A19" s="144">
        <v>12</v>
      </c>
      <c r="B19" s="145" t="s">
        <v>71</v>
      </c>
      <c r="C19" s="146" t="s">
        <v>72</v>
      </c>
      <c r="D19" s="147"/>
      <c r="E19" s="147"/>
      <c r="F19" s="148" t="s">
        <v>336</v>
      </c>
    </row>
    <row r="20" spans="1:6">
      <c r="A20" s="144">
        <v>13</v>
      </c>
      <c r="B20" s="145" t="s">
        <v>71</v>
      </c>
      <c r="C20" s="146" t="s">
        <v>72</v>
      </c>
      <c r="D20" s="147"/>
      <c r="E20" s="147"/>
      <c r="F20" s="148" t="s">
        <v>337</v>
      </c>
    </row>
    <row r="21" spans="1:6">
      <c r="A21" s="144">
        <v>14</v>
      </c>
      <c r="B21" s="145" t="s">
        <v>71</v>
      </c>
      <c r="C21" s="146" t="s">
        <v>73</v>
      </c>
      <c r="D21" s="147"/>
      <c r="E21" s="147"/>
      <c r="F21" s="148" t="s">
        <v>338</v>
      </c>
    </row>
    <row r="22" spans="1:6">
      <c r="A22" s="144">
        <v>15</v>
      </c>
      <c r="B22" s="145" t="s">
        <v>71</v>
      </c>
      <c r="C22" s="146" t="s">
        <v>73</v>
      </c>
      <c r="D22" s="147"/>
      <c r="E22" s="147"/>
      <c r="F22" s="148" t="s">
        <v>339</v>
      </c>
    </row>
    <row r="23" spans="1:6">
      <c r="A23" s="144">
        <v>16</v>
      </c>
      <c r="B23" s="145" t="s">
        <v>71</v>
      </c>
      <c r="C23" s="146" t="s">
        <v>77</v>
      </c>
      <c r="D23" s="147"/>
      <c r="E23" s="147"/>
      <c r="F23" s="148" t="s">
        <v>340</v>
      </c>
    </row>
    <row r="24" spans="1:6">
      <c r="A24" s="42"/>
      <c r="B24" s="139"/>
      <c r="C24" s="46"/>
      <c r="D24" s="47"/>
      <c r="E24" s="47"/>
      <c r="F24" s="142" t="s">
        <v>341</v>
      </c>
    </row>
    <row r="25" spans="1:6">
      <c r="A25" s="144">
        <v>18</v>
      </c>
      <c r="B25" s="145" t="s">
        <v>71</v>
      </c>
      <c r="C25" s="146" t="s">
        <v>72</v>
      </c>
      <c r="D25" s="147"/>
      <c r="E25" s="147"/>
      <c r="F25" s="148" t="s">
        <v>342</v>
      </c>
    </row>
    <row r="26" spans="1:6" ht="25.5">
      <c r="A26" s="144">
        <v>19</v>
      </c>
      <c r="B26" s="145" t="s">
        <v>71</v>
      </c>
      <c r="C26" s="146" t="s">
        <v>72</v>
      </c>
      <c r="D26" s="47"/>
      <c r="E26" s="47"/>
      <c r="F26" s="151" t="s">
        <v>358</v>
      </c>
    </row>
    <row r="27" spans="1:6">
      <c r="A27" s="144">
        <v>20</v>
      </c>
      <c r="B27" s="145" t="s">
        <v>71</v>
      </c>
      <c r="C27" s="146" t="s">
        <v>72</v>
      </c>
      <c r="D27" s="47"/>
      <c r="E27" s="47"/>
      <c r="F27" s="148" t="s">
        <v>343</v>
      </c>
    </row>
    <row r="28" spans="1:6">
      <c r="A28" s="42">
        <v>21</v>
      </c>
      <c r="B28" s="139" t="s">
        <v>69</v>
      </c>
      <c r="C28" s="46" t="s">
        <v>72</v>
      </c>
      <c r="D28" s="47"/>
      <c r="E28" s="47"/>
      <c r="F28" s="141" t="s">
        <v>344</v>
      </c>
    </row>
    <row r="29" spans="1:6" ht="25.5">
      <c r="A29" s="42">
        <v>22</v>
      </c>
      <c r="B29" s="139" t="s">
        <v>69</v>
      </c>
      <c r="C29" s="46" t="s">
        <v>73</v>
      </c>
      <c r="D29" s="47"/>
      <c r="E29" s="47"/>
      <c r="F29" s="143" t="s">
        <v>357</v>
      </c>
    </row>
    <row r="30" spans="1:6">
      <c r="A30" s="144">
        <v>23</v>
      </c>
      <c r="B30" s="145" t="s">
        <v>69</v>
      </c>
      <c r="C30" s="146" t="s">
        <v>77</v>
      </c>
      <c r="D30" s="147"/>
      <c r="E30" s="147"/>
      <c r="F30" s="148" t="s">
        <v>345</v>
      </c>
    </row>
    <row r="31" spans="1:6">
      <c r="A31" s="42"/>
      <c r="B31" s="139"/>
      <c r="C31" s="46"/>
      <c r="D31" s="47"/>
      <c r="E31" s="47"/>
      <c r="F31" s="142" t="s">
        <v>346</v>
      </c>
    </row>
    <row r="32" spans="1:6">
      <c r="A32" s="144">
        <v>25</v>
      </c>
      <c r="B32" s="145" t="s">
        <v>71</v>
      </c>
      <c r="C32" s="146" t="s">
        <v>73</v>
      </c>
      <c r="D32" s="147"/>
      <c r="E32" s="147"/>
      <c r="F32" s="148" t="s">
        <v>347</v>
      </c>
    </row>
    <row r="33" spans="1:6">
      <c r="A33" s="144">
        <v>26</v>
      </c>
      <c r="B33" s="145" t="s">
        <v>71</v>
      </c>
      <c r="C33" s="146" t="s">
        <v>73</v>
      </c>
      <c r="D33" s="147"/>
      <c r="E33" s="147"/>
      <c r="F33" s="148" t="s">
        <v>378</v>
      </c>
    </row>
    <row r="34" spans="1:6">
      <c r="A34" s="144">
        <v>27</v>
      </c>
      <c r="B34" s="145" t="s">
        <v>71</v>
      </c>
      <c r="C34" s="146" t="s">
        <v>73</v>
      </c>
      <c r="D34" s="147"/>
      <c r="E34" s="147"/>
      <c r="F34" s="149" t="s">
        <v>388</v>
      </c>
    </row>
    <row r="35" spans="1:6">
      <c r="A35" s="42">
        <v>28</v>
      </c>
      <c r="B35" s="145" t="s">
        <v>71</v>
      </c>
      <c r="C35" s="146" t="s">
        <v>73</v>
      </c>
      <c r="D35" s="147"/>
      <c r="E35" s="147"/>
      <c r="F35" s="148" t="s">
        <v>348</v>
      </c>
    </row>
    <row r="36" spans="1:6">
      <c r="A36" s="144">
        <v>29</v>
      </c>
      <c r="B36" s="145" t="s">
        <v>71</v>
      </c>
      <c r="C36" s="146" t="s">
        <v>73</v>
      </c>
      <c r="D36" s="147"/>
      <c r="E36" s="147"/>
      <c r="F36" s="149" t="s">
        <v>360</v>
      </c>
    </row>
    <row r="37" spans="1:6">
      <c r="A37" s="144">
        <v>30</v>
      </c>
      <c r="B37" s="145" t="s">
        <v>71</v>
      </c>
      <c r="C37" s="146" t="s">
        <v>72</v>
      </c>
      <c r="D37" s="147"/>
      <c r="E37" s="147"/>
      <c r="F37" s="148" t="s">
        <v>349</v>
      </c>
    </row>
    <row r="38" spans="1:6">
      <c r="A38" s="144">
        <v>31</v>
      </c>
      <c r="B38" s="145" t="s">
        <v>71</v>
      </c>
      <c r="C38" s="146" t="s">
        <v>73</v>
      </c>
      <c r="D38" s="147"/>
      <c r="E38" s="147"/>
      <c r="F38" s="148" t="s">
        <v>350</v>
      </c>
    </row>
    <row r="39" spans="1:6">
      <c r="A39" s="42">
        <v>32</v>
      </c>
      <c r="B39" s="145" t="s">
        <v>71</v>
      </c>
      <c r="C39" s="146" t="s">
        <v>73</v>
      </c>
      <c r="D39" s="47"/>
      <c r="E39" s="47"/>
      <c r="F39" s="148" t="s">
        <v>351</v>
      </c>
    </row>
    <row r="40" spans="1:6">
      <c r="A40" s="144">
        <v>33</v>
      </c>
      <c r="B40" s="145" t="s">
        <v>71</v>
      </c>
      <c r="C40" s="146" t="s">
        <v>73</v>
      </c>
      <c r="D40" s="47"/>
      <c r="E40" s="47"/>
      <c r="F40" s="148" t="s">
        <v>352</v>
      </c>
    </row>
    <row r="41" spans="1:6">
      <c r="A41" s="42"/>
      <c r="B41" s="139"/>
      <c r="C41" s="46"/>
      <c r="D41" s="47"/>
      <c r="E41" s="47"/>
      <c r="F41" s="142" t="s">
        <v>353</v>
      </c>
    </row>
    <row r="42" spans="1:6">
      <c r="A42" s="144">
        <v>34</v>
      </c>
      <c r="B42" s="145" t="s">
        <v>71</v>
      </c>
      <c r="C42" s="146" t="s">
        <v>73</v>
      </c>
      <c r="D42" s="147"/>
      <c r="E42" s="147"/>
      <c r="F42" s="148" t="s">
        <v>354</v>
      </c>
    </row>
    <row r="43" spans="1:6">
      <c r="A43" s="144">
        <v>35</v>
      </c>
      <c r="B43" s="145" t="s">
        <v>71</v>
      </c>
      <c r="C43" s="146" t="s">
        <v>73</v>
      </c>
      <c r="D43" s="147"/>
      <c r="E43" s="147"/>
      <c r="F43" s="148" t="s">
        <v>355</v>
      </c>
    </row>
    <row r="44" spans="1:6">
      <c r="A44" s="144">
        <v>36</v>
      </c>
      <c r="B44" s="145" t="s">
        <v>71</v>
      </c>
      <c r="C44" s="146" t="s">
        <v>72</v>
      </c>
      <c r="D44" s="147"/>
      <c r="E44" s="147"/>
      <c r="F44" s="148" t="s">
        <v>356</v>
      </c>
    </row>
    <row r="45" spans="1:6">
      <c r="A45" s="152">
        <v>37</v>
      </c>
      <c r="B45" s="145" t="s">
        <v>71</v>
      </c>
      <c r="C45" s="146" t="s">
        <v>72</v>
      </c>
      <c r="D45" s="147"/>
      <c r="E45" s="147"/>
      <c r="F45" s="149" t="s">
        <v>361</v>
      </c>
    </row>
    <row r="46" spans="1:6">
      <c r="A46" s="152">
        <v>38</v>
      </c>
      <c r="B46" s="145" t="s">
        <v>71</v>
      </c>
      <c r="C46" s="146" t="s">
        <v>73</v>
      </c>
      <c r="D46" s="147"/>
      <c r="E46" s="147"/>
      <c r="F46" s="149" t="s">
        <v>362</v>
      </c>
    </row>
    <row r="47" spans="1:6">
      <c r="A47" s="144">
        <v>39</v>
      </c>
      <c r="B47" s="147" t="s">
        <v>71</v>
      </c>
      <c r="C47" s="146" t="s">
        <v>73</v>
      </c>
      <c r="D47" s="147"/>
      <c r="E47" s="147"/>
      <c r="F47" s="149" t="s">
        <v>374</v>
      </c>
    </row>
    <row r="48" spans="1:6">
      <c r="A48" s="100"/>
      <c r="B48" s="101"/>
      <c r="C48" s="102"/>
      <c r="D48" s="101"/>
      <c r="E48" s="101"/>
      <c r="F48" s="103"/>
    </row>
    <row r="49" spans="1:6">
      <c r="A49" s="49"/>
      <c r="B49" s="47"/>
      <c r="C49" s="46"/>
      <c r="D49" s="47">
        <f>SUBTOTAL(109,[Rozmiar 
początkowy '[h']])</f>
        <v>0</v>
      </c>
      <c r="E49" s="46">
        <f>SUBTOTAL(109,[Pozo-
stało '[h']])</f>
        <v>0</v>
      </c>
      <c r="F49" s="48"/>
    </row>
  </sheetData>
  <dataValidations count="1">
    <dataValidation type="list" allowBlank="1" showInputMessage="1" showErrorMessage="1" sqref="B6:B48">
      <formula1>$H$9:$H$12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F19" sqref="F19"/>
    </sheetView>
  </sheetViews>
  <sheetFormatPr defaultRowHeight="14.25"/>
  <cols>
    <col min="1" max="3" width="9.21875" customWidth="1"/>
    <col min="4" max="4" width="12.33203125" customWidth="1"/>
    <col min="5" max="5" width="11.77734375" customWidth="1"/>
    <col min="6" max="6" width="62.44140625" bestFit="1" customWidth="1"/>
  </cols>
  <sheetData>
    <row r="1" spans="1:6">
      <c r="A1" s="1" t="s">
        <v>422</v>
      </c>
    </row>
    <row r="2" spans="1:6">
      <c r="B2" s="1" t="s">
        <v>10</v>
      </c>
    </row>
    <row r="3" spans="1:6" ht="15">
      <c r="B3" s="64" t="s">
        <v>421</v>
      </c>
      <c r="C3" s="65"/>
      <c r="D3" s="65"/>
      <c r="E3" s="65"/>
      <c r="F3" s="65"/>
    </row>
    <row r="4" spans="1:6">
      <c r="A4" s="1"/>
      <c r="B4" s="33"/>
    </row>
    <row r="5" spans="1:6" ht="25.5">
      <c r="A5" s="153" t="s">
        <v>423</v>
      </c>
      <c r="B5" s="154" t="s">
        <v>15</v>
      </c>
      <c r="C5" s="155" t="s">
        <v>16</v>
      </c>
      <c r="D5" s="156" t="s">
        <v>175</v>
      </c>
      <c r="E5" s="156" t="s">
        <v>176</v>
      </c>
      <c r="F5" s="157" t="s">
        <v>12</v>
      </c>
    </row>
    <row r="6" spans="1:6">
      <c r="A6" s="42" t="s">
        <v>429</v>
      </c>
      <c r="B6" s="139"/>
      <c r="C6" s="46"/>
      <c r="D6" s="43"/>
      <c r="E6" s="43"/>
      <c r="F6" s="45" t="s">
        <v>424</v>
      </c>
    </row>
    <row r="7" spans="1:6">
      <c r="A7" s="144"/>
      <c r="B7" s="145"/>
      <c r="C7" s="146"/>
      <c r="D7" s="145"/>
      <c r="E7" s="145"/>
      <c r="F7" s="45" t="s">
        <v>425</v>
      </c>
    </row>
    <row r="8" spans="1:6">
      <c r="A8" s="144"/>
      <c r="B8" s="145"/>
      <c r="C8" s="146"/>
      <c r="D8" s="145"/>
      <c r="E8" s="145"/>
      <c r="F8" s="45" t="s">
        <v>431</v>
      </c>
    </row>
    <row r="9" spans="1:6">
      <c r="A9" s="144"/>
      <c r="B9" s="145"/>
      <c r="C9" s="146"/>
      <c r="D9" s="145"/>
      <c r="E9" s="145"/>
      <c r="F9" s="45" t="s">
        <v>432</v>
      </c>
    </row>
    <row r="10" spans="1:6">
      <c r="A10" s="144"/>
      <c r="B10" s="145"/>
      <c r="C10" s="146"/>
      <c r="D10" s="145"/>
      <c r="E10" s="145"/>
      <c r="F10" s="45" t="s">
        <v>433</v>
      </c>
    </row>
    <row r="11" spans="1:6">
      <c r="A11" s="144"/>
      <c r="B11" s="145"/>
      <c r="C11" s="146"/>
      <c r="D11" s="145"/>
      <c r="E11" s="145"/>
      <c r="F11" s="45"/>
    </row>
    <row r="12" spans="1:6">
      <c r="A12" s="144" t="s">
        <v>430</v>
      </c>
      <c r="B12" s="145"/>
      <c r="C12" s="146"/>
      <c r="D12" s="147"/>
      <c r="E12" s="147"/>
      <c r="F12" s="45" t="s">
        <v>434</v>
      </c>
    </row>
    <row r="13" spans="1:6">
      <c r="A13" s="144"/>
      <c r="B13" s="145"/>
      <c r="C13" s="146"/>
      <c r="D13" s="145"/>
      <c r="E13" s="145"/>
      <c r="F13" s="140"/>
    </row>
    <row r="14" spans="1:6">
      <c r="A14" s="49"/>
      <c r="B14" s="158"/>
      <c r="C14" s="46"/>
      <c r="D14" s="47"/>
      <c r="E14" s="47"/>
      <c r="F14" s="140"/>
    </row>
    <row r="15" spans="1:6">
      <c r="A15" s="144"/>
      <c r="B15" s="145"/>
      <c r="C15" s="146"/>
      <c r="D15" s="145"/>
      <c r="E15" s="145"/>
      <c r="F15" s="140"/>
    </row>
    <row r="16" spans="1:6" ht="25.5">
      <c r="A16" s="144" t="s">
        <v>428</v>
      </c>
      <c r="B16" s="145"/>
      <c r="C16" s="159"/>
      <c r="D16" s="145"/>
      <c r="E16" s="145"/>
      <c r="F16" s="160" t="s">
        <v>426</v>
      </c>
    </row>
    <row r="17" spans="1:6" ht="25.5">
      <c r="A17" s="144"/>
      <c r="B17" s="145"/>
      <c r="C17" s="159"/>
      <c r="D17" s="145"/>
      <c r="E17" s="145"/>
      <c r="F17" s="160" t="s">
        <v>427</v>
      </c>
    </row>
    <row r="18" spans="1:6">
      <c r="A18" s="144"/>
      <c r="B18" s="145"/>
      <c r="C18" s="159"/>
      <c r="D18" s="145"/>
      <c r="E18" s="145"/>
      <c r="F18" s="161"/>
    </row>
    <row r="19" spans="1:6">
      <c r="A19" s="144"/>
      <c r="B19" s="145"/>
      <c r="C19" s="159"/>
      <c r="D19" s="145"/>
      <c r="E19" s="145"/>
      <c r="F19" s="161"/>
    </row>
    <row r="20" spans="1:6">
      <c r="A20" s="144"/>
      <c r="B20" s="145"/>
      <c r="C20" s="159"/>
      <c r="D20" s="145"/>
      <c r="E20" s="145"/>
      <c r="F20" s="161"/>
    </row>
    <row r="21" spans="1:6">
      <c r="A21" s="144"/>
      <c r="B21" s="145"/>
      <c r="C21" s="159"/>
      <c r="D21" s="145"/>
      <c r="E21" s="145"/>
      <c r="F21" s="161"/>
    </row>
    <row r="22" spans="1:6">
      <c r="A22" s="144"/>
      <c r="B22" s="145"/>
      <c r="C22" s="159"/>
      <c r="D22" s="145"/>
      <c r="E22" s="145"/>
      <c r="F22" s="161"/>
    </row>
    <row r="23" spans="1:6">
      <c r="A23" s="144"/>
      <c r="B23" s="145"/>
      <c r="C23" s="159"/>
      <c r="D23" s="145"/>
      <c r="E23" s="145"/>
      <c r="F23" s="140"/>
    </row>
  </sheetData>
  <dataValidations count="1">
    <dataValidation type="list" allowBlank="1" showInputMessage="1" showErrorMessage="1" sqref="B6:B23">
      <formula1>$H$8:$H$13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3:E56"/>
  <sheetViews>
    <sheetView workbookViewId="0">
      <selection activeCell="B7" sqref="B7"/>
    </sheetView>
  </sheetViews>
  <sheetFormatPr defaultRowHeight="14.25" outlineLevelRow="1"/>
  <cols>
    <col min="1" max="1" width="23.88671875" customWidth="1"/>
    <col min="2" max="2" width="19" customWidth="1"/>
    <col min="3" max="3" width="17.6640625" customWidth="1"/>
    <col min="4" max="4" width="50.77734375" customWidth="1"/>
    <col min="6" max="6" width="63.109375" bestFit="1" customWidth="1"/>
  </cols>
  <sheetData>
    <row r="3" spans="1:5">
      <c r="A3" s="179" t="s">
        <v>423</v>
      </c>
      <c r="B3" s="180" t="s">
        <v>15</v>
      </c>
      <c r="C3" s="181" t="s">
        <v>16</v>
      </c>
      <c r="D3" s="182" t="s">
        <v>12</v>
      </c>
      <c r="E3" s="163"/>
    </row>
    <row r="4" spans="1:5" ht="25.5">
      <c r="A4" s="172"/>
      <c r="B4" s="173"/>
      <c r="C4" s="174" t="s">
        <v>72</v>
      </c>
      <c r="D4" s="177" t="s">
        <v>481</v>
      </c>
      <c r="E4" s="163"/>
    </row>
    <row r="5" spans="1:5" ht="26.25" customHeight="1">
      <c r="A5" s="175" t="s">
        <v>429</v>
      </c>
      <c r="B5" s="145"/>
      <c r="C5" s="146" t="s">
        <v>73</v>
      </c>
      <c r="D5" s="178" t="s">
        <v>483</v>
      </c>
      <c r="E5" s="163"/>
    </row>
    <row r="6" spans="1:5" ht="24.75" customHeight="1">
      <c r="A6" s="172"/>
      <c r="B6" s="173"/>
      <c r="C6" s="174" t="s">
        <v>73</v>
      </c>
      <c r="D6" s="177" t="s">
        <v>484</v>
      </c>
      <c r="E6" s="163"/>
    </row>
    <row r="7" spans="1:5" ht="24.75" customHeight="1">
      <c r="A7" s="175"/>
      <c r="B7" s="145"/>
      <c r="C7" s="146" t="s">
        <v>72</v>
      </c>
      <c r="D7" s="178" t="s">
        <v>486</v>
      </c>
      <c r="E7" s="163"/>
    </row>
    <row r="8" spans="1:5" ht="25.5">
      <c r="A8" s="172" t="s">
        <v>430</v>
      </c>
      <c r="B8" s="173"/>
      <c r="C8" s="174" t="s">
        <v>73</v>
      </c>
      <c r="D8" s="177" t="s">
        <v>482</v>
      </c>
      <c r="E8" s="163"/>
    </row>
    <row r="9" spans="1:5" ht="29.25" customHeight="1">
      <c r="A9" s="175"/>
      <c r="B9" s="145"/>
      <c r="C9" s="146" t="s">
        <v>73</v>
      </c>
      <c r="D9" s="178" t="s">
        <v>485</v>
      </c>
      <c r="E9" s="163"/>
    </row>
    <row r="10" spans="1:5">
      <c r="A10" s="175"/>
      <c r="B10" s="145"/>
      <c r="C10" s="176"/>
      <c r="D10" s="178"/>
      <c r="E10" s="163"/>
    </row>
    <row r="11" spans="1:5">
      <c r="D11" s="163"/>
      <c r="E11" s="163"/>
    </row>
    <row r="12" spans="1:5">
      <c r="D12" s="163"/>
      <c r="E12" s="163"/>
    </row>
    <row r="22" spans="1:3" ht="30">
      <c r="A22" s="162" t="s">
        <v>458</v>
      </c>
      <c r="B22" s="163"/>
      <c r="C22" s="163"/>
    </row>
    <row r="23" spans="1:3" collapsed="1">
      <c r="A23" s="163" t="s">
        <v>457</v>
      </c>
      <c r="B23" s="163"/>
      <c r="C23" s="163"/>
    </row>
    <row r="24" spans="1:3" ht="63.75" hidden="1" outlineLevel="1">
      <c r="A24" s="166" t="s">
        <v>459</v>
      </c>
      <c r="B24" s="167" t="s">
        <v>436</v>
      </c>
      <c r="C24" s="168" t="s">
        <v>470</v>
      </c>
    </row>
    <row r="25" spans="1:3" ht="25.5" hidden="1" outlineLevel="1">
      <c r="A25" s="166"/>
      <c r="B25" s="167" t="s">
        <v>440</v>
      </c>
      <c r="C25" s="168" t="s">
        <v>471</v>
      </c>
    </row>
    <row r="26" spans="1:3" ht="28.5" collapsed="1">
      <c r="A26" s="163" t="s">
        <v>460</v>
      </c>
      <c r="B26" s="165"/>
      <c r="C26" s="163"/>
    </row>
    <row r="27" spans="1:3" ht="76.5" hidden="1" outlineLevel="1">
      <c r="A27" s="169" t="s">
        <v>461</v>
      </c>
      <c r="B27" s="170" t="s">
        <v>437</v>
      </c>
      <c r="C27" s="171" t="s">
        <v>473</v>
      </c>
    </row>
    <row r="28" spans="1:3" ht="25.5" hidden="1" outlineLevel="1">
      <c r="A28" s="169"/>
      <c r="B28" s="170" t="s">
        <v>438</v>
      </c>
      <c r="C28" s="171" t="s">
        <v>475</v>
      </c>
    </row>
    <row r="29" spans="1:3" ht="25.5" hidden="1" outlineLevel="1">
      <c r="A29" s="169"/>
      <c r="B29" s="170" t="s">
        <v>439</v>
      </c>
      <c r="C29" s="171" t="s">
        <v>474</v>
      </c>
    </row>
    <row r="30" spans="1:3" hidden="1" outlineLevel="1">
      <c r="A30" s="169"/>
      <c r="B30" s="170" t="s">
        <v>448</v>
      </c>
      <c r="C30" s="171"/>
    </row>
    <row r="31" spans="1:3" ht="28.5" collapsed="1">
      <c r="A31" s="163" t="s">
        <v>462</v>
      </c>
      <c r="B31" s="163"/>
      <c r="C31" s="163"/>
    </row>
    <row r="32" spans="1:3" ht="38.25" hidden="1" outlineLevel="1">
      <c r="A32" s="169" t="s">
        <v>463</v>
      </c>
      <c r="B32" s="170" t="s">
        <v>465</v>
      </c>
      <c r="C32" s="171" t="s">
        <v>476</v>
      </c>
    </row>
    <row r="33" spans="1:3" hidden="1" outlineLevel="1">
      <c r="A33" s="170"/>
      <c r="B33" s="170" t="s">
        <v>464</v>
      </c>
      <c r="C33" s="163"/>
    </row>
    <row r="34" spans="1:3">
      <c r="A34" s="163"/>
      <c r="B34" s="163"/>
      <c r="C34" s="163"/>
    </row>
    <row r="35" spans="1:3" ht="30">
      <c r="A35" s="162" t="s">
        <v>435</v>
      </c>
      <c r="B35" s="164"/>
      <c r="C35" s="163"/>
    </row>
    <row r="36" spans="1:3" collapsed="1">
      <c r="A36" t="s">
        <v>466</v>
      </c>
      <c r="B36" s="163"/>
      <c r="C36" s="163"/>
    </row>
    <row r="37" spans="1:3" hidden="1" outlineLevel="1">
      <c r="A37" t="s">
        <v>441</v>
      </c>
      <c r="B37" t="s">
        <v>442</v>
      </c>
      <c r="C37" s="163"/>
    </row>
    <row r="38" spans="1:3" hidden="1" outlineLevel="1">
      <c r="B38" t="s">
        <v>443</v>
      </c>
      <c r="C38" s="163"/>
    </row>
    <row r="39" spans="1:3" hidden="1" outlineLevel="1">
      <c r="B39" t="s">
        <v>444</v>
      </c>
      <c r="C39" s="163"/>
    </row>
    <row r="40" spans="1:3" hidden="1" outlineLevel="1">
      <c r="B40" t="s">
        <v>445</v>
      </c>
      <c r="C40" s="163"/>
    </row>
    <row r="41" spans="1:3" collapsed="1">
      <c r="A41" t="s">
        <v>467</v>
      </c>
    </row>
    <row r="42" spans="1:3" hidden="1" outlineLevel="1">
      <c r="A42" t="s">
        <v>446</v>
      </c>
      <c r="B42" t="s">
        <v>447</v>
      </c>
    </row>
    <row r="43" spans="1:3" hidden="1" outlineLevel="1">
      <c r="B43" t="s">
        <v>450</v>
      </c>
    </row>
    <row r="44" spans="1:3" hidden="1" outlineLevel="1">
      <c r="B44" t="s">
        <v>449</v>
      </c>
    </row>
    <row r="45" spans="1:3" ht="15" customHeight="1" collapsed="1">
      <c r="A45" t="s">
        <v>468</v>
      </c>
    </row>
    <row r="46" spans="1:3" hidden="1" outlineLevel="1">
      <c r="A46" t="s">
        <v>451</v>
      </c>
      <c r="B46" t="s">
        <v>452</v>
      </c>
    </row>
    <row r="47" spans="1:3" hidden="1" outlineLevel="1">
      <c r="B47" t="s">
        <v>453</v>
      </c>
    </row>
    <row r="48" spans="1:3" collapsed="1">
      <c r="A48" t="s">
        <v>469</v>
      </c>
    </row>
    <row r="49" spans="1:2" hidden="1" outlineLevel="1">
      <c r="A49" t="s">
        <v>454</v>
      </c>
      <c r="B49" t="s">
        <v>455</v>
      </c>
    </row>
    <row r="50" spans="1:2" hidden="1" outlineLevel="1">
      <c r="B50" t="s">
        <v>456</v>
      </c>
    </row>
    <row r="52" spans="1:2" ht="15">
      <c r="A52" s="162" t="s">
        <v>472</v>
      </c>
    </row>
    <row r="53" spans="1:2">
      <c r="A53" t="s">
        <v>477</v>
      </c>
    </row>
    <row r="54" spans="1:2">
      <c r="A54" t="s">
        <v>478</v>
      </c>
    </row>
    <row r="55" spans="1:2">
      <c r="A55" t="s">
        <v>479</v>
      </c>
    </row>
    <row r="56" spans="1:2">
      <c r="A56" t="s">
        <v>480</v>
      </c>
    </row>
  </sheetData>
  <dataValidations count="1">
    <dataValidation type="list" allowBlank="1" showInputMessage="1" showErrorMessage="1" sqref="B4:B10">
      <formula1>$H$9:$H$14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E47"/>
  <sheetViews>
    <sheetView workbookViewId="0">
      <selection activeCell="C14" sqref="C14"/>
    </sheetView>
  </sheetViews>
  <sheetFormatPr defaultRowHeight="14.25"/>
  <cols>
    <col min="2" max="2" width="28.88671875" customWidth="1"/>
    <col min="3" max="3" width="25.44140625" customWidth="1"/>
    <col min="4" max="4" width="34.33203125" customWidth="1"/>
    <col min="5" max="5" width="9" bestFit="1" customWidth="1"/>
  </cols>
  <sheetData>
    <row r="2" spans="1:4">
      <c r="A2" s="179" t="s">
        <v>423</v>
      </c>
      <c r="B2" s="180" t="s">
        <v>15</v>
      </c>
      <c r="C2" s="181" t="s">
        <v>16</v>
      </c>
      <c r="D2" s="182" t="s">
        <v>12</v>
      </c>
    </row>
    <row r="3" spans="1:4">
      <c r="A3" s="172" t="s">
        <v>428</v>
      </c>
      <c r="B3" s="173"/>
      <c r="C3" s="174" t="s">
        <v>6</v>
      </c>
      <c r="D3" s="177" t="s">
        <v>629</v>
      </c>
    </row>
    <row r="4" spans="1:4">
      <c r="A4" s="175"/>
      <c r="B4" s="145"/>
      <c r="C4" s="146" t="s">
        <v>639</v>
      </c>
      <c r="D4" s="178" t="s">
        <v>634</v>
      </c>
    </row>
    <row r="5" spans="1:4">
      <c r="A5" s="222"/>
      <c r="B5" s="223"/>
      <c r="C5" s="146" t="s">
        <v>639</v>
      </c>
      <c r="D5" s="177" t="s">
        <v>635</v>
      </c>
    </row>
    <row r="6" spans="1:4" ht="38.25">
      <c r="A6" s="222"/>
      <c r="B6" s="223"/>
      <c r="C6" s="146" t="s">
        <v>6</v>
      </c>
      <c r="D6" s="177" t="s">
        <v>637</v>
      </c>
    </row>
    <row r="7" spans="1:4">
      <c r="A7" s="222"/>
      <c r="B7" s="223"/>
      <c r="C7" s="146" t="s">
        <v>639</v>
      </c>
      <c r="D7" s="177" t="s">
        <v>638</v>
      </c>
    </row>
    <row r="8" spans="1:4">
      <c r="A8" s="222"/>
      <c r="B8" s="223"/>
      <c r="C8" s="146"/>
      <c r="D8" s="177"/>
    </row>
    <row r="9" spans="1:4" ht="25.5">
      <c r="A9" s="172" t="s">
        <v>630</v>
      </c>
      <c r="B9" s="173"/>
      <c r="C9" s="174" t="s">
        <v>7</v>
      </c>
      <c r="D9" s="177" t="s">
        <v>633</v>
      </c>
    </row>
    <row r="10" spans="1:4">
      <c r="A10" s="175"/>
      <c r="B10" s="145"/>
      <c r="C10" s="146" t="s">
        <v>639</v>
      </c>
      <c r="D10" s="178" t="s">
        <v>636</v>
      </c>
    </row>
    <row r="11" spans="1:4">
      <c r="A11" s="172" t="s">
        <v>631</v>
      </c>
      <c r="B11" s="173"/>
      <c r="C11" s="174"/>
      <c r="D11" s="177" t="s">
        <v>632</v>
      </c>
    </row>
    <row r="12" spans="1:4">
      <c r="A12" s="175"/>
      <c r="B12" s="145"/>
      <c r="C12" s="146"/>
      <c r="D12" s="178"/>
    </row>
    <row r="13" spans="1:4">
      <c r="A13" s="175"/>
      <c r="B13" s="145"/>
      <c r="C13" s="176"/>
      <c r="D13" s="178"/>
    </row>
    <row r="19" spans="1:5" ht="15">
      <c r="A19" s="91" t="s">
        <v>610</v>
      </c>
      <c r="B19" s="66"/>
      <c r="C19" s="66" t="s">
        <v>652</v>
      </c>
      <c r="D19" s="66" t="s">
        <v>641</v>
      </c>
      <c r="E19" s="66" t="s">
        <v>640</v>
      </c>
    </row>
    <row r="20" spans="1:5" ht="15">
      <c r="A20" s="224"/>
      <c r="B20" s="92"/>
      <c r="C20" s="92"/>
      <c r="D20" s="92"/>
      <c r="E20" s="92"/>
    </row>
    <row r="21" spans="1:5" ht="28.5">
      <c r="A21" s="92"/>
      <c r="B21" s="92" t="s">
        <v>646</v>
      </c>
      <c r="C21" s="92" t="s">
        <v>653</v>
      </c>
      <c r="D21" s="92"/>
      <c r="E21" s="92">
        <v>50000</v>
      </c>
    </row>
    <row r="22" spans="1:5">
      <c r="A22" s="92"/>
      <c r="B22" s="92" t="s">
        <v>643</v>
      </c>
      <c r="C22" s="92"/>
      <c r="D22" s="92"/>
      <c r="E22" s="92">
        <v>16000</v>
      </c>
    </row>
    <row r="23" spans="1:5" ht="42.75">
      <c r="A23" s="92"/>
      <c r="B23" s="92" t="s">
        <v>644</v>
      </c>
      <c r="C23" s="92" t="s">
        <v>654</v>
      </c>
      <c r="D23" s="92"/>
      <c r="E23" s="92">
        <v>5000</v>
      </c>
    </row>
    <row r="24" spans="1:5" ht="57">
      <c r="A24" s="92"/>
      <c r="B24" s="92" t="s">
        <v>645</v>
      </c>
      <c r="C24" s="92" t="s">
        <v>655</v>
      </c>
      <c r="D24" s="92"/>
      <c r="E24" s="92">
        <v>4000</v>
      </c>
    </row>
    <row r="25" spans="1:5">
      <c r="A25" s="92"/>
      <c r="B25" s="92" t="s">
        <v>611</v>
      </c>
      <c r="C25" s="92"/>
      <c r="D25" s="92"/>
      <c r="E25" s="92"/>
    </row>
    <row r="26" spans="1:5" ht="28.5">
      <c r="A26" s="92"/>
      <c r="B26" s="92" t="s">
        <v>650</v>
      </c>
      <c r="C26" s="92" t="s">
        <v>656</v>
      </c>
      <c r="D26" s="92" t="s">
        <v>651</v>
      </c>
      <c r="E26" s="92">
        <f>200*50</f>
        <v>10000</v>
      </c>
    </row>
    <row r="27" spans="1:5" ht="28.5">
      <c r="A27" s="92"/>
      <c r="B27" s="92" t="s">
        <v>612</v>
      </c>
      <c r="C27" s="225" t="s">
        <v>658</v>
      </c>
      <c r="D27" s="92"/>
      <c r="E27" s="92"/>
    </row>
    <row r="28" spans="1:5" ht="28.5">
      <c r="A28" s="92"/>
      <c r="B28" s="92" t="s">
        <v>613</v>
      </c>
      <c r="C28" s="92" t="s">
        <v>657</v>
      </c>
      <c r="D28" s="92" t="s">
        <v>642</v>
      </c>
      <c r="E28" s="92">
        <v>5000</v>
      </c>
    </row>
    <row r="29" spans="1:5">
      <c r="A29" s="92"/>
      <c r="B29" s="92" t="s">
        <v>614</v>
      </c>
      <c r="C29" s="92"/>
      <c r="D29" s="92" t="s">
        <v>648</v>
      </c>
      <c r="E29" s="92">
        <v>0</v>
      </c>
    </row>
    <row r="30" spans="1:5" ht="42.75">
      <c r="A30" s="92"/>
      <c r="B30" s="92" t="s">
        <v>479</v>
      </c>
      <c r="C30" s="92" t="s">
        <v>666</v>
      </c>
      <c r="D30" s="92" t="s">
        <v>647</v>
      </c>
      <c r="E30" s="92">
        <v>2200</v>
      </c>
    </row>
    <row r="31" spans="1:5" ht="42.75">
      <c r="A31" s="92"/>
      <c r="B31" s="92" t="s">
        <v>615</v>
      </c>
      <c r="C31" s="92" t="s">
        <v>665</v>
      </c>
      <c r="D31" s="92" t="s">
        <v>647</v>
      </c>
      <c r="E31" s="92">
        <v>9400</v>
      </c>
    </row>
    <row r="32" spans="1:5">
      <c r="A32" s="92"/>
      <c r="B32" s="92" t="s">
        <v>478</v>
      </c>
      <c r="C32" s="92" t="s">
        <v>664</v>
      </c>
      <c r="D32" s="92" t="s">
        <v>647</v>
      </c>
      <c r="E32" s="92">
        <v>15700</v>
      </c>
    </row>
    <row r="33" spans="1:5" ht="57">
      <c r="A33" s="92"/>
      <c r="B33" s="92" t="s">
        <v>616</v>
      </c>
      <c r="C33" s="92" t="s">
        <v>659</v>
      </c>
      <c r="D33" s="92" t="s">
        <v>649</v>
      </c>
      <c r="E33" s="92">
        <f>35*180</f>
        <v>6300</v>
      </c>
    </row>
    <row r="34" spans="1:5" ht="57">
      <c r="A34" s="92"/>
      <c r="B34" s="92" t="s">
        <v>617</v>
      </c>
      <c r="C34" s="92" t="s">
        <v>660</v>
      </c>
      <c r="D34" s="92"/>
      <c r="E34" s="92"/>
    </row>
    <row r="35" spans="1:5" ht="28.5">
      <c r="A35" s="92"/>
      <c r="B35" s="92" t="s">
        <v>618</v>
      </c>
      <c r="C35" s="92" t="s">
        <v>661</v>
      </c>
      <c r="D35" s="92"/>
      <c r="E35" s="92"/>
    </row>
    <row r="36" spans="1:5" ht="99.75">
      <c r="A36" s="92"/>
      <c r="B36" s="92" t="s">
        <v>619</v>
      </c>
      <c r="C36" s="92" t="s">
        <v>662</v>
      </c>
      <c r="D36" s="92"/>
      <c r="E36" s="92"/>
    </row>
    <row r="37" spans="1:5">
      <c r="A37" s="92"/>
      <c r="B37" s="92" t="s">
        <v>620</v>
      </c>
      <c r="C37" s="92" t="s">
        <v>663</v>
      </c>
      <c r="D37" s="92"/>
      <c r="E37" s="92">
        <v>5000</v>
      </c>
    </row>
    <row r="38" spans="1:5">
      <c r="A38" s="92"/>
      <c r="B38" s="92" t="s">
        <v>621</v>
      </c>
      <c r="C38" s="92" t="s">
        <v>496</v>
      </c>
      <c r="D38" s="92"/>
      <c r="E38" s="92">
        <v>20800</v>
      </c>
    </row>
    <row r="39" spans="1:5">
      <c r="B39" s="225" t="s">
        <v>320</v>
      </c>
      <c r="E39">
        <f>SUM(E21:E38)</f>
        <v>149400</v>
      </c>
    </row>
    <row r="41" spans="1:5" ht="15">
      <c r="A41" s="90" t="s">
        <v>622</v>
      </c>
    </row>
    <row r="42" spans="1:5">
      <c r="A42" t="s">
        <v>623</v>
      </c>
    </row>
    <row r="43" spans="1:5">
      <c r="A43" t="s">
        <v>624</v>
      </c>
    </row>
    <row r="44" spans="1:5">
      <c r="A44" t="s">
        <v>625</v>
      </c>
    </row>
    <row r="45" spans="1:5">
      <c r="A45" t="s">
        <v>626</v>
      </c>
    </row>
    <row r="46" spans="1:5">
      <c r="A46" t="s">
        <v>627</v>
      </c>
    </row>
    <row r="47" spans="1:5">
      <c r="A47" t="s">
        <v>628</v>
      </c>
    </row>
  </sheetData>
  <dataValidations count="1">
    <dataValidation type="list" allowBlank="1" showInputMessage="1" showErrorMessage="1" sqref="B3:B13">
      <formula1>$G$13:$G$18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D28"/>
  <sheetViews>
    <sheetView workbookViewId="0">
      <selection activeCell="B3" sqref="B3"/>
    </sheetView>
  </sheetViews>
  <sheetFormatPr defaultRowHeight="14.25"/>
  <cols>
    <col min="1" max="1" width="7.77734375" customWidth="1"/>
    <col min="2" max="2" width="32.109375" customWidth="1"/>
    <col min="3" max="3" width="23.33203125" customWidth="1"/>
    <col min="4" max="4" width="55.88671875" customWidth="1"/>
  </cols>
  <sheetData>
    <row r="2" spans="1:4">
      <c r="A2" s="179" t="s">
        <v>423</v>
      </c>
      <c r="B2" s="180" t="s">
        <v>15</v>
      </c>
      <c r="C2" s="181" t="s">
        <v>16</v>
      </c>
      <c r="D2" s="182" t="s">
        <v>12</v>
      </c>
    </row>
    <row r="3" spans="1:4">
      <c r="A3" s="172"/>
      <c r="B3" s="173"/>
      <c r="C3" s="174" t="s">
        <v>73</v>
      </c>
      <c r="D3" s="177" t="s">
        <v>667</v>
      </c>
    </row>
    <row r="4" spans="1:4">
      <c r="A4" s="175"/>
      <c r="B4" s="145"/>
      <c r="C4" s="46" t="s">
        <v>682</v>
      </c>
      <c r="D4" s="178" t="s">
        <v>668</v>
      </c>
    </row>
    <row r="5" spans="1:4">
      <c r="A5" s="172"/>
      <c r="B5" s="173"/>
      <c r="C5" s="174"/>
      <c r="D5" s="177"/>
    </row>
    <row r="6" spans="1:4">
      <c r="A6" s="175"/>
      <c r="B6" s="145"/>
      <c r="C6" s="46" t="s">
        <v>682</v>
      </c>
      <c r="D6" s="178" t="s">
        <v>669</v>
      </c>
    </row>
    <row r="7" spans="1:4">
      <c r="A7" s="172"/>
      <c r="B7" s="173"/>
      <c r="C7" s="174" t="s">
        <v>682</v>
      </c>
      <c r="D7" s="177" t="s">
        <v>670</v>
      </c>
    </row>
    <row r="8" spans="1:4">
      <c r="A8" s="175"/>
      <c r="B8" s="145"/>
      <c r="C8" s="46"/>
      <c r="D8" s="178"/>
    </row>
    <row r="9" spans="1:4">
      <c r="A9" s="172"/>
      <c r="B9" s="173"/>
      <c r="C9" s="174" t="s">
        <v>683</v>
      </c>
      <c r="D9" s="177" t="s">
        <v>671</v>
      </c>
    </row>
    <row r="10" spans="1:4">
      <c r="A10" s="175"/>
      <c r="B10" s="145"/>
      <c r="C10" s="46" t="s">
        <v>683</v>
      </c>
      <c r="D10" s="178" t="s">
        <v>681</v>
      </c>
    </row>
    <row r="11" spans="1:4">
      <c r="A11" s="172"/>
      <c r="B11" s="173"/>
      <c r="C11" s="174"/>
      <c r="D11" s="177"/>
    </row>
    <row r="12" spans="1:4">
      <c r="A12" s="175"/>
      <c r="B12" s="145"/>
      <c r="C12" s="46" t="s">
        <v>683</v>
      </c>
      <c r="D12" s="178" t="s">
        <v>672</v>
      </c>
    </row>
    <row r="13" spans="1:4">
      <c r="A13" s="172"/>
      <c r="B13" s="173"/>
      <c r="C13" s="174"/>
      <c r="D13" s="177"/>
    </row>
    <row r="14" spans="1:4">
      <c r="A14" s="175"/>
      <c r="B14" s="145"/>
      <c r="C14" s="46" t="s">
        <v>682</v>
      </c>
      <c r="D14" s="178" t="s">
        <v>673</v>
      </c>
    </row>
    <row r="15" spans="1:4">
      <c r="A15" s="172"/>
      <c r="B15" s="173"/>
      <c r="C15" s="174" t="s">
        <v>682</v>
      </c>
      <c r="D15" s="177" t="s">
        <v>675</v>
      </c>
    </row>
    <row r="16" spans="1:4">
      <c r="A16" s="175"/>
      <c r="B16" s="145"/>
      <c r="C16" s="46"/>
      <c r="D16" s="178"/>
    </row>
    <row r="17" spans="1:4">
      <c r="A17" s="172"/>
      <c r="B17" s="173"/>
      <c r="C17" s="174" t="s">
        <v>73</v>
      </c>
      <c r="D17" s="177" t="s">
        <v>674</v>
      </c>
    </row>
    <row r="18" spans="1:4">
      <c r="A18" s="175"/>
      <c r="B18" s="145"/>
      <c r="C18" s="46" t="s">
        <v>73</v>
      </c>
      <c r="D18" s="178" t="s">
        <v>676</v>
      </c>
    </row>
    <row r="19" spans="1:4">
      <c r="A19" s="172"/>
      <c r="B19" s="173"/>
      <c r="C19" s="174" t="s">
        <v>73</v>
      </c>
      <c r="D19" s="177" t="s">
        <v>677</v>
      </c>
    </row>
    <row r="20" spans="1:4">
      <c r="A20" s="175"/>
      <c r="B20" s="145"/>
      <c r="C20" s="46" t="s">
        <v>73</v>
      </c>
      <c r="D20" s="178" t="s">
        <v>680</v>
      </c>
    </row>
    <row r="21" spans="1:4">
      <c r="A21" s="172"/>
      <c r="B21" s="173"/>
      <c r="C21" s="174" t="s">
        <v>73</v>
      </c>
      <c r="D21" s="177" t="s">
        <v>678</v>
      </c>
    </row>
    <row r="22" spans="1:4">
      <c r="A22" s="175"/>
      <c r="B22" s="145"/>
      <c r="C22" s="46" t="s">
        <v>73</v>
      </c>
      <c r="D22" s="178" t="s">
        <v>679</v>
      </c>
    </row>
    <row r="23" spans="1:4">
      <c r="A23" s="172"/>
      <c r="B23" s="173"/>
      <c r="C23" s="174"/>
      <c r="D23" s="177"/>
    </row>
    <row r="24" spans="1:4">
      <c r="A24" s="175"/>
      <c r="B24" s="145"/>
      <c r="C24" s="146"/>
      <c r="D24" s="178"/>
    </row>
    <row r="25" spans="1:4">
      <c r="A25" s="172"/>
      <c r="B25" s="173"/>
      <c r="C25" s="174"/>
      <c r="D25" s="177"/>
    </row>
    <row r="26" spans="1:4">
      <c r="A26" s="175"/>
      <c r="B26" s="145"/>
      <c r="C26" s="146"/>
      <c r="D26" s="178"/>
    </row>
    <row r="27" spans="1:4">
      <c r="A27" s="172"/>
      <c r="B27" s="173"/>
      <c r="C27" s="174"/>
      <c r="D27" s="177"/>
    </row>
    <row r="28" spans="1:4">
      <c r="A28" s="175"/>
      <c r="B28" s="145"/>
      <c r="C28" s="146"/>
      <c r="D28" s="178"/>
    </row>
  </sheetData>
  <dataValidations count="1">
    <dataValidation type="list" allowBlank="1" showInputMessage="1" showErrorMessage="1" sqref="B3:B28">
      <formula1>$G$14:$G$19</formula1>
    </dataValidation>
  </dataValidations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D19" sqref="A3:D19"/>
    </sheetView>
  </sheetViews>
  <sheetFormatPr defaultRowHeight="14.25"/>
  <cols>
    <col min="1" max="1" width="7.33203125" customWidth="1"/>
    <col min="2" max="2" width="15.21875" customWidth="1"/>
    <col min="3" max="3" width="11.44140625" customWidth="1"/>
    <col min="4" max="4" width="72.44140625" customWidth="1"/>
  </cols>
  <sheetData>
    <row r="3" spans="1:6">
      <c r="A3" s="263" t="s">
        <v>423</v>
      </c>
      <c r="B3" s="264" t="s">
        <v>15</v>
      </c>
      <c r="C3" s="265" t="s">
        <v>16</v>
      </c>
      <c r="D3" s="266" t="s">
        <v>12</v>
      </c>
      <c r="F3" t="s">
        <v>69</v>
      </c>
    </row>
    <row r="4" spans="1:6">
      <c r="A4" s="42"/>
      <c r="B4" s="260" t="s">
        <v>71</v>
      </c>
      <c r="C4" s="44"/>
      <c r="D4" s="160" t="s">
        <v>722</v>
      </c>
      <c r="F4" t="s">
        <v>70</v>
      </c>
    </row>
    <row r="5" spans="1:6">
      <c r="A5" s="42"/>
      <c r="B5" s="260" t="s">
        <v>71</v>
      </c>
      <c r="C5" s="44"/>
      <c r="D5" s="160" t="s">
        <v>723</v>
      </c>
      <c r="F5" t="s">
        <v>71</v>
      </c>
    </row>
    <row r="6" spans="1:6">
      <c r="A6" s="42"/>
      <c r="B6" s="260" t="s">
        <v>71</v>
      </c>
      <c r="C6" s="44"/>
      <c r="D6" s="160" t="s">
        <v>724</v>
      </c>
    </row>
    <row r="7" spans="1:6">
      <c r="A7" s="42"/>
      <c r="B7" s="260"/>
      <c r="C7" s="44" t="s">
        <v>73</v>
      </c>
      <c r="D7" s="160" t="s">
        <v>731</v>
      </c>
    </row>
    <row r="8" spans="1:6">
      <c r="A8" s="42"/>
      <c r="B8" s="260"/>
      <c r="C8" s="44"/>
      <c r="D8" s="160" t="s">
        <v>732</v>
      </c>
    </row>
    <row r="9" spans="1:6">
      <c r="A9" s="42"/>
      <c r="B9" s="260" t="s">
        <v>71</v>
      </c>
      <c r="C9" s="44" t="s">
        <v>73</v>
      </c>
      <c r="D9" s="160" t="s">
        <v>725</v>
      </c>
    </row>
    <row r="10" spans="1:6">
      <c r="A10" s="42"/>
      <c r="B10" s="260" t="s">
        <v>71</v>
      </c>
      <c r="C10" s="44" t="s">
        <v>72</v>
      </c>
      <c r="D10" s="160" t="s">
        <v>726</v>
      </c>
    </row>
    <row r="11" spans="1:6">
      <c r="A11" s="42"/>
      <c r="B11" s="260" t="s">
        <v>71</v>
      </c>
      <c r="C11" s="44"/>
      <c r="D11" s="160" t="s">
        <v>727</v>
      </c>
    </row>
    <row r="12" spans="1:6">
      <c r="A12" s="42"/>
      <c r="B12" s="260" t="s">
        <v>71</v>
      </c>
      <c r="C12" s="44" t="s">
        <v>73</v>
      </c>
      <c r="D12" s="160" t="s">
        <v>728</v>
      </c>
    </row>
    <row r="13" spans="1:6">
      <c r="A13" s="42"/>
      <c r="B13" s="260" t="s">
        <v>71</v>
      </c>
      <c r="C13" s="44"/>
      <c r="D13" s="160" t="s">
        <v>729</v>
      </c>
    </row>
    <row r="14" spans="1:6">
      <c r="A14" s="42"/>
      <c r="B14" s="260"/>
      <c r="C14" s="44"/>
      <c r="D14" s="160" t="s">
        <v>730</v>
      </c>
    </row>
    <row r="15" spans="1:6">
      <c r="A15" s="42"/>
      <c r="B15" s="260"/>
      <c r="C15" s="44"/>
      <c r="D15" s="160" t="s">
        <v>734</v>
      </c>
    </row>
    <row r="16" spans="1:6">
      <c r="A16" s="42"/>
      <c r="B16" s="260" t="s">
        <v>71</v>
      </c>
      <c r="C16" s="44" t="s">
        <v>72</v>
      </c>
      <c r="D16" s="160" t="s">
        <v>735</v>
      </c>
    </row>
    <row r="17" spans="1:4">
      <c r="A17" s="42"/>
      <c r="B17" s="260" t="s">
        <v>71</v>
      </c>
      <c r="C17" s="44" t="s">
        <v>72</v>
      </c>
      <c r="D17" s="160" t="s">
        <v>733</v>
      </c>
    </row>
    <row r="18" spans="1:4">
      <c r="A18" s="42"/>
      <c r="B18" s="260" t="s">
        <v>71</v>
      </c>
      <c r="C18" s="44" t="s">
        <v>72</v>
      </c>
      <c r="D18" s="160" t="s">
        <v>736</v>
      </c>
    </row>
    <row r="19" spans="1:4">
      <c r="A19" s="49"/>
      <c r="B19" s="261" t="s">
        <v>71</v>
      </c>
      <c r="C19" s="46"/>
      <c r="D19" s="262" t="s">
        <v>737</v>
      </c>
    </row>
  </sheetData>
  <dataValidations count="1">
    <dataValidation type="list" allowBlank="1" showInputMessage="1" showErrorMessage="1" sqref="B4:B19">
      <formula1>$F$3:$F$5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4:D20"/>
  <sheetViews>
    <sheetView workbookViewId="0">
      <selection activeCell="D17" sqref="D17:D18"/>
    </sheetView>
  </sheetViews>
  <sheetFormatPr defaultRowHeight="14.25"/>
  <cols>
    <col min="1" max="1" width="4.109375" bestFit="1" customWidth="1"/>
    <col min="2" max="2" width="10.6640625" customWidth="1"/>
    <col min="3" max="3" width="11.44140625" bestFit="1" customWidth="1"/>
    <col min="4" max="4" width="81.5546875" customWidth="1"/>
  </cols>
  <sheetData>
    <row r="4" spans="1:4">
      <c r="A4" s="263" t="s">
        <v>423</v>
      </c>
      <c r="B4" s="263" t="s">
        <v>145</v>
      </c>
      <c r="C4" s="265" t="s">
        <v>16</v>
      </c>
      <c r="D4" s="266" t="s">
        <v>12</v>
      </c>
    </row>
    <row r="5" spans="1:4">
      <c r="A5" s="42"/>
      <c r="B5" s="42" t="s">
        <v>71</v>
      </c>
      <c r="C5" s="44" t="s">
        <v>77</v>
      </c>
      <c r="D5" s="160" t="s">
        <v>731</v>
      </c>
    </row>
    <row r="6" spans="1:4">
      <c r="A6" s="42"/>
      <c r="B6" s="42" t="s">
        <v>71</v>
      </c>
      <c r="C6" s="44" t="s">
        <v>73</v>
      </c>
      <c r="D6" s="160" t="s">
        <v>745</v>
      </c>
    </row>
    <row r="7" spans="1:4">
      <c r="A7" s="42"/>
      <c r="B7" s="42"/>
      <c r="C7" s="44"/>
      <c r="D7" s="160" t="s">
        <v>732</v>
      </c>
    </row>
    <row r="8" spans="1:4">
      <c r="A8" s="42"/>
      <c r="B8" s="42" t="s">
        <v>71</v>
      </c>
      <c r="C8" s="44"/>
      <c r="D8" s="160" t="s">
        <v>789</v>
      </c>
    </row>
    <row r="9" spans="1:4">
      <c r="A9" s="42"/>
      <c r="B9" s="42" t="s">
        <v>71</v>
      </c>
      <c r="C9" s="44"/>
      <c r="D9" s="160" t="s">
        <v>734</v>
      </c>
    </row>
    <row r="10" spans="1:4">
      <c r="A10" s="42"/>
      <c r="B10" s="42" t="s">
        <v>71</v>
      </c>
      <c r="C10" s="44" t="s">
        <v>72</v>
      </c>
      <c r="D10" s="160" t="s">
        <v>738</v>
      </c>
    </row>
    <row r="11" spans="1:4">
      <c r="A11" s="42"/>
      <c r="B11" s="42" t="s">
        <v>71</v>
      </c>
      <c r="C11" s="44" t="s">
        <v>72</v>
      </c>
      <c r="D11" s="160" t="s">
        <v>739</v>
      </c>
    </row>
    <row r="12" spans="1:4">
      <c r="A12" s="42"/>
      <c r="B12" s="42"/>
      <c r="C12" s="44" t="s">
        <v>72</v>
      </c>
      <c r="D12" s="160" t="s">
        <v>740</v>
      </c>
    </row>
    <row r="13" spans="1:4">
      <c r="A13" s="42"/>
      <c r="B13" s="42" t="s">
        <v>71</v>
      </c>
      <c r="C13" s="44" t="s">
        <v>73</v>
      </c>
      <c r="D13" s="160" t="s">
        <v>741</v>
      </c>
    </row>
    <row r="14" spans="1:4">
      <c r="A14" s="42"/>
      <c r="B14" s="42" t="s">
        <v>71</v>
      </c>
      <c r="C14" s="44" t="s">
        <v>72</v>
      </c>
      <c r="D14" s="160" t="s">
        <v>742</v>
      </c>
    </row>
    <row r="15" spans="1:4">
      <c r="A15" s="42"/>
      <c r="B15" s="42"/>
      <c r="C15" s="44" t="s">
        <v>72</v>
      </c>
      <c r="D15" s="160" t="s">
        <v>743</v>
      </c>
    </row>
    <row r="16" spans="1:4">
      <c r="A16" s="49"/>
      <c r="B16" s="49" t="s">
        <v>71</v>
      </c>
      <c r="C16" s="44" t="s">
        <v>174</v>
      </c>
      <c r="D16" s="262" t="s">
        <v>744</v>
      </c>
    </row>
    <row r="17" spans="1:4">
      <c r="A17" s="42"/>
      <c r="B17" s="42"/>
      <c r="C17" s="44"/>
      <c r="D17" s="160" t="s">
        <v>746</v>
      </c>
    </row>
    <row r="18" spans="1:4">
      <c r="A18" s="42"/>
      <c r="B18" s="42"/>
      <c r="C18" s="44"/>
      <c r="D18" s="160" t="s">
        <v>747</v>
      </c>
    </row>
    <row r="19" spans="1:4">
      <c r="A19" s="42"/>
      <c r="B19" s="42"/>
      <c r="C19" s="44"/>
      <c r="D19" s="160"/>
    </row>
    <row r="20" spans="1:4">
      <c r="A20" s="49"/>
      <c r="B20" s="49"/>
      <c r="C20" s="46"/>
      <c r="D20" s="26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B4:F29"/>
  <sheetViews>
    <sheetView topLeftCell="A10" workbookViewId="0">
      <selection activeCell="C25" sqref="C25:D25"/>
    </sheetView>
  </sheetViews>
  <sheetFormatPr defaultRowHeight="14.25"/>
  <cols>
    <col min="4" max="5" width="10.109375" customWidth="1"/>
    <col min="6" max="6" width="64.88671875" customWidth="1"/>
  </cols>
  <sheetData>
    <row r="4" spans="2:6">
      <c r="B4" s="263" t="s">
        <v>423</v>
      </c>
      <c r="C4" s="263" t="s">
        <v>15</v>
      </c>
      <c r="D4" s="265" t="s">
        <v>16</v>
      </c>
      <c r="E4" s="274" t="s">
        <v>805</v>
      </c>
      <c r="F4" s="266" t="s">
        <v>12</v>
      </c>
    </row>
    <row r="5" spans="2:6">
      <c r="B5" s="42"/>
      <c r="C5" s="42"/>
      <c r="D5" s="44"/>
      <c r="E5" s="45"/>
      <c r="F5" s="160"/>
    </row>
    <row r="6" spans="2:6">
      <c r="B6" s="42"/>
      <c r="C6" s="42" t="s">
        <v>71</v>
      </c>
      <c r="D6" s="44" t="s">
        <v>72</v>
      </c>
      <c r="E6" s="45"/>
      <c r="F6" s="160" t="s">
        <v>743</v>
      </c>
    </row>
    <row r="7" spans="2:6">
      <c r="B7" s="42"/>
      <c r="C7" s="42"/>
      <c r="D7" s="44"/>
      <c r="E7" s="45"/>
      <c r="F7" s="160" t="s">
        <v>746</v>
      </c>
    </row>
    <row r="8" spans="2:6">
      <c r="B8" s="42"/>
      <c r="C8" s="42"/>
      <c r="D8" s="44"/>
      <c r="E8" s="45"/>
      <c r="F8" s="160" t="s">
        <v>747</v>
      </c>
    </row>
    <row r="9" spans="2:6">
      <c r="B9" s="268"/>
      <c r="C9" s="268"/>
      <c r="D9" s="269"/>
      <c r="E9" s="275"/>
      <c r="F9" s="160" t="s">
        <v>740</v>
      </c>
    </row>
    <row r="10" spans="2:6">
      <c r="B10" s="268"/>
      <c r="C10" s="268"/>
      <c r="D10" s="269"/>
      <c r="E10" s="275"/>
      <c r="F10" s="270"/>
    </row>
    <row r="11" spans="2:6">
      <c r="B11" s="42"/>
      <c r="C11" s="42"/>
      <c r="D11" s="44"/>
      <c r="E11" s="44" t="s">
        <v>794</v>
      </c>
      <c r="F11" s="160" t="s">
        <v>795</v>
      </c>
    </row>
    <row r="12" spans="2:6">
      <c r="B12" s="42"/>
      <c r="C12" s="42" t="s">
        <v>71</v>
      </c>
      <c r="D12" s="44"/>
      <c r="E12" s="44"/>
      <c r="F12" s="160" t="s">
        <v>796</v>
      </c>
    </row>
    <row r="13" spans="2:6">
      <c r="B13" s="42"/>
      <c r="C13" s="42" t="s">
        <v>71</v>
      </c>
      <c r="D13" s="44" t="s">
        <v>73</v>
      </c>
      <c r="E13" s="44"/>
      <c r="F13" s="160" t="s">
        <v>797</v>
      </c>
    </row>
    <row r="14" spans="2:6">
      <c r="B14" s="268"/>
      <c r="C14" s="268"/>
      <c r="D14" s="269"/>
      <c r="E14" s="275"/>
      <c r="F14" s="270"/>
    </row>
    <row r="15" spans="2:6">
      <c r="B15" s="42"/>
      <c r="C15" s="42" t="s">
        <v>71</v>
      </c>
      <c r="D15" s="44" t="s">
        <v>72</v>
      </c>
      <c r="E15" s="44" t="s">
        <v>619</v>
      </c>
      <c r="F15" s="160" t="s">
        <v>791</v>
      </c>
    </row>
    <row r="16" spans="2:6">
      <c r="B16" s="49"/>
      <c r="C16" s="49"/>
      <c r="D16" s="44"/>
      <c r="E16" s="44"/>
      <c r="F16" s="262" t="s">
        <v>792</v>
      </c>
    </row>
    <row r="17" spans="2:6">
      <c r="B17" s="268"/>
      <c r="C17" s="42" t="s">
        <v>71</v>
      </c>
      <c r="D17" s="44" t="s">
        <v>72</v>
      </c>
      <c r="E17" s="269"/>
      <c r="F17" s="270" t="s">
        <v>793</v>
      </c>
    </row>
    <row r="18" spans="2:6">
      <c r="B18" s="268"/>
      <c r="C18" s="268"/>
      <c r="D18" s="269"/>
      <c r="E18" s="275"/>
      <c r="F18" s="270"/>
    </row>
    <row r="19" spans="2:6">
      <c r="B19" s="42"/>
      <c r="C19" s="42" t="s">
        <v>71</v>
      </c>
      <c r="D19" s="44" t="s">
        <v>73</v>
      </c>
      <c r="E19" s="44" t="s">
        <v>790</v>
      </c>
      <c r="F19" s="160" t="s">
        <v>801</v>
      </c>
    </row>
    <row r="20" spans="2:6">
      <c r="B20" s="42"/>
      <c r="C20" s="42"/>
      <c r="D20" s="44"/>
      <c r="E20" s="44"/>
      <c r="F20" s="160" t="s">
        <v>802</v>
      </c>
    </row>
    <row r="21" spans="2:6">
      <c r="B21" s="268"/>
      <c r="C21" s="268"/>
      <c r="D21" s="269"/>
      <c r="E21" s="275"/>
      <c r="F21" s="270"/>
    </row>
    <row r="22" spans="2:6">
      <c r="B22" s="268"/>
      <c r="C22" s="268" t="s">
        <v>71</v>
      </c>
      <c r="D22" s="269" t="s">
        <v>72</v>
      </c>
      <c r="E22" s="269" t="s">
        <v>233</v>
      </c>
      <c r="F22" s="270" t="s">
        <v>798</v>
      </c>
    </row>
    <row r="23" spans="2:6">
      <c r="B23" s="268"/>
      <c r="C23" s="268" t="s">
        <v>71</v>
      </c>
      <c r="D23" s="269" t="s">
        <v>73</v>
      </c>
      <c r="E23" s="269"/>
      <c r="F23" s="270" t="s">
        <v>799</v>
      </c>
    </row>
    <row r="24" spans="2:6">
      <c r="B24" s="268"/>
      <c r="C24" s="268"/>
      <c r="D24" s="269"/>
      <c r="E24" s="269"/>
      <c r="F24" s="270" t="s">
        <v>800</v>
      </c>
    </row>
    <row r="25" spans="2:6">
      <c r="B25" s="268"/>
      <c r="C25" s="268" t="s">
        <v>71</v>
      </c>
      <c r="D25" s="269" t="s">
        <v>73</v>
      </c>
      <c r="E25" s="275"/>
      <c r="F25" s="270" t="s">
        <v>846</v>
      </c>
    </row>
    <row r="26" spans="2:6">
      <c r="B26" s="268"/>
      <c r="C26" s="268"/>
      <c r="D26" s="269"/>
      <c r="E26" s="275"/>
      <c r="F26" s="270" t="s">
        <v>847</v>
      </c>
    </row>
    <row r="27" spans="2:6">
      <c r="B27" s="268"/>
      <c r="C27" s="268"/>
      <c r="D27" s="269"/>
      <c r="E27" s="275"/>
      <c r="F27" s="270"/>
    </row>
    <row r="28" spans="2:6">
      <c r="B28" s="49"/>
      <c r="C28" s="49"/>
      <c r="D28" s="46"/>
      <c r="E28" s="46" t="s">
        <v>803</v>
      </c>
      <c r="F28" s="262" t="s">
        <v>804</v>
      </c>
    </row>
    <row r="29" spans="2:6">
      <c r="B29" s="271"/>
      <c r="C29" s="271"/>
      <c r="D29" s="272"/>
      <c r="E29" s="272"/>
      <c r="F29" s="273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3:F25"/>
  <sheetViews>
    <sheetView workbookViewId="0">
      <selection activeCell="E25" sqref="E25:F25"/>
    </sheetView>
  </sheetViews>
  <sheetFormatPr defaultRowHeight="14.25"/>
  <cols>
    <col min="1" max="2" width="19.77734375" customWidth="1"/>
    <col min="3" max="3" width="20" customWidth="1"/>
    <col min="4" max="4" width="12.6640625" customWidth="1"/>
  </cols>
  <sheetData>
    <row r="3" spans="1:6">
      <c r="A3" t="s">
        <v>573</v>
      </c>
      <c r="B3" t="s">
        <v>805</v>
      </c>
      <c r="C3" t="s">
        <v>717</v>
      </c>
      <c r="D3" t="s">
        <v>811</v>
      </c>
      <c r="E3" t="s">
        <v>808</v>
      </c>
      <c r="F3" t="s">
        <v>806</v>
      </c>
    </row>
    <row r="4" spans="1:6">
      <c r="A4" t="s">
        <v>809</v>
      </c>
      <c r="B4" t="s">
        <v>810</v>
      </c>
      <c r="C4" t="s">
        <v>514</v>
      </c>
      <c r="D4" t="s">
        <v>818</v>
      </c>
      <c r="E4">
        <v>2010</v>
      </c>
      <c r="F4" s="276" t="s">
        <v>807</v>
      </c>
    </row>
    <row r="5" spans="1:6">
      <c r="A5" t="s">
        <v>809</v>
      </c>
      <c r="C5" t="s">
        <v>506</v>
      </c>
      <c r="D5" t="s">
        <v>818</v>
      </c>
      <c r="E5">
        <v>2010</v>
      </c>
      <c r="F5" s="276" t="s">
        <v>807</v>
      </c>
    </row>
    <row r="6" spans="1:6">
      <c r="A6" t="s">
        <v>813</v>
      </c>
      <c r="C6" t="s">
        <v>514</v>
      </c>
      <c r="D6" t="s">
        <v>812</v>
      </c>
      <c r="E6">
        <v>2010</v>
      </c>
      <c r="F6" s="276" t="s">
        <v>807</v>
      </c>
    </row>
    <row r="7" spans="1:6">
      <c r="A7" t="s">
        <v>815</v>
      </c>
      <c r="C7" t="s">
        <v>514</v>
      </c>
      <c r="D7" t="s">
        <v>814</v>
      </c>
      <c r="E7">
        <v>2010</v>
      </c>
      <c r="F7" s="276" t="s">
        <v>807</v>
      </c>
    </row>
    <row r="8" spans="1:6">
      <c r="A8" t="s">
        <v>816</v>
      </c>
      <c r="C8" t="s">
        <v>514</v>
      </c>
      <c r="D8" t="s">
        <v>818</v>
      </c>
      <c r="E8">
        <v>2010</v>
      </c>
      <c r="F8" s="276" t="s">
        <v>807</v>
      </c>
    </row>
    <row r="9" spans="1:6">
      <c r="A9" t="s">
        <v>817</v>
      </c>
      <c r="B9" t="s">
        <v>827</v>
      </c>
      <c r="C9" t="s">
        <v>818</v>
      </c>
      <c r="D9" t="s">
        <v>812</v>
      </c>
      <c r="E9">
        <v>2013</v>
      </c>
      <c r="F9" s="276" t="s">
        <v>820</v>
      </c>
    </row>
    <row r="10" spans="1:6">
      <c r="A10" t="s">
        <v>822</v>
      </c>
      <c r="B10" t="s">
        <v>821</v>
      </c>
      <c r="C10" t="s">
        <v>819</v>
      </c>
      <c r="D10" t="s">
        <v>812</v>
      </c>
      <c r="E10">
        <v>2013</v>
      </c>
      <c r="F10" s="276" t="s">
        <v>820</v>
      </c>
    </row>
    <row r="11" spans="1:6">
      <c r="A11" t="s">
        <v>823</v>
      </c>
      <c r="B11" t="s">
        <v>827</v>
      </c>
      <c r="C11" t="s">
        <v>818</v>
      </c>
      <c r="D11" t="s">
        <v>812</v>
      </c>
      <c r="E11">
        <v>2013</v>
      </c>
      <c r="F11" s="276" t="s">
        <v>820</v>
      </c>
    </row>
    <row r="12" spans="1:6">
      <c r="A12" t="s">
        <v>823</v>
      </c>
      <c r="B12" t="s">
        <v>827</v>
      </c>
      <c r="C12" t="s">
        <v>514</v>
      </c>
      <c r="D12" t="s">
        <v>812</v>
      </c>
      <c r="E12">
        <v>2013</v>
      </c>
      <c r="F12" s="276" t="s">
        <v>820</v>
      </c>
    </row>
    <row r="13" spans="1:6">
      <c r="A13" t="s">
        <v>824</v>
      </c>
      <c r="B13" t="s">
        <v>827</v>
      </c>
      <c r="C13" t="s">
        <v>506</v>
      </c>
      <c r="D13" t="s">
        <v>812</v>
      </c>
      <c r="E13">
        <v>2013</v>
      </c>
      <c r="F13" s="276" t="s">
        <v>820</v>
      </c>
    </row>
    <row r="14" spans="1:6">
      <c r="A14" t="s">
        <v>825</v>
      </c>
      <c r="B14" t="s">
        <v>827</v>
      </c>
      <c r="C14" t="s">
        <v>819</v>
      </c>
      <c r="D14" t="s">
        <v>812</v>
      </c>
      <c r="E14">
        <v>2013</v>
      </c>
      <c r="F14" s="276" t="s">
        <v>820</v>
      </c>
    </row>
    <row r="15" spans="1:6">
      <c r="A15" t="s">
        <v>826</v>
      </c>
      <c r="B15" t="s">
        <v>827</v>
      </c>
      <c r="C15" t="s">
        <v>818</v>
      </c>
      <c r="D15" t="s">
        <v>812</v>
      </c>
      <c r="E15">
        <v>2013</v>
      </c>
      <c r="F15" s="276" t="s">
        <v>820</v>
      </c>
    </row>
    <row r="16" spans="1:6">
      <c r="A16" t="s">
        <v>823</v>
      </c>
      <c r="B16" t="s">
        <v>827</v>
      </c>
      <c r="C16" t="s">
        <v>818</v>
      </c>
      <c r="D16" t="s">
        <v>812</v>
      </c>
      <c r="E16">
        <v>2013</v>
      </c>
      <c r="F16" s="276" t="s">
        <v>820</v>
      </c>
    </row>
    <row r="17" spans="1:6">
      <c r="A17" t="s">
        <v>825</v>
      </c>
      <c r="B17" t="s">
        <v>827</v>
      </c>
      <c r="C17" t="s">
        <v>818</v>
      </c>
      <c r="D17" t="s">
        <v>812</v>
      </c>
      <c r="E17">
        <v>2013</v>
      </c>
      <c r="F17" s="276" t="s">
        <v>820</v>
      </c>
    </row>
    <row r="18" spans="1:6">
      <c r="A18" t="s">
        <v>823</v>
      </c>
      <c r="B18" t="s">
        <v>829</v>
      </c>
      <c r="C18" t="s">
        <v>818</v>
      </c>
      <c r="D18" t="s">
        <v>814</v>
      </c>
      <c r="E18">
        <v>2009</v>
      </c>
      <c r="F18" s="276" t="s">
        <v>828</v>
      </c>
    </row>
    <row r="19" spans="1:6">
      <c r="A19" t="s">
        <v>823</v>
      </c>
      <c r="B19" t="s">
        <v>829</v>
      </c>
      <c r="C19" t="s">
        <v>818</v>
      </c>
      <c r="D19" t="s">
        <v>814</v>
      </c>
      <c r="E19">
        <v>2009</v>
      </c>
      <c r="F19" s="276" t="s">
        <v>828</v>
      </c>
    </row>
    <row r="20" spans="1:6">
      <c r="A20" t="s">
        <v>830</v>
      </c>
      <c r="B20" t="s">
        <v>829</v>
      </c>
      <c r="C20" t="s">
        <v>818</v>
      </c>
      <c r="D20" t="s">
        <v>814</v>
      </c>
      <c r="E20">
        <v>2009</v>
      </c>
      <c r="F20" s="276" t="s">
        <v>828</v>
      </c>
    </row>
    <row r="21" spans="1:6">
      <c r="A21" t="s">
        <v>832</v>
      </c>
      <c r="B21" t="s">
        <v>833</v>
      </c>
      <c r="C21" t="s">
        <v>506</v>
      </c>
      <c r="D21" t="s">
        <v>831</v>
      </c>
      <c r="E21">
        <v>2011</v>
      </c>
      <c r="F21" s="276" t="s">
        <v>834</v>
      </c>
    </row>
    <row r="22" spans="1:6">
      <c r="A22" t="s">
        <v>837</v>
      </c>
      <c r="C22" t="s">
        <v>818</v>
      </c>
      <c r="D22" t="s">
        <v>836</v>
      </c>
      <c r="E22">
        <v>2011</v>
      </c>
      <c r="F22" s="276" t="s">
        <v>835</v>
      </c>
    </row>
    <row r="23" spans="1:6">
      <c r="A23" t="s">
        <v>838</v>
      </c>
      <c r="C23" t="s">
        <v>514</v>
      </c>
      <c r="D23" t="s">
        <v>839</v>
      </c>
      <c r="E23">
        <v>2012</v>
      </c>
      <c r="F23" s="276" t="s">
        <v>840</v>
      </c>
    </row>
    <row r="24" spans="1:6">
      <c r="A24" t="s">
        <v>841</v>
      </c>
      <c r="B24" t="s">
        <v>842</v>
      </c>
      <c r="C24" t="s">
        <v>506</v>
      </c>
      <c r="E24">
        <v>2012</v>
      </c>
      <c r="F24" s="276" t="s">
        <v>840</v>
      </c>
    </row>
    <row r="25" spans="1:6">
      <c r="A25" t="s">
        <v>838</v>
      </c>
      <c r="B25" t="s">
        <v>843</v>
      </c>
      <c r="E25">
        <v>2012</v>
      </c>
      <c r="F25" s="276" t="s">
        <v>840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G20"/>
  <sheetViews>
    <sheetView workbookViewId="0">
      <selection activeCell="G2" sqref="G2"/>
    </sheetView>
  </sheetViews>
  <sheetFormatPr defaultRowHeight="14.25"/>
  <sheetData>
    <row r="2" spans="1:7" ht="15">
      <c r="A2" s="90" t="s">
        <v>769</v>
      </c>
      <c r="G2" s="90" t="s">
        <v>786</v>
      </c>
    </row>
    <row r="3" spans="1:7">
      <c r="A3" t="s">
        <v>770</v>
      </c>
      <c r="G3" t="s">
        <v>787</v>
      </c>
    </row>
    <row r="4" spans="1:7">
      <c r="A4" t="s">
        <v>233</v>
      </c>
      <c r="G4" t="s">
        <v>788</v>
      </c>
    </row>
    <row r="5" spans="1:7">
      <c r="A5" t="s">
        <v>768</v>
      </c>
    </row>
    <row r="6" spans="1:7">
      <c r="A6" t="s">
        <v>771</v>
      </c>
    </row>
    <row r="7" spans="1:7">
      <c r="A7" t="s">
        <v>772</v>
      </c>
    </row>
    <row r="8" spans="1:7">
      <c r="A8" t="s">
        <v>773</v>
      </c>
    </row>
    <row r="9" spans="1:7">
      <c r="A9" t="s">
        <v>774</v>
      </c>
    </row>
    <row r="10" spans="1:7">
      <c r="A10" t="s">
        <v>775</v>
      </c>
    </row>
    <row r="11" spans="1:7">
      <c r="A11" t="s">
        <v>776</v>
      </c>
    </row>
    <row r="12" spans="1:7">
      <c r="A12" t="s">
        <v>777</v>
      </c>
    </row>
    <row r="13" spans="1:7">
      <c r="A13" t="s">
        <v>778</v>
      </c>
    </row>
    <row r="14" spans="1:7">
      <c r="A14" t="s">
        <v>779</v>
      </c>
    </row>
    <row r="15" spans="1:7">
      <c r="A15" t="s">
        <v>780</v>
      </c>
    </row>
    <row r="16" spans="1:7">
      <c r="A16" t="s">
        <v>781</v>
      </c>
    </row>
    <row r="17" spans="1:1">
      <c r="A17" t="s">
        <v>782</v>
      </c>
    </row>
    <row r="18" spans="1:1">
      <c r="A18" t="s">
        <v>783</v>
      </c>
    </row>
    <row r="19" spans="1:1">
      <c r="A19" t="s">
        <v>784</v>
      </c>
    </row>
    <row r="20" spans="1:1">
      <c r="A20" t="s">
        <v>785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5:H18"/>
  <sheetViews>
    <sheetView tabSelected="1" workbookViewId="0">
      <selection activeCell="G21" sqref="G21"/>
    </sheetView>
  </sheetViews>
  <sheetFormatPr defaultRowHeight="14.25"/>
  <cols>
    <col min="2" max="2" width="11" bestFit="1" customWidth="1"/>
    <col min="3" max="3" width="12.77734375" bestFit="1" customWidth="1"/>
  </cols>
  <sheetData>
    <row r="5" spans="2:8">
      <c r="B5" s="66" t="s">
        <v>748</v>
      </c>
      <c r="C5" s="66" t="s">
        <v>749</v>
      </c>
      <c r="D5" s="66" t="s">
        <v>375</v>
      </c>
      <c r="E5" s="66" t="s">
        <v>193</v>
      </c>
      <c r="F5" s="66" t="s">
        <v>750</v>
      </c>
      <c r="G5" s="66" t="s">
        <v>751</v>
      </c>
      <c r="H5" s="66" t="s">
        <v>764</v>
      </c>
    </row>
    <row r="6" spans="2:8">
      <c r="B6" s="99">
        <v>41512</v>
      </c>
      <c r="C6" s="267" t="s">
        <v>752</v>
      </c>
      <c r="D6" s="66" t="s">
        <v>753</v>
      </c>
      <c r="E6" s="66">
        <v>16</v>
      </c>
      <c r="F6" s="66">
        <v>432.96</v>
      </c>
      <c r="G6" s="66">
        <v>10</v>
      </c>
      <c r="H6" s="66">
        <f>G6-E6</f>
        <v>-6</v>
      </c>
    </row>
    <row r="7" spans="2:8">
      <c r="B7" s="99">
        <v>41512</v>
      </c>
      <c r="C7" s="267" t="s">
        <v>752</v>
      </c>
      <c r="D7" s="66" t="s">
        <v>754</v>
      </c>
      <c r="E7" s="66">
        <v>1</v>
      </c>
      <c r="F7" s="66">
        <v>30.75</v>
      </c>
      <c r="G7" s="66">
        <v>1</v>
      </c>
      <c r="H7" s="66">
        <f t="shared" ref="H7:H16" si="0">G7-E7</f>
        <v>0</v>
      </c>
    </row>
    <row r="8" spans="2:8">
      <c r="B8" s="99">
        <v>41513</v>
      </c>
      <c r="C8" s="66" t="s">
        <v>755</v>
      </c>
      <c r="D8" s="66" t="s">
        <v>753</v>
      </c>
      <c r="E8" s="66">
        <v>2</v>
      </c>
      <c r="F8" s="66">
        <v>54.12</v>
      </c>
      <c r="G8" s="66"/>
      <c r="H8" s="66">
        <f t="shared" si="0"/>
        <v>-2</v>
      </c>
    </row>
    <row r="9" spans="2:8">
      <c r="B9" s="99">
        <v>41515</v>
      </c>
      <c r="C9" s="66" t="s">
        <v>756</v>
      </c>
      <c r="D9" s="66" t="s">
        <v>753</v>
      </c>
      <c r="E9" s="66">
        <v>7</v>
      </c>
      <c r="F9" s="66">
        <v>189.42</v>
      </c>
      <c r="G9" s="66"/>
      <c r="H9" s="66">
        <f t="shared" si="0"/>
        <v>-7</v>
      </c>
    </row>
    <row r="10" spans="2:8">
      <c r="B10" s="99">
        <v>41515</v>
      </c>
      <c r="C10" s="66" t="s">
        <v>757</v>
      </c>
      <c r="D10" s="66" t="s">
        <v>753</v>
      </c>
      <c r="E10" s="66">
        <v>24</v>
      </c>
      <c r="F10" s="66">
        <v>649.44000000000005</v>
      </c>
      <c r="G10" s="66">
        <v>24</v>
      </c>
      <c r="H10" s="66">
        <f t="shared" si="0"/>
        <v>0</v>
      </c>
    </row>
    <row r="11" spans="2:8">
      <c r="B11" s="99">
        <v>41516</v>
      </c>
      <c r="C11" s="66" t="s">
        <v>758</v>
      </c>
      <c r="D11" s="66" t="s">
        <v>759</v>
      </c>
      <c r="E11" s="66">
        <v>2</v>
      </c>
      <c r="F11" s="66">
        <v>61.5</v>
      </c>
      <c r="G11" s="66">
        <v>2</v>
      </c>
      <c r="H11" s="66">
        <f t="shared" si="0"/>
        <v>0</v>
      </c>
    </row>
    <row r="12" spans="2:8">
      <c r="B12" s="99">
        <v>41533</v>
      </c>
      <c r="C12" s="66" t="s">
        <v>760</v>
      </c>
      <c r="D12" s="66" t="s">
        <v>761</v>
      </c>
      <c r="E12" s="66">
        <v>9</v>
      </c>
      <c r="F12" s="66">
        <v>531.36</v>
      </c>
      <c r="G12" s="66">
        <v>9</v>
      </c>
      <c r="H12" s="66">
        <f t="shared" si="0"/>
        <v>0</v>
      </c>
    </row>
    <row r="13" spans="2:8">
      <c r="B13" s="99">
        <v>41544</v>
      </c>
      <c r="C13" s="66" t="s">
        <v>762</v>
      </c>
      <c r="D13" s="66" t="s">
        <v>753</v>
      </c>
      <c r="E13" s="66">
        <v>15</v>
      </c>
      <c r="F13" s="66">
        <v>405.9</v>
      </c>
      <c r="G13" s="66">
        <v>15</v>
      </c>
      <c r="H13" s="66">
        <f t="shared" si="0"/>
        <v>0</v>
      </c>
    </row>
    <row r="14" spans="2:8">
      <c r="B14" s="99">
        <v>41557</v>
      </c>
      <c r="C14" s="66" t="s">
        <v>763</v>
      </c>
      <c r="D14" s="66" t="s">
        <v>753</v>
      </c>
      <c r="E14" s="66">
        <v>12</v>
      </c>
      <c r="F14" s="66">
        <v>324.72000000000003</v>
      </c>
      <c r="G14" s="66"/>
      <c r="H14" s="66">
        <f t="shared" si="0"/>
        <v>-12</v>
      </c>
    </row>
    <row r="15" spans="2:8">
      <c r="B15" s="99">
        <v>41570</v>
      </c>
      <c r="C15" s="199" t="s">
        <v>844</v>
      </c>
      <c r="D15" s="199" t="s">
        <v>753</v>
      </c>
      <c r="E15" s="199">
        <v>18</v>
      </c>
      <c r="F15" s="199">
        <v>487.08</v>
      </c>
      <c r="G15" s="66"/>
      <c r="H15" s="199">
        <f t="shared" si="0"/>
        <v>-18</v>
      </c>
    </row>
    <row r="16" spans="2:8">
      <c r="B16" s="99">
        <v>41570</v>
      </c>
      <c r="C16" s="199" t="s">
        <v>844</v>
      </c>
      <c r="D16" s="199" t="s">
        <v>845</v>
      </c>
      <c r="E16" s="199">
        <v>1</v>
      </c>
      <c r="F16" s="199">
        <v>34.44</v>
      </c>
      <c r="G16" s="66"/>
      <c r="H16" s="199">
        <f t="shared" si="0"/>
        <v>-1</v>
      </c>
    </row>
    <row r="17" spans="4:8">
      <c r="E17" t="s">
        <v>765</v>
      </c>
      <c r="G17" t="s">
        <v>766</v>
      </c>
      <c r="H17" t="s">
        <v>767</v>
      </c>
    </row>
    <row r="18" spans="4:8">
      <c r="D18" t="s">
        <v>76</v>
      </c>
      <c r="E18" s="66">
        <f t="shared" ref="E18:G18" si="1">SUM(E6:E16)</f>
        <v>107</v>
      </c>
      <c r="F18" s="66">
        <f t="shared" si="1"/>
        <v>3201.69</v>
      </c>
      <c r="G18" s="66">
        <f t="shared" si="1"/>
        <v>61</v>
      </c>
      <c r="H18" s="66">
        <f>SUM(H6:H16)</f>
        <v>-46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H35"/>
  <sheetViews>
    <sheetView topLeftCell="A10" workbookViewId="0">
      <selection activeCell="C17" sqref="C17"/>
    </sheetView>
  </sheetViews>
  <sheetFormatPr defaultRowHeight="14.25"/>
  <cols>
    <col min="1" max="1" width="12.21875" bestFit="1" customWidth="1"/>
    <col min="2" max="2" width="13.77734375" customWidth="1"/>
    <col min="3" max="3" width="13.6640625" customWidth="1"/>
    <col min="4" max="6" width="14.5546875" customWidth="1"/>
    <col min="7" max="7" width="16.33203125" customWidth="1"/>
    <col min="8" max="8" width="13.21875" customWidth="1"/>
    <col min="9" max="9" width="14.77734375" customWidth="1"/>
  </cols>
  <sheetData>
    <row r="3" spans="1:4" ht="15" thickBot="1"/>
    <row r="4" spans="1:4">
      <c r="A4" s="184" t="s">
        <v>487</v>
      </c>
      <c r="B4" s="183" t="s">
        <v>489</v>
      </c>
      <c r="C4" s="217" t="s">
        <v>489</v>
      </c>
      <c r="D4" s="66" t="s">
        <v>516</v>
      </c>
    </row>
    <row r="5" spans="1:4">
      <c r="A5" s="185" t="s">
        <v>488</v>
      </c>
      <c r="B5" s="183" t="s">
        <v>490</v>
      </c>
      <c r="C5" s="217" t="s">
        <v>504</v>
      </c>
      <c r="D5" s="66" t="s">
        <v>530</v>
      </c>
    </row>
    <row r="6" spans="1:4">
      <c r="A6" s="185" t="s">
        <v>491</v>
      </c>
      <c r="B6" s="183" t="s">
        <v>492</v>
      </c>
      <c r="C6" s="217" t="s">
        <v>510</v>
      </c>
      <c r="D6" s="66" t="s">
        <v>512</v>
      </c>
    </row>
    <row r="7" spans="1:4">
      <c r="A7" s="185" t="s">
        <v>493</v>
      </c>
      <c r="B7" s="183" t="s">
        <v>494</v>
      </c>
      <c r="C7" s="217" t="s">
        <v>494</v>
      </c>
      <c r="D7" s="66" t="s">
        <v>519</v>
      </c>
    </row>
    <row r="8" spans="1:4">
      <c r="A8" s="185" t="s">
        <v>507</v>
      </c>
      <c r="B8" s="183" t="s">
        <v>508</v>
      </c>
      <c r="C8" s="217" t="s">
        <v>508</v>
      </c>
      <c r="D8" s="66" t="s">
        <v>6</v>
      </c>
    </row>
    <row r="9" spans="1:4">
      <c r="A9" s="185" t="s">
        <v>5</v>
      </c>
      <c r="B9" s="183" t="s">
        <v>495</v>
      </c>
      <c r="C9" s="217" t="s">
        <v>495</v>
      </c>
      <c r="D9" s="66" t="s">
        <v>495</v>
      </c>
    </row>
    <row r="10" spans="1:4">
      <c r="A10" s="185" t="s">
        <v>497</v>
      </c>
      <c r="B10" s="183" t="s">
        <v>498</v>
      </c>
      <c r="C10" s="217" t="s">
        <v>505</v>
      </c>
      <c r="D10" s="66" t="s">
        <v>529</v>
      </c>
    </row>
    <row r="11" spans="1:4">
      <c r="A11" s="185" t="s">
        <v>509</v>
      </c>
      <c r="B11" s="183" t="s">
        <v>499</v>
      </c>
      <c r="C11" s="217">
        <v>206</v>
      </c>
      <c r="D11" s="66" t="s">
        <v>514</v>
      </c>
    </row>
    <row r="12" spans="1:4">
      <c r="A12" s="185" t="s">
        <v>500</v>
      </c>
      <c r="B12" s="183" t="s">
        <v>496</v>
      </c>
      <c r="C12" s="217">
        <v>150</v>
      </c>
      <c r="D12" s="66">
        <v>126</v>
      </c>
    </row>
    <row r="13" spans="1:4">
      <c r="A13" s="185" t="s">
        <v>501</v>
      </c>
      <c r="B13" s="183">
        <v>75</v>
      </c>
      <c r="C13" s="217" t="s">
        <v>506</v>
      </c>
      <c r="D13" s="66">
        <v>103</v>
      </c>
    </row>
    <row r="14" spans="1:4">
      <c r="A14" s="185" t="s">
        <v>502</v>
      </c>
      <c r="B14" s="183">
        <v>750</v>
      </c>
      <c r="C14" s="217">
        <v>500</v>
      </c>
      <c r="D14" s="66">
        <v>700</v>
      </c>
    </row>
    <row r="15" spans="1:4">
      <c r="A15" s="185" t="s">
        <v>517</v>
      </c>
      <c r="B15" s="183"/>
      <c r="C15" s="217"/>
      <c r="D15" s="66" t="s">
        <v>518</v>
      </c>
    </row>
    <row r="16" spans="1:4" ht="15" thickBot="1">
      <c r="A16" s="186"/>
      <c r="B16" s="187"/>
      <c r="C16" s="219"/>
      <c r="D16" s="188"/>
    </row>
    <row r="17" spans="1:8">
      <c r="A17" s="189" t="s">
        <v>503</v>
      </c>
      <c r="B17" s="68">
        <v>5142</v>
      </c>
      <c r="C17" s="220">
        <f>4059+150+206</f>
        <v>4415</v>
      </c>
      <c r="D17" s="69">
        <v>4737</v>
      </c>
    </row>
    <row r="18" spans="1:8" ht="15" thickBot="1">
      <c r="A18" s="190" t="s">
        <v>528</v>
      </c>
      <c r="B18" s="73" t="s">
        <v>521</v>
      </c>
      <c r="C18" s="221"/>
      <c r="D18" s="74" t="s">
        <v>521</v>
      </c>
    </row>
    <row r="20" spans="1:8" ht="15" thickBot="1"/>
    <row r="21" spans="1:8">
      <c r="A21" s="184" t="s">
        <v>487</v>
      </c>
      <c r="B21" s="217" t="s">
        <v>489</v>
      </c>
      <c r="C21" s="191" t="s">
        <v>516</v>
      </c>
      <c r="D21" s="191" t="s">
        <v>516</v>
      </c>
      <c r="E21" s="192" t="s">
        <v>524</v>
      </c>
      <c r="F21" s="192" t="s">
        <v>531</v>
      </c>
      <c r="G21" s="191" t="s">
        <v>597</v>
      </c>
      <c r="H21" s="191" t="s">
        <v>597</v>
      </c>
    </row>
    <row r="22" spans="1:8">
      <c r="A22" s="185" t="s">
        <v>488</v>
      </c>
      <c r="B22" s="217" t="s">
        <v>504</v>
      </c>
      <c r="C22" s="191" t="s">
        <v>511</v>
      </c>
      <c r="D22" s="191" t="s">
        <v>522</v>
      </c>
      <c r="E22" s="192" t="s">
        <v>522</v>
      </c>
      <c r="F22" s="192" t="s">
        <v>532</v>
      </c>
      <c r="G22" s="191" t="s">
        <v>598</v>
      </c>
      <c r="H22" s="191" t="s">
        <v>605</v>
      </c>
    </row>
    <row r="23" spans="1:8">
      <c r="A23" s="185" t="s">
        <v>491</v>
      </c>
      <c r="B23" s="217" t="s">
        <v>510</v>
      </c>
      <c r="C23" s="191" t="s">
        <v>512</v>
      </c>
      <c r="D23" s="191" t="s">
        <v>512</v>
      </c>
      <c r="E23" s="192"/>
      <c r="F23" s="192" t="s">
        <v>533</v>
      </c>
      <c r="G23" s="191" t="s">
        <v>599</v>
      </c>
      <c r="H23" s="191" t="s">
        <v>606</v>
      </c>
    </row>
    <row r="24" spans="1:8">
      <c r="A24" s="185" t="s">
        <v>493</v>
      </c>
      <c r="B24" s="217" t="s">
        <v>494</v>
      </c>
      <c r="C24" s="191" t="s">
        <v>519</v>
      </c>
      <c r="D24" s="191" t="s">
        <v>519</v>
      </c>
      <c r="E24" s="192" t="s">
        <v>525</v>
      </c>
      <c r="F24" s="210" t="s">
        <v>561</v>
      </c>
      <c r="G24" s="191" t="s">
        <v>600</v>
      </c>
      <c r="H24" s="191" t="s">
        <v>600</v>
      </c>
    </row>
    <row r="25" spans="1:8">
      <c r="A25" s="185" t="s">
        <v>507</v>
      </c>
      <c r="B25" s="217" t="s">
        <v>508</v>
      </c>
      <c r="C25" s="191" t="s">
        <v>520</v>
      </c>
      <c r="D25" s="191" t="s">
        <v>508</v>
      </c>
      <c r="E25" s="192" t="s">
        <v>508</v>
      </c>
      <c r="F25" s="192" t="s">
        <v>534</v>
      </c>
      <c r="G25" s="191" t="s">
        <v>508</v>
      </c>
      <c r="H25" s="191" t="s">
        <v>607</v>
      </c>
    </row>
    <row r="26" spans="1:8" ht="15">
      <c r="A26" s="185" t="s">
        <v>5</v>
      </c>
      <c r="B26" s="218" t="s">
        <v>513</v>
      </c>
      <c r="C26" s="193" t="s">
        <v>513</v>
      </c>
      <c r="D26" s="193" t="s">
        <v>513</v>
      </c>
      <c r="E26" s="194" t="s">
        <v>513</v>
      </c>
      <c r="F26" s="194" t="s">
        <v>513</v>
      </c>
      <c r="G26" s="193" t="s">
        <v>513</v>
      </c>
      <c r="H26" s="191" t="s">
        <v>513</v>
      </c>
    </row>
    <row r="27" spans="1:8">
      <c r="A27" s="185" t="s">
        <v>497</v>
      </c>
      <c r="B27" s="217" t="s">
        <v>505</v>
      </c>
      <c r="C27" s="191" t="s">
        <v>515</v>
      </c>
      <c r="D27" s="191" t="s">
        <v>523</v>
      </c>
      <c r="E27" s="192" t="s">
        <v>526</v>
      </c>
      <c r="F27" s="192" t="s">
        <v>535</v>
      </c>
      <c r="G27" s="191" t="s">
        <v>510</v>
      </c>
      <c r="H27" s="191" t="s">
        <v>608</v>
      </c>
    </row>
    <row r="28" spans="1:8">
      <c r="A28" s="185" t="s">
        <v>509</v>
      </c>
      <c r="B28" s="217">
        <v>206</v>
      </c>
      <c r="C28" s="191" t="s">
        <v>506</v>
      </c>
      <c r="D28" s="191" t="s">
        <v>514</v>
      </c>
      <c r="E28" s="192" t="s">
        <v>514</v>
      </c>
      <c r="F28" s="192">
        <v>250</v>
      </c>
      <c r="G28" s="191" t="s">
        <v>506</v>
      </c>
      <c r="H28" s="191">
        <v>124</v>
      </c>
    </row>
    <row r="29" spans="1:8">
      <c r="A29" s="185" t="s">
        <v>500</v>
      </c>
      <c r="B29" s="217">
        <v>150</v>
      </c>
      <c r="C29" s="191">
        <v>126</v>
      </c>
      <c r="D29" s="191">
        <v>124</v>
      </c>
      <c r="E29" s="192" t="s">
        <v>514</v>
      </c>
      <c r="F29" s="192" t="s">
        <v>506</v>
      </c>
      <c r="G29" s="191" t="s">
        <v>506</v>
      </c>
      <c r="H29" s="191">
        <v>192</v>
      </c>
    </row>
    <row r="30" spans="1:8">
      <c r="A30" s="185" t="s">
        <v>501</v>
      </c>
      <c r="B30" s="217" t="s">
        <v>506</v>
      </c>
      <c r="C30" s="191">
        <v>119</v>
      </c>
      <c r="D30" s="191">
        <v>89</v>
      </c>
      <c r="E30" s="192" t="s">
        <v>506</v>
      </c>
      <c r="F30" s="192" t="s">
        <v>506</v>
      </c>
      <c r="G30" s="191" t="s">
        <v>506</v>
      </c>
      <c r="H30" s="191">
        <v>74</v>
      </c>
    </row>
    <row r="31" spans="1:8">
      <c r="A31" s="185" t="s">
        <v>502</v>
      </c>
      <c r="B31" s="217">
        <v>500</v>
      </c>
      <c r="C31" s="191" t="s">
        <v>506</v>
      </c>
      <c r="D31" s="191">
        <v>700</v>
      </c>
      <c r="E31" s="192">
        <v>700</v>
      </c>
      <c r="F31" s="192" t="s">
        <v>506</v>
      </c>
      <c r="G31" s="191" t="s">
        <v>506</v>
      </c>
      <c r="H31" s="191">
        <v>500</v>
      </c>
    </row>
    <row r="32" spans="1:8">
      <c r="A32" s="185" t="s">
        <v>517</v>
      </c>
      <c r="B32" s="217" t="s">
        <v>560</v>
      </c>
      <c r="C32" s="191" t="s">
        <v>518</v>
      </c>
      <c r="D32" s="191" t="s">
        <v>518</v>
      </c>
      <c r="E32" s="192"/>
      <c r="F32" s="192"/>
      <c r="G32" s="191"/>
      <c r="H32" s="191"/>
    </row>
    <row r="33" spans="1:8" ht="15" thickBot="1">
      <c r="A33" s="186"/>
      <c r="B33" s="219"/>
      <c r="C33" s="195"/>
      <c r="D33" s="195"/>
      <c r="E33" s="196"/>
      <c r="F33" s="196"/>
      <c r="G33" s="195"/>
      <c r="H33" s="191"/>
    </row>
    <row r="34" spans="1:8">
      <c r="A34" s="189" t="s">
        <v>503</v>
      </c>
      <c r="B34" s="215">
        <f>5016+150+206</f>
        <v>5372</v>
      </c>
      <c r="C34" s="197">
        <f>6500+126+119</f>
        <v>6745</v>
      </c>
      <c r="D34" s="197">
        <f>6599+124</f>
        <v>6723</v>
      </c>
      <c r="E34" s="197">
        <f>5314</f>
        <v>5314</v>
      </c>
      <c r="F34" s="211">
        <f>5439+360</f>
        <v>5799</v>
      </c>
      <c r="G34" s="197">
        <v>6232</v>
      </c>
      <c r="H34" s="191">
        <v>5292</v>
      </c>
    </row>
    <row r="35" spans="1:8" ht="15" thickBot="1">
      <c r="A35" s="190" t="s">
        <v>528</v>
      </c>
      <c r="B35" s="216"/>
      <c r="C35" s="198"/>
      <c r="D35" s="198" t="s">
        <v>521</v>
      </c>
      <c r="E35" s="198" t="s">
        <v>527</v>
      </c>
      <c r="F35" s="212"/>
      <c r="G35" s="198"/>
      <c r="H35" s="191"/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7"/>
  <sheetViews>
    <sheetView topLeftCell="A43" workbookViewId="0">
      <selection activeCell="A57" sqref="A57"/>
    </sheetView>
  </sheetViews>
  <sheetFormatPr defaultRowHeight="14.25"/>
  <cols>
    <col min="1" max="1" width="17.33203125" customWidth="1"/>
    <col min="2" max="2" width="16.21875" customWidth="1"/>
    <col min="3" max="3" width="15.33203125" customWidth="1"/>
    <col min="4" max="4" width="15.5546875" customWidth="1"/>
    <col min="5" max="5" width="22.33203125" customWidth="1"/>
    <col min="6" max="6" width="17.109375" customWidth="1"/>
    <col min="7" max="7" width="16.5546875" customWidth="1"/>
    <col min="8" max="8" width="15.44140625" customWidth="1"/>
  </cols>
  <sheetData>
    <row r="1" spans="1:8" ht="15">
      <c r="A1" s="256" t="s">
        <v>721</v>
      </c>
    </row>
    <row r="2" spans="1:8">
      <c r="A2" s="66" t="s">
        <v>487</v>
      </c>
      <c r="B2" s="66" t="s">
        <v>537</v>
      </c>
      <c r="C2" s="213" t="s">
        <v>537</v>
      </c>
      <c r="D2" s="66" t="s">
        <v>559</v>
      </c>
      <c r="E2" s="66" t="s">
        <v>546</v>
      </c>
      <c r="F2" s="66" t="s">
        <v>546</v>
      </c>
      <c r="G2" s="226" t="s">
        <v>546</v>
      </c>
      <c r="H2" s="229" t="s">
        <v>546</v>
      </c>
    </row>
    <row r="3" spans="1:8">
      <c r="A3" s="66" t="s">
        <v>488</v>
      </c>
      <c r="B3" s="66" t="s">
        <v>545</v>
      </c>
      <c r="C3" s="213" t="s">
        <v>399</v>
      </c>
      <c r="D3" s="66" t="s">
        <v>490</v>
      </c>
      <c r="E3" s="66" t="s">
        <v>545</v>
      </c>
      <c r="F3" s="66" t="s">
        <v>545</v>
      </c>
      <c r="G3" s="226" t="s">
        <v>545</v>
      </c>
      <c r="H3" s="229" t="s">
        <v>584</v>
      </c>
    </row>
    <row r="4" spans="1:8">
      <c r="A4" s="66" t="s">
        <v>538</v>
      </c>
      <c r="B4" s="66" t="s">
        <v>541</v>
      </c>
      <c r="C4" s="213" t="s">
        <v>549</v>
      </c>
      <c r="D4" s="66" t="s">
        <v>541</v>
      </c>
      <c r="E4" s="66" t="s">
        <v>563</v>
      </c>
      <c r="F4" s="66" t="s">
        <v>564</v>
      </c>
      <c r="G4" s="226" t="s">
        <v>564</v>
      </c>
      <c r="H4" s="229" t="s">
        <v>564</v>
      </c>
    </row>
    <row r="5" spans="1:8">
      <c r="A5" s="66" t="s">
        <v>552</v>
      </c>
      <c r="B5" s="66" t="s">
        <v>556</v>
      </c>
      <c r="C5" s="213" t="s">
        <v>556</v>
      </c>
      <c r="D5" s="66" t="s">
        <v>556</v>
      </c>
      <c r="E5" s="66" t="s">
        <v>557</v>
      </c>
      <c r="F5" s="66" t="s">
        <v>609</v>
      </c>
      <c r="G5" s="226" t="s">
        <v>568</v>
      </c>
      <c r="H5" s="229" t="s">
        <v>568</v>
      </c>
    </row>
    <row r="6" spans="1:8">
      <c r="A6" s="66" t="s">
        <v>539</v>
      </c>
      <c r="B6" s="66" t="s">
        <v>540</v>
      </c>
      <c r="C6" s="213" t="s">
        <v>550</v>
      </c>
      <c r="D6" s="66" t="s">
        <v>540</v>
      </c>
      <c r="E6" s="66" t="s">
        <v>547</v>
      </c>
      <c r="F6" s="66" t="s">
        <v>565</v>
      </c>
      <c r="G6" s="226" t="s">
        <v>565</v>
      </c>
      <c r="H6" s="229" t="s">
        <v>565</v>
      </c>
    </row>
    <row r="7" spans="1:8">
      <c r="A7" s="66" t="s">
        <v>552</v>
      </c>
      <c r="B7" s="66" t="s">
        <v>556</v>
      </c>
      <c r="C7" s="213" t="s">
        <v>556</v>
      </c>
      <c r="D7" s="66" t="s">
        <v>556</v>
      </c>
      <c r="E7" s="66" t="s">
        <v>558</v>
      </c>
      <c r="F7" s="66" t="s">
        <v>558</v>
      </c>
      <c r="G7" s="226" t="s">
        <v>558</v>
      </c>
      <c r="H7" s="229" t="s">
        <v>558</v>
      </c>
    </row>
    <row r="8" spans="1:8">
      <c r="A8" s="66" t="s">
        <v>553</v>
      </c>
      <c r="B8" s="66" t="s">
        <v>554</v>
      </c>
      <c r="C8" s="213" t="s">
        <v>554</v>
      </c>
      <c r="D8" s="66" t="s">
        <v>554</v>
      </c>
      <c r="E8" s="66" t="s">
        <v>555</v>
      </c>
      <c r="F8" s="66" t="s">
        <v>510</v>
      </c>
      <c r="G8" s="226" t="s">
        <v>510</v>
      </c>
      <c r="H8" s="229" t="s">
        <v>510</v>
      </c>
    </row>
    <row r="9" spans="1:8" ht="28.5">
      <c r="A9" s="66" t="s">
        <v>542</v>
      </c>
      <c r="B9" s="92" t="s">
        <v>543</v>
      </c>
      <c r="C9" s="213" t="s">
        <v>551</v>
      </c>
      <c r="D9" s="66" t="s">
        <v>510</v>
      </c>
      <c r="E9" s="66" t="s">
        <v>548</v>
      </c>
      <c r="F9" s="66" t="s">
        <v>548</v>
      </c>
      <c r="G9" s="227" t="s">
        <v>566</v>
      </c>
      <c r="H9" s="230" t="s">
        <v>566</v>
      </c>
    </row>
    <row r="10" spans="1:8" ht="15">
      <c r="A10" s="66" t="s">
        <v>544</v>
      </c>
      <c r="B10" s="91">
        <v>11332</v>
      </c>
      <c r="C10" s="214">
        <v>12914</v>
      </c>
      <c r="D10" s="91">
        <f>5*1874+2000</f>
        <v>11370</v>
      </c>
      <c r="E10" s="91">
        <v>9727</v>
      </c>
      <c r="F10" s="200">
        <f>13327-387</f>
        <v>12940</v>
      </c>
      <c r="G10" s="228">
        <v>13327</v>
      </c>
      <c r="H10" s="231">
        <v>12076</v>
      </c>
    </row>
    <row r="11" spans="1:8">
      <c r="A11" s="199" t="s">
        <v>562</v>
      </c>
      <c r="B11" s="66">
        <v>-400</v>
      </c>
      <c r="C11" s="213">
        <v>-600</v>
      </c>
      <c r="D11" s="66">
        <v>-400</v>
      </c>
      <c r="E11" s="66">
        <v>0</v>
      </c>
      <c r="F11" s="66">
        <v>-2500</v>
      </c>
      <c r="G11" s="226">
        <v>-2500</v>
      </c>
      <c r="H11" s="229">
        <v>-2500</v>
      </c>
    </row>
    <row r="12" spans="1:8" ht="15">
      <c r="A12" s="199" t="s">
        <v>567</v>
      </c>
      <c r="B12" s="66">
        <f>B10+B11</f>
        <v>10932</v>
      </c>
      <c r="C12" s="213">
        <f t="shared" ref="C12:D12" si="0">C10+C11</f>
        <v>12314</v>
      </c>
      <c r="D12" s="66">
        <f t="shared" si="0"/>
        <v>10970</v>
      </c>
      <c r="E12" s="66">
        <f>E10+E11</f>
        <v>9727</v>
      </c>
      <c r="F12" s="66">
        <f>F10+F11</f>
        <v>10440</v>
      </c>
      <c r="G12" s="226">
        <f>G10+G11</f>
        <v>10827</v>
      </c>
      <c r="H12" s="258">
        <f>H10+H11</f>
        <v>9576</v>
      </c>
    </row>
    <row r="15" spans="1:8" ht="15.75" thickBot="1">
      <c r="A15" s="256" t="s">
        <v>720</v>
      </c>
    </row>
    <row r="16" spans="1:8">
      <c r="A16" s="77" t="s">
        <v>488</v>
      </c>
      <c r="B16" s="68" t="s">
        <v>584</v>
      </c>
      <c r="C16" s="70"/>
      <c r="D16" s="70" t="s">
        <v>573</v>
      </c>
      <c r="E16" s="68" t="s">
        <v>545</v>
      </c>
      <c r="F16" s="70"/>
      <c r="G16" s="70"/>
    </row>
    <row r="17" spans="1:8">
      <c r="A17" s="77" t="s">
        <v>487</v>
      </c>
      <c r="B17" s="204" t="s">
        <v>569</v>
      </c>
      <c r="C17" s="72"/>
      <c r="D17" s="72" t="s">
        <v>536</v>
      </c>
      <c r="E17" s="204" t="s">
        <v>569</v>
      </c>
      <c r="F17" s="72"/>
      <c r="G17" s="72"/>
    </row>
    <row r="18" spans="1:8">
      <c r="A18" s="77" t="s">
        <v>538</v>
      </c>
      <c r="B18" s="71" t="s">
        <v>570</v>
      </c>
      <c r="C18" s="72"/>
      <c r="D18" s="72" t="s">
        <v>536</v>
      </c>
      <c r="E18" s="71" t="s">
        <v>570</v>
      </c>
      <c r="F18" s="72"/>
      <c r="G18" s="72"/>
    </row>
    <row r="19" spans="1:8">
      <c r="A19" s="77" t="s">
        <v>571</v>
      </c>
      <c r="B19" s="71" t="s">
        <v>572</v>
      </c>
      <c r="C19" s="72">
        <f>ROUND(D19/1960,2)</f>
        <v>2.82</v>
      </c>
      <c r="D19" s="72">
        <v>5535.2</v>
      </c>
      <c r="E19" s="71" t="s">
        <v>572</v>
      </c>
      <c r="F19" s="209">
        <f>G19/1960</f>
        <v>2.9699999999999998</v>
      </c>
      <c r="G19" s="209">
        <v>5821.2</v>
      </c>
      <c r="H19" s="259">
        <f>G19-D19</f>
        <v>286</v>
      </c>
    </row>
    <row r="20" spans="1:8">
      <c r="A20" s="201" t="s">
        <v>574</v>
      </c>
      <c r="B20" s="71" t="s">
        <v>575</v>
      </c>
      <c r="C20" s="72">
        <v>29.8</v>
      </c>
      <c r="D20" s="72">
        <v>238.34</v>
      </c>
      <c r="E20" s="71" t="s">
        <v>575</v>
      </c>
      <c r="F20" s="72">
        <f>G20/8</f>
        <v>28.44</v>
      </c>
      <c r="G20" s="72">
        <v>227.52</v>
      </c>
    </row>
    <row r="21" spans="1:8">
      <c r="A21" s="202" t="s">
        <v>576</v>
      </c>
      <c r="B21" s="71" t="s">
        <v>577</v>
      </c>
      <c r="C21" s="72">
        <v>23.46</v>
      </c>
      <c r="D21" s="72">
        <f>1055.75*2</f>
        <v>2111.5</v>
      </c>
      <c r="E21" s="71" t="s">
        <v>601</v>
      </c>
      <c r="F21" s="72">
        <f>G21/76</f>
        <v>22.400000000000002</v>
      </c>
      <c r="G21" s="72">
        <f>851.2+851.2</f>
        <v>1702.4</v>
      </c>
    </row>
    <row r="22" spans="1:8">
      <c r="A22" s="203" t="s">
        <v>579</v>
      </c>
      <c r="B22" s="71" t="s">
        <v>578</v>
      </c>
      <c r="C22" s="72">
        <v>25.63</v>
      </c>
      <c r="D22" s="72">
        <v>589.59</v>
      </c>
      <c r="E22" s="71" t="s">
        <v>602</v>
      </c>
      <c r="F22" s="72">
        <f>G22/28</f>
        <v>24.09</v>
      </c>
      <c r="G22" s="72">
        <f>25.76+648.76</f>
        <v>674.52</v>
      </c>
    </row>
    <row r="23" spans="1:8">
      <c r="A23" s="203" t="s">
        <v>580</v>
      </c>
      <c r="B23" s="71" t="s">
        <v>581</v>
      </c>
      <c r="C23" s="72">
        <v>38.08</v>
      </c>
      <c r="D23" s="72">
        <v>76.150000000000006</v>
      </c>
      <c r="E23" s="71" t="s">
        <v>581</v>
      </c>
      <c r="F23" s="72">
        <f>G23/2</f>
        <v>36.340000000000003</v>
      </c>
      <c r="G23" s="72">
        <v>72.680000000000007</v>
      </c>
    </row>
    <row r="24" spans="1:8">
      <c r="A24" s="203" t="s">
        <v>582</v>
      </c>
      <c r="B24" s="71" t="s">
        <v>583</v>
      </c>
      <c r="C24" s="72">
        <f>D24</f>
        <v>460.22</v>
      </c>
      <c r="D24" s="72">
        <v>460.22</v>
      </c>
      <c r="E24" s="71" t="s">
        <v>581</v>
      </c>
      <c r="F24" s="72">
        <f>G24/2</f>
        <v>450.22</v>
      </c>
      <c r="G24" s="72">
        <v>900.44</v>
      </c>
    </row>
    <row r="25" spans="1:8">
      <c r="A25" s="206" t="s">
        <v>603</v>
      </c>
      <c r="B25" s="71"/>
      <c r="C25" s="72"/>
      <c r="D25" s="72" t="s">
        <v>510</v>
      </c>
      <c r="E25" s="71" t="s">
        <v>604</v>
      </c>
      <c r="F25" s="72"/>
      <c r="G25" s="72">
        <v>307.5</v>
      </c>
    </row>
    <row r="26" spans="1:8" ht="15">
      <c r="A26" s="207" t="s">
        <v>596</v>
      </c>
      <c r="B26" s="71"/>
      <c r="C26" s="208"/>
      <c r="D26" s="208">
        <v>9011.99</v>
      </c>
      <c r="E26" s="71"/>
      <c r="F26" s="208"/>
      <c r="G26" s="208">
        <v>9706</v>
      </c>
    </row>
    <row r="27" spans="1:8" ht="15.75" thickBot="1">
      <c r="A27" s="239"/>
      <c r="B27" s="205"/>
      <c r="C27" s="232"/>
      <c r="D27" s="232"/>
      <c r="E27" s="205"/>
      <c r="F27" s="232"/>
      <c r="G27" s="232">
        <f>G26-F24</f>
        <v>9255.7800000000007</v>
      </c>
    </row>
    <row r="28" spans="1:8">
      <c r="A28" s="257" t="s">
        <v>719</v>
      </c>
      <c r="B28" s="246"/>
      <c r="C28" s="247"/>
      <c r="D28" s="247"/>
      <c r="E28" s="246"/>
      <c r="F28" s="247"/>
      <c r="G28" s="247"/>
    </row>
    <row r="29" spans="1:8" ht="25.5">
      <c r="A29" s="248" t="s">
        <v>587</v>
      </c>
      <c r="B29" s="240"/>
      <c r="C29" s="241"/>
      <c r="D29" s="241"/>
      <c r="E29" s="242" t="s">
        <v>687</v>
      </c>
      <c r="F29" s="241"/>
      <c r="G29" s="241"/>
    </row>
    <row r="30" spans="1:8">
      <c r="A30" s="248" t="s">
        <v>585</v>
      </c>
      <c r="B30" s="240"/>
      <c r="C30" s="241"/>
      <c r="D30" s="241"/>
      <c r="E30" s="240"/>
      <c r="F30" s="241"/>
      <c r="G30" s="241"/>
    </row>
    <row r="31" spans="1:8">
      <c r="A31" s="248" t="s">
        <v>586</v>
      </c>
      <c r="B31" s="240"/>
      <c r="C31" s="241"/>
      <c r="D31" s="241"/>
      <c r="E31" s="240" t="s">
        <v>694</v>
      </c>
      <c r="F31" s="241"/>
      <c r="G31" s="241"/>
    </row>
    <row r="32" spans="1:8">
      <c r="A32" s="248" t="s">
        <v>588</v>
      </c>
      <c r="B32" s="240"/>
      <c r="C32" s="241"/>
      <c r="D32" s="241"/>
      <c r="E32" s="240"/>
      <c r="F32" s="241"/>
      <c r="G32" s="241"/>
    </row>
    <row r="33" spans="1:7">
      <c r="A33" s="249" t="s">
        <v>589</v>
      </c>
      <c r="B33" s="240"/>
      <c r="C33" s="241"/>
      <c r="D33" s="241"/>
      <c r="E33" s="240"/>
      <c r="F33" s="241"/>
      <c r="G33" s="241"/>
    </row>
    <row r="34" spans="1:7">
      <c r="A34" s="249" t="s">
        <v>590</v>
      </c>
      <c r="B34" s="240"/>
      <c r="C34" s="241"/>
      <c r="D34" s="241"/>
      <c r="E34" s="240"/>
      <c r="F34" s="241"/>
      <c r="G34" s="241"/>
    </row>
    <row r="35" spans="1:7">
      <c r="A35" s="249" t="s">
        <v>591</v>
      </c>
      <c r="B35" s="240"/>
      <c r="C35" s="241"/>
      <c r="D35" s="241"/>
      <c r="E35" s="240"/>
      <c r="F35" s="241"/>
      <c r="G35" s="241"/>
    </row>
    <row r="36" spans="1:7">
      <c r="A36" s="249" t="s">
        <v>592</v>
      </c>
      <c r="B36" s="240"/>
      <c r="C36" s="241"/>
      <c r="D36" s="241"/>
      <c r="E36" s="240" t="s">
        <v>686</v>
      </c>
      <c r="F36" s="241"/>
      <c r="G36" s="241"/>
    </row>
    <row r="37" spans="1:7">
      <c r="A37" s="249" t="s">
        <v>593</v>
      </c>
      <c r="B37" s="240"/>
      <c r="C37" s="241"/>
      <c r="D37" s="241"/>
      <c r="E37" s="243" t="s">
        <v>690</v>
      </c>
      <c r="F37" s="241"/>
      <c r="G37" s="241"/>
    </row>
    <row r="38" spans="1:7" ht="11.25" customHeight="1">
      <c r="A38" s="249" t="s">
        <v>594</v>
      </c>
      <c r="B38" s="243"/>
      <c r="C38" s="241"/>
      <c r="D38" s="241"/>
      <c r="E38" s="240"/>
      <c r="F38" s="241"/>
      <c r="G38" s="241"/>
    </row>
    <row r="39" spans="1:7" ht="11.25" customHeight="1">
      <c r="A39" s="250"/>
      <c r="B39" s="243"/>
      <c r="C39" s="244"/>
      <c r="D39" s="244"/>
      <c r="E39" s="245" t="s">
        <v>705</v>
      </c>
      <c r="F39" s="244"/>
      <c r="G39" s="244"/>
    </row>
    <row r="40" spans="1:7" ht="11.25" customHeight="1">
      <c r="A40" s="250"/>
      <c r="B40" s="243"/>
      <c r="C40" s="244"/>
      <c r="D40" s="244"/>
      <c r="E40" s="243" t="s">
        <v>695</v>
      </c>
      <c r="F40" s="244"/>
      <c r="G40" s="244"/>
    </row>
    <row r="41" spans="1:7" ht="11.25" customHeight="1">
      <c r="A41" s="250"/>
      <c r="B41" s="243"/>
      <c r="C41" s="244"/>
      <c r="D41" s="244"/>
      <c r="E41" s="245" t="s">
        <v>693</v>
      </c>
      <c r="F41" s="244"/>
      <c r="G41" s="244"/>
    </row>
    <row r="42" spans="1:7" ht="11.25" customHeight="1">
      <c r="A42" s="250"/>
      <c r="B42" s="243"/>
      <c r="C42" s="244"/>
      <c r="D42" s="244"/>
      <c r="E42" s="243" t="s">
        <v>692</v>
      </c>
      <c r="F42" s="244"/>
      <c r="G42" s="244"/>
    </row>
    <row r="43" spans="1:7">
      <c r="A43" s="250"/>
      <c r="B43" s="243"/>
      <c r="C43" s="244"/>
      <c r="D43" s="244"/>
      <c r="E43" s="243" t="s">
        <v>689</v>
      </c>
      <c r="F43" s="244"/>
      <c r="G43" s="244"/>
    </row>
    <row r="44" spans="1:7">
      <c r="A44" s="250"/>
      <c r="B44" s="243"/>
      <c r="C44" s="244"/>
      <c r="D44" s="244"/>
      <c r="E44" s="243" t="s">
        <v>688</v>
      </c>
      <c r="F44" s="244"/>
      <c r="G44" s="244"/>
    </row>
    <row r="45" spans="1:7">
      <c r="A45" s="250"/>
      <c r="B45" s="243"/>
      <c r="C45" s="244"/>
      <c r="D45" s="244"/>
      <c r="E45" s="243" t="s">
        <v>685</v>
      </c>
      <c r="F45" s="244"/>
      <c r="G45" s="244"/>
    </row>
    <row r="46" spans="1:7">
      <c r="A46" s="250"/>
      <c r="B46" s="243"/>
      <c r="C46" s="244"/>
      <c r="D46" s="244"/>
      <c r="F46" s="244"/>
      <c r="G46" s="244"/>
    </row>
    <row r="47" spans="1:7">
      <c r="A47" s="250"/>
      <c r="B47" s="243"/>
      <c r="C47" s="244"/>
      <c r="D47" s="244"/>
      <c r="E47" s="243" t="s">
        <v>691</v>
      </c>
      <c r="F47" s="244"/>
      <c r="G47" s="244"/>
    </row>
    <row r="48" spans="1:7">
      <c r="A48" s="250"/>
      <c r="B48" s="243"/>
      <c r="C48" s="244"/>
      <c r="D48" s="244"/>
      <c r="E48" s="243" t="s">
        <v>684</v>
      </c>
      <c r="F48" s="244"/>
      <c r="G48" s="244"/>
    </row>
    <row r="49" spans="1:7" ht="15" thickBot="1">
      <c r="A49" s="251" t="s">
        <v>595</v>
      </c>
      <c r="B49" s="252"/>
      <c r="C49" s="253"/>
      <c r="D49" s="253">
        <v>2029</v>
      </c>
      <c r="E49" s="254"/>
      <c r="F49" s="255"/>
      <c r="G49" s="253">
        <v>2793</v>
      </c>
    </row>
    <row r="50" spans="1:7">
      <c r="A50" s="234" t="s">
        <v>706</v>
      </c>
      <c r="B50" s="69"/>
      <c r="C50" s="69"/>
      <c r="D50" s="70"/>
      <c r="E50" s="235"/>
      <c r="F50" s="69"/>
      <c r="G50" s="70"/>
    </row>
    <row r="51" spans="1:7" ht="15">
      <c r="A51" s="237" t="s">
        <v>717</v>
      </c>
      <c r="B51" s="91" t="s">
        <v>193</v>
      </c>
      <c r="C51" s="91" t="s">
        <v>718</v>
      </c>
      <c r="D51" s="72"/>
      <c r="E51" s="238" t="s">
        <v>717</v>
      </c>
      <c r="F51" s="91" t="s">
        <v>193</v>
      </c>
      <c r="G51" s="208" t="s">
        <v>718</v>
      </c>
    </row>
    <row r="52" spans="1:7">
      <c r="A52" s="71" t="s">
        <v>707</v>
      </c>
      <c r="B52" s="66">
        <v>7</v>
      </c>
      <c r="C52" s="66">
        <v>123.66</v>
      </c>
      <c r="D52" s="72"/>
      <c r="E52" s="183" t="s">
        <v>696</v>
      </c>
      <c r="F52" s="66">
        <v>3</v>
      </c>
      <c r="G52" s="233">
        <v>85.61</v>
      </c>
    </row>
    <row r="53" spans="1:7">
      <c r="A53" s="71" t="s">
        <v>710</v>
      </c>
      <c r="B53" s="66">
        <v>42</v>
      </c>
      <c r="C53" s="66">
        <v>8.16</v>
      </c>
      <c r="D53" s="72"/>
      <c r="E53" s="183" t="s">
        <v>697</v>
      </c>
      <c r="F53" s="66">
        <v>34</v>
      </c>
      <c r="G53" s="72">
        <v>6.64</v>
      </c>
    </row>
    <row r="54" spans="1:7">
      <c r="A54" s="71" t="s">
        <v>709</v>
      </c>
      <c r="B54" s="66">
        <v>6</v>
      </c>
      <c r="C54" s="66">
        <v>3.47</v>
      </c>
      <c r="D54" s="72"/>
      <c r="E54" s="183" t="s">
        <v>698</v>
      </c>
      <c r="F54" s="66">
        <v>6</v>
      </c>
      <c r="G54" s="72">
        <v>3.15</v>
      </c>
    </row>
    <row r="55" spans="1:7">
      <c r="A55" s="71" t="s">
        <v>711</v>
      </c>
      <c r="B55" s="66">
        <v>5</v>
      </c>
      <c r="C55" s="66">
        <v>133.66</v>
      </c>
      <c r="D55" s="72"/>
      <c r="E55" s="183" t="s">
        <v>699</v>
      </c>
      <c r="F55" s="66">
        <v>3</v>
      </c>
      <c r="G55" s="72">
        <v>39.36</v>
      </c>
    </row>
    <row r="56" spans="1:7">
      <c r="A56" s="71"/>
      <c r="B56" s="66"/>
      <c r="C56" s="66"/>
      <c r="D56" s="72"/>
      <c r="E56" s="183" t="s">
        <v>700</v>
      </c>
      <c r="F56" s="66">
        <v>6</v>
      </c>
      <c r="G56" s="72">
        <v>59.04</v>
      </c>
    </row>
    <row r="57" spans="1:7">
      <c r="A57" s="71" t="s">
        <v>712</v>
      </c>
      <c r="B57" s="66">
        <v>4</v>
      </c>
      <c r="C57" s="66">
        <v>20.58</v>
      </c>
      <c r="D57" s="72"/>
      <c r="E57" s="183" t="s">
        <v>701</v>
      </c>
      <c r="F57" s="66">
        <v>3</v>
      </c>
      <c r="G57" s="72">
        <v>8.36</v>
      </c>
    </row>
    <row r="58" spans="1:7">
      <c r="A58" s="71" t="s">
        <v>714</v>
      </c>
      <c r="B58" s="66">
        <v>8</v>
      </c>
      <c r="C58" s="66">
        <v>20.420000000000002</v>
      </c>
      <c r="D58" s="72"/>
      <c r="E58" s="183" t="s">
        <v>702</v>
      </c>
      <c r="F58" s="66">
        <v>6</v>
      </c>
      <c r="G58" s="72">
        <v>22.63</v>
      </c>
    </row>
    <row r="59" spans="1:7">
      <c r="A59" s="71" t="s">
        <v>716</v>
      </c>
      <c r="B59" s="66">
        <v>12</v>
      </c>
      <c r="C59" s="66">
        <v>9.19</v>
      </c>
      <c r="D59" s="72"/>
      <c r="E59" s="183" t="s">
        <v>703</v>
      </c>
      <c r="F59" s="66">
        <v>12</v>
      </c>
      <c r="G59" s="72">
        <v>6.89</v>
      </c>
    </row>
    <row r="60" spans="1:7">
      <c r="A60" s="71" t="s">
        <v>715</v>
      </c>
      <c r="B60" s="66">
        <v>12</v>
      </c>
      <c r="C60" s="66">
        <v>13.3</v>
      </c>
      <c r="D60" s="72"/>
      <c r="E60" s="183" t="s">
        <v>704</v>
      </c>
      <c r="F60" s="66">
        <v>12</v>
      </c>
      <c r="G60" s="72">
        <v>1.78</v>
      </c>
    </row>
    <row r="61" spans="1:7" ht="15">
      <c r="A61" s="71" t="s">
        <v>708</v>
      </c>
      <c r="B61" s="66">
        <v>4</v>
      </c>
      <c r="C61" s="66">
        <v>44.03</v>
      </c>
      <c r="D61" s="72"/>
      <c r="E61" s="183"/>
      <c r="F61" s="66"/>
      <c r="G61" s="208">
        <v>1581</v>
      </c>
    </row>
    <row r="62" spans="1:7">
      <c r="A62" s="71" t="s">
        <v>713</v>
      </c>
      <c r="B62" s="66">
        <v>1</v>
      </c>
      <c r="C62" s="66">
        <v>42.12</v>
      </c>
      <c r="D62" s="72"/>
      <c r="E62" s="183"/>
      <c r="F62" s="66"/>
      <c r="G62" s="72"/>
    </row>
    <row r="63" spans="1:7">
      <c r="D63" s="72"/>
      <c r="E63" s="183"/>
      <c r="F63" s="66"/>
      <c r="G63" s="72"/>
    </row>
    <row r="64" spans="1:7" ht="15">
      <c r="A64" s="71"/>
      <c r="B64" s="66"/>
      <c r="C64" s="91">
        <v>2631</v>
      </c>
      <c r="D64" s="72"/>
      <c r="E64" s="183"/>
      <c r="F64" s="66"/>
      <c r="G64" s="72"/>
    </row>
    <row r="65" spans="1:7" ht="15" thickBot="1">
      <c r="A65" s="73"/>
      <c r="B65" s="74"/>
      <c r="C65" s="74"/>
      <c r="D65" s="75"/>
      <c r="E65" s="236"/>
      <c r="F65" s="74"/>
      <c r="G65" s="75"/>
    </row>
    <row r="67" spans="1:7">
      <c r="C67">
        <v>23000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4:K11"/>
  <sheetViews>
    <sheetView workbookViewId="0">
      <selection activeCell="B11" sqref="B11:C11"/>
    </sheetView>
  </sheetViews>
  <sheetFormatPr defaultRowHeight="14.25"/>
  <cols>
    <col min="3" max="3" width="25.5546875" bestFit="1" customWidth="1"/>
  </cols>
  <sheetData>
    <row r="4" spans="2:11">
      <c r="B4" t="s">
        <v>377</v>
      </c>
    </row>
    <row r="6" spans="2:11">
      <c r="B6" t="s">
        <v>363</v>
      </c>
      <c r="C6" t="s">
        <v>276</v>
      </c>
      <c r="D6" t="s">
        <v>145</v>
      </c>
      <c r="E6" t="s">
        <v>389</v>
      </c>
      <c r="F6" t="s">
        <v>390</v>
      </c>
      <c r="G6" t="s">
        <v>391</v>
      </c>
      <c r="H6" t="s">
        <v>392</v>
      </c>
      <c r="I6" t="s">
        <v>393</v>
      </c>
      <c r="J6" t="s">
        <v>394</v>
      </c>
      <c r="K6" t="s">
        <v>395</v>
      </c>
    </row>
    <row r="7" spans="2:11">
      <c r="B7" t="s">
        <v>397</v>
      </c>
      <c r="C7" t="s">
        <v>396</v>
      </c>
    </row>
    <row r="8" spans="2:11">
      <c r="B8" t="s">
        <v>399</v>
      </c>
      <c r="C8" t="s">
        <v>398</v>
      </c>
    </row>
    <row r="9" spans="2:11">
      <c r="B9" t="s">
        <v>400</v>
      </c>
      <c r="C9" t="s">
        <v>401</v>
      </c>
    </row>
    <row r="10" spans="2:11">
      <c r="B10" t="s">
        <v>382</v>
      </c>
      <c r="C10" t="s">
        <v>383</v>
      </c>
    </row>
    <row r="11" spans="2:11">
      <c r="B11" t="s">
        <v>402</v>
      </c>
      <c r="C11" t="s">
        <v>403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workbookViewId="0">
      <selection activeCell="K6" sqref="K6"/>
    </sheetView>
  </sheetViews>
  <sheetFormatPr defaultRowHeight="14.25"/>
  <cols>
    <col min="1" max="1" width="2.5546875" customWidth="1"/>
    <col min="2" max="2" width="11.33203125" customWidth="1"/>
    <col min="3" max="3" width="19.88671875" bestFit="1" customWidth="1"/>
    <col min="4" max="4" width="5" bestFit="1" customWidth="1"/>
    <col min="5" max="5" width="13" bestFit="1" customWidth="1"/>
    <col min="6" max="6" width="19.88671875" bestFit="1" customWidth="1"/>
    <col min="7" max="7" width="19.88671875" customWidth="1"/>
    <col min="8" max="8" width="10.77734375" bestFit="1" customWidth="1"/>
    <col min="9" max="9" width="10.77734375" customWidth="1"/>
    <col min="10" max="10" width="9.109375" bestFit="1" customWidth="1"/>
    <col min="11" max="11" width="12" bestFit="1" customWidth="1"/>
  </cols>
  <sheetData>
    <row r="2" spans="2:11">
      <c r="B2" t="s">
        <v>377</v>
      </c>
    </row>
    <row r="4" spans="2:11">
      <c r="B4" t="s">
        <v>363</v>
      </c>
      <c r="C4" t="s">
        <v>276</v>
      </c>
      <c r="D4" t="s">
        <v>193</v>
      </c>
      <c r="E4" t="s">
        <v>376</v>
      </c>
      <c r="F4" t="s">
        <v>365</v>
      </c>
      <c r="G4" t="s">
        <v>381</v>
      </c>
      <c r="H4" t="s">
        <v>366</v>
      </c>
      <c r="I4" t="s">
        <v>375</v>
      </c>
      <c r="J4" t="s">
        <v>367</v>
      </c>
      <c r="K4" t="s">
        <v>368</v>
      </c>
    </row>
    <row r="5" spans="2:11">
      <c r="B5" t="s">
        <v>369</v>
      </c>
      <c r="C5" t="s">
        <v>364</v>
      </c>
    </row>
    <row r="6" spans="2:11">
      <c r="B6" t="s">
        <v>303</v>
      </c>
      <c r="C6" t="s">
        <v>371</v>
      </c>
      <c r="D6">
        <v>3600</v>
      </c>
      <c r="E6">
        <v>3.1</v>
      </c>
      <c r="F6">
        <v>11160</v>
      </c>
      <c r="G6">
        <v>16.809999999999999</v>
      </c>
      <c r="H6">
        <v>1850</v>
      </c>
      <c r="I6">
        <v>2030</v>
      </c>
      <c r="J6">
        <v>0</v>
      </c>
      <c r="K6">
        <v>15040</v>
      </c>
    </row>
    <row r="7" spans="2:11">
      <c r="B7" t="s">
        <v>373</v>
      </c>
      <c r="C7" t="s">
        <v>372</v>
      </c>
      <c r="D7">
        <v>3600</v>
      </c>
      <c r="E7">
        <v>3.05</v>
      </c>
      <c r="F7">
        <v>10980</v>
      </c>
      <c r="G7">
        <v>16</v>
      </c>
      <c r="H7">
        <f>Tabela9[[#This Row],[Klej25kg]]*110</f>
        <v>1760</v>
      </c>
      <c r="I7">
        <v>575.64</v>
      </c>
      <c r="J7">
        <v>0</v>
      </c>
    </row>
    <row r="8" spans="2:11">
      <c r="B8" t="s">
        <v>379</v>
      </c>
      <c r="C8" t="s">
        <v>380</v>
      </c>
      <c r="D8">
        <v>3600</v>
      </c>
      <c r="E8">
        <v>2.7</v>
      </c>
      <c r="F8">
        <f>Tabela9[[#This Row],[Cena bloczka]]*Tabela9[[#This Row],[szt]]</f>
        <v>9720</v>
      </c>
    </row>
    <row r="9" spans="2:11">
      <c r="B9" t="s">
        <v>382</v>
      </c>
      <c r="C9" t="s">
        <v>383</v>
      </c>
      <c r="D9">
        <v>3600</v>
      </c>
      <c r="E9">
        <v>3.2</v>
      </c>
      <c r="F9">
        <f>Tabela9[[#This Row],[Cena bloczka]]*Tabela9[[#This Row],[szt]]</f>
        <v>11520</v>
      </c>
      <c r="G9">
        <v>15.92</v>
      </c>
      <c r="J9">
        <v>0</v>
      </c>
    </row>
    <row r="10" spans="2:11">
      <c r="B10" t="s">
        <v>385</v>
      </c>
      <c r="C10" t="s">
        <v>384</v>
      </c>
    </row>
    <row r="11" spans="2:11">
      <c r="B11" t="s">
        <v>387</v>
      </c>
      <c r="C11" t="s">
        <v>386</v>
      </c>
    </row>
    <row r="25" spans="7:7">
      <c r="G25">
        <f>32.5/31</f>
        <v>1.0483870967741935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6"/>
  <sheetViews>
    <sheetView topLeftCell="B38" workbookViewId="0">
      <selection activeCell="D50" sqref="D50"/>
    </sheetView>
  </sheetViews>
  <sheetFormatPr defaultRowHeight="14.25"/>
  <cols>
    <col min="2" max="2" width="14.33203125" customWidth="1"/>
    <col min="3" max="3" width="14.77734375" customWidth="1"/>
    <col min="4" max="4" width="17.88671875" customWidth="1"/>
    <col min="5" max="5" width="17.5546875" customWidth="1"/>
    <col min="6" max="6" width="11.109375" customWidth="1"/>
    <col min="7" max="8" width="19" customWidth="1"/>
    <col min="9" max="9" width="10.33203125" customWidth="1"/>
    <col min="10" max="10" width="11.109375" bestFit="1" customWidth="1"/>
  </cols>
  <sheetData>
    <row r="1" spans="1:12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1" customHeight="1">
      <c r="A2" s="94"/>
      <c r="B2" s="95" t="s">
        <v>241</v>
      </c>
      <c r="C2" s="95" t="s">
        <v>242</v>
      </c>
      <c r="D2" s="95" t="s">
        <v>243</v>
      </c>
      <c r="E2" s="95" t="s">
        <v>244</v>
      </c>
      <c r="F2" s="95" t="s">
        <v>245</v>
      </c>
      <c r="G2" s="95" t="s">
        <v>257</v>
      </c>
      <c r="H2" s="95"/>
      <c r="I2" s="95" t="s">
        <v>247</v>
      </c>
      <c r="J2" s="95" t="s">
        <v>276</v>
      </c>
      <c r="K2" s="94"/>
      <c r="L2" s="94"/>
    </row>
    <row r="3" spans="1:12" ht="32.25">
      <c r="A3" s="94"/>
      <c r="B3" s="104" t="s">
        <v>246</v>
      </c>
      <c r="C3" s="104" t="s">
        <v>248</v>
      </c>
      <c r="D3" s="105">
        <v>2499</v>
      </c>
      <c r="E3" s="104" t="s">
        <v>249</v>
      </c>
      <c r="F3" s="105">
        <v>3740</v>
      </c>
      <c r="G3" s="106">
        <f>F3+D3</f>
        <v>6239</v>
      </c>
      <c r="H3" s="106"/>
      <c r="I3" s="104" t="s">
        <v>177</v>
      </c>
      <c r="J3" s="104">
        <v>600939523</v>
      </c>
      <c r="K3" s="94"/>
      <c r="L3" s="94"/>
    </row>
    <row r="4" spans="1:12" ht="21.75">
      <c r="A4" s="94"/>
      <c r="B4" s="96" t="s">
        <v>251</v>
      </c>
      <c r="C4" s="96" t="s">
        <v>252</v>
      </c>
      <c r="D4" s="97">
        <v>3900</v>
      </c>
      <c r="E4" s="96" t="s">
        <v>253</v>
      </c>
      <c r="F4" s="97">
        <v>13000</v>
      </c>
      <c r="G4" s="98">
        <f t="shared" ref="G4:G5" si="0">F4+D4</f>
        <v>16900</v>
      </c>
      <c r="H4" s="98"/>
      <c r="I4" s="96" t="s">
        <v>250</v>
      </c>
      <c r="J4" s="96">
        <v>713169022</v>
      </c>
      <c r="K4" s="94"/>
      <c r="L4" s="94"/>
    </row>
    <row r="5" spans="1:12">
      <c r="A5" s="94"/>
      <c r="B5" s="96" t="s">
        <v>254</v>
      </c>
      <c r="C5" s="96" t="s">
        <v>255</v>
      </c>
      <c r="D5" s="97">
        <v>2550</v>
      </c>
      <c r="E5" s="96" t="s">
        <v>256</v>
      </c>
      <c r="F5" s="97">
        <v>3960</v>
      </c>
      <c r="G5" s="98">
        <f t="shared" si="0"/>
        <v>6510</v>
      </c>
      <c r="H5" s="98"/>
      <c r="I5" s="96"/>
      <c r="J5" s="96">
        <v>508870624</v>
      </c>
      <c r="K5" s="94"/>
      <c r="L5" s="94"/>
    </row>
    <row r="6" spans="1:12" ht="32.25">
      <c r="A6" s="94"/>
      <c r="B6" s="96" t="s">
        <v>258</v>
      </c>
      <c r="C6" s="96" t="s">
        <v>260</v>
      </c>
      <c r="D6" s="97" t="s">
        <v>259</v>
      </c>
      <c r="E6" s="96" t="s">
        <v>262</v>
      </c>
      <c r="F6" s="97" t="s">
        <v>261</v>
      </c>
      <c r="G6" s="98">
        <v>6553</v>
      </c>
      <c r="H6" s="98"/>
      <c r="I6" s="96" t="s">
        <v>178</v>
      </c>
      <c r="J6" s="96" t="s">
        <v>179</v>
      </c>
      <c r="K6" s="94"/>
      <c r="L6" s="94"/>
    </row>
    <row r="7" spans="1:12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1:12" ht="21.75">
      <c r="A8" s="94"/>
      <c r="B8" s="95" t="s">
        <v>218</v>
      </c>
      <c r="C8" s="95" t="s">
        <v>299</v>
      </c>
      <c r="D8" s="95" t="s">
        <v>300</v>
      </c>
      <c r="E8" s="95" t="s">
        <v>301</v>
      </c>
      <c r="F8" s="95" t="s">
        <v>302</v>
      </c>
      <c r="G8" s="95" t="s">
        <v>304</v>
      </c>
      <c r="H8" s="95" t="s">
        <v>307</v>
      </c>
      <c r="I8" s="95" t="s">
        <v>247</v>
      </c>
      <c r="J8" s="95" t="s">
        <v>276</v>
      </c>
      <c r="K8" s="94"/>
      <c r="L8" s="94"/>
    </row>
    <row r="9" spans="1:12" ht="21.75">
      <c r="B9" s="114" t="s">
        <v>293</v>
      </c>
      <c r="C9" s="114">
        <v>2.48</v>
      </c>
      <c r="D9" s="115">
        <v>2.23</v>
      </c>
      <c r="E9" s="114">
        <v>2.23</v>
      </c>
      <c r="F9" s="115">
        <v>0</v>
      </c>
      <c r="G9" s="116">
        <f>C9*F45+D9*G45+E9*I45+F9</f>
        <v>3902.86</v>
      </c>
      <c r="H9" s="116">
        <f>G9*1.23</f>
        <v>4800.5178000000005</v>
      </c>
      <c r="I9" s="96" t="s">
        <v>294</v>
      </c>
      <c r="J9" s="96" t="s">
        <v>295</v>
      </c>
      <c r="K9" s="96"/>
    </row>
    <row r="10" spans="1:12">
      <c r="B10" s="96" t="s">
        <v>296</v>
      </c>
      <c r="C10" s="96">
        <v>2.63</v>
      </c>
      <c r="D10" s="97">
        <v>2.46</v>
      </c>
      <c r="E10" s="96">
        <v>2.39</v>
      </c>
      <c r="F10" s="97">
        <v>150</v>
      </c>
      <c r="G10" s="98">
        <f>C10*F45+D10*G45+E10*I45+150</f>
        <v>4298.82</v>
      </c>
      <c r="H10" s="116">
        <f t="shared" ref="H10:H11" si="1">G10*1.23</f>
        <v>5287.5485999999992</v>
      </c>
      <c r="I10" s="96" t="s">
        <v>297</v>
      </c>
      <c r="J10" s="96">
        <v>607821822</v>
      </c>
      <c r="K10" s="96"/>
    </row>
    <row r="11" spans="1:12" ht="32.25">
      <c r="B11" s="96" t="s">
        <v>298</v>
      </c>
      <c r="C11" s="96">
        <v>2.5</v>
      </c>
      <c r="D11" s="97">
        <v>2.2999999999999998</v>
      </c>
      <c r="E11" s="96">
        <v>2.2999999999999998</v>
      </c>
      <c r="F11" s="97">
        <v>300</v>
      </c>
      <c r="G11" s="98">
        <f>C11*F45+D11*G45+E11*I45+F11</f>
        <v>4251.5</v>
      </c>
      <c r="H11" s="116">
        <f t="shared" si="1"/>
        <v>5229.3450000000003</v>
      </c>
      <c r="I11" s="96" t="s">
        <v>305</v>
      </c>
      <c r="J11" s="121">
        <v>692287354</v>
      </c>
    </row>
    <row r="12" spans="1:12">
      <c r="B12" s="96" t="s">
        <v>303</v>
      </c>
      <c r="C12" s="96">
        <v>2.5</v>
      </c>
      <c r="D12" s="97">
        <v>2.4500000000000002</v>
      </c>
      <c r="E12" s="96">
        <v>2.39</v>
      </c>
      <c r="F12" s="97">
        <v>0</v>
      </c>
      <c r="G12" s="98">
        <f>C12*F45+D12*G45+E12*I45+F12</f>
        <v>3982.58</v>
      </c>
      <c r="H12" s="116">
        <f>G12*1.23*1.1</f>
        <v>5388.4307400000007</v>
      </c>
      <c r="I12" s="96"/>
      <c r="J12" s="96"/>
    </row>
    <row r="13" spans="1:12" ht="15" thickBot="1">
      <c r="B13" s="111"/>
      <c r="C13" s="124"/>
      <c r="D13" s="125"/>
      <c r="E13" s="124"/>
      <c r="F13" s="125"/>
      <c r="G13" s="113"/>
      <c r="H13" s="123"/>
      <c r="I13" s="111"/>
      <c r="J13" s="111"/>
    </row>
    <row r="14" spans="1:12" ht="21.75">
      <c r="B14" s="126" t="s">
        <v>315</v>
      </c>
      <c r="C14" s="127" t="s">
        <v>316</v>
      </c>
      <c r="D14" s="128" t="s">
        <v>317</v>
      </c>
      <c r="E14" s="127" t="s">
        <v>318</v>
      </c>
      <c r="F14" s="133" t="s">
        <v>302</v>
      </c>
      <c r="G14" s="136" t="s">
        <v>320</v>
      </c>
      <c r="H14" s="113"/>
      <c r="I14" s="111"/>
      <c r="J14" s="111"/>
    </row>
    <row r="15" spans="1:12">
      <c r="B15" s="129" t="s">
        <v>308</v>
      </c>
      <c r="C15" s="96"/>
      <c r="D15" s="97"/>
      <c r="E15" s="96"/>
      <c r="F15" s="134"/>
      <c r="G15" s="137"/>
      <c r="H15" s="113"/>
      <c r="I15" s="111"/>
      <c r="J15" s="111"/>
    </row>
    <row r="16" spans="1:12">
      <c r="B16" s="129" t="s">
        <v>309</v>
      </c>
      <c r="C16" s="96"/>
      <c r="D16" s="97"/>
      <c r="E16" s="96"/>
      <c r="F16" s="134"/>
      <c r="G16" s="137"/>
      <c r="H16" s="113"/>
      <c r="I16" s="111"/>
      <c r="J16" s="111"/>
    </row>
    <row r="17" spans="2:10" ht="21.75">
      <c r="B17" s="129" t="s">
        <v>310</v>
      </c>
      <c r="C17" s="96">
        <v>2.5499999999999998</v>
      </c>
      <c r="D17" s="97">
        <v>2.5499999999999998</v>
      </c>
      <c r="E17" s="96">
        <v>2.5499999999999998</v>
      </c>
      <c r="F17" s="134" t="s">
        <v>319</v>
      </c>
      <c r="G17" s="137" t="s">
        <v>321</v>
      </c>
      <c r="H17" s="113"/>
      <c r="I17" s="111"/>
      <c r="J17" s="111"/>
    </row>
    <row r="18" spans="2:10">
      <c r="B18" s="129" t="s">
        <v>311</v>
      </c>
      <c r="C18" s="96">
        <v>2.15</v>
      </c>
      <c r="D18" s="97">
        <v>2.15</v>
      </c>
      <c r="E18" s="96">
        <v>2.16</v>
      </c>
      <c r="F18" s="134">
        <v>200</v>
      </c>
      <c r="G18" s="137"/>
      <c r="H18" s="113">
        <f>2.16*1.23</f>
        <v>2.6568000000000001</v>
      </c>
      <c r="I18" s="111"/>
      <c r="J18" s="111"/>
    </row>
    <row r="19" spans="2:10">
      <c r="B19" s="129" t="s">
        <v>312</v>
      </c>
      <c r="C19" s="96"/>
      <c r="D19" s="97"/>
      <c r="E19" s="96"/>
      <c r="F19" s="134"/>
      <c r="G19" s="137"/>
      <c r="H19" s="113"/>
      <c r="I19" s="111"/>
      <c r="J19" s="111"/>
    </row>
    <row r="20" spans="2:10" ht="21.75">
      <c r="B20" s="129" t="s">
        <v>313</v>
      </c>
      <c r="C20" s="96">
        <v>2.1</v>
      </c>
      <c r="D20" s="97">
        <v>2.1</v>
      </c>
      <c r="E20" s="96">
        <v>2.1</v>
      </c>
      <c r="F20" s="134" t="s">
        <v>323</v>
      </c>
      <c r="G20" s="137"/>
      <c r="H20" s="113">
        <f>2.1*1.23</f>
        <v>2.5830000000000002</v>
      </c>
      <c r="I20" s="111"/>
      <c r="J20" s="111"/>
    </row>
    <row r="21" spans="2:10">
      <c r="B21" s="129" t="s">
        <v>295</v>
      </c>
      <c r="C21" s="96">
        <v>2.1800000000000002</v>
      </c>
      <c r="D21" s="97">
        <v>2.2400000000000002</v>
      </c>
      <c r="E21" s="96">
        <v>2.23</v>
      </c>
      <c r="F21" s="134">
        <v>200</v>
      </c>
      <c r="G21" s="137">
        <f>5150.4+200</f>
        <v>5350.4</v>
      </c>
      <c r="H21" s="113"/>
      <c r="I21" s="111"/>
      <c r="J21" s="111"/>
    </row>
    <row r="22" spans="2:10" ht="15" thickBot="1">
      <c r="B22" s="132" t="s">
        <v>314</v>
      </c>
      <c r="C22" s="130">
        <v>2.4500000000000002</v>
      </c>
      <c r="D22" s="131">
        <v>2.2999999999999998</v>
      </c>
      <c r="E22" s="130">
        <v>2.39</v>
      </c>
      <c r="F22" s="135">
        <v>0</v>
      </c>
      <c r="G22" s="138">
        <v>5878.78</v>
      </c>
      <c r="H22" s="113"/>
      <c r="I22" s="111"/>
      <c r="J22" s="111"/>
    </row>
    <row r="23" spans="2:10">
      <c r="B23" s="111"/>
      <c r="C23" s="111" t="s">
        <v>322</v>
      </c>
      <c r="D23" s="112"/>
      <c r="E23" s="111"/>
      <c r="F23" s="112"/>
      <c r="G23" s="113" t="s">
        <v>307</v>
      </c>
      <c r="H23" s="113"/>
      <c r="I23" s="111"/>
      <c r="J23" s="111"/>
    </row>
    <row r="24" spans="2:10">
      <c r="B24" s="111"/>
      <c r="C24" s="111"/>
      <c r="D24" s="112"/>
      <c r="E24" s="111"/>
      <c r="F24" s="112"/>
      <c r="G24" s="113"/>
      <c r="H24" s="113"/>
      <c r="I24" s="111"/>
      <c r="J24" s="111"/>
    </row>
    <row r="25" spans="2:10">
      <c r="B25" s="111"/>
      <c r="C25" s="111"/>
      <c r="D25" s="112"/>
      <c r="E25" s="111"/>
      <c r="F25" s="112"/>
      <c r="G25" s="113"/>
      <c r="H25" s="113"/>
      <c r="I25" s="111"/>
      <c r="J25" s="111"/>
    </row>
    <row r="26" spans="2:10">
      <c r="B26" t="s">
        <v>277</v>
      </c>
    </row>
    <row r="27" spans="2:10" ht="15" thickBot="1"/>
    <row r="28" spans="2:10">
      <c r="B28" s="68" t="s">
        <v>189</v>
      </c>
      <c r="C28" s="69" t="s">
        <v>180</v>
      </c>
      <c r="D28" s="69" t="s">
        <v>181</v>
      </c>
      <c r="E28" s="76" t="s">
        <v>182</v>
      </c>
      <c r="F28" s="68" t="s">
        <v>185</v>
      </c>
      <c r="G28" s="69" t="s">
        <v>184</v>
      </c>
      <c r="H28" s="76"/>
      <c r="I28" s="70" t="s">
        <v>183</v>
      </c>
    </row>
    <row r="29" spans="2:10">
      <c r="B29" s="71">
        <v>1</v>
      </c>
      <c r="C29" s="66">
        <v>8</v>
      </c>
      <c r="D29" s="66">
        <v>9640</v>
      </c>
      <c r="E29" s="77">
        <v>16</v>
      </c>
      <c r="F29" s="71">
        <f>E29*D29/1000</f>
        <v>154.24</v>
      </c>
      <c r="G29" s="66"/>
      <c r="H29" s="77"/>
      <c r="I29" s="72"/>
    </row>
    <row r="30" spans="2:10">
      <c r="B30" s="71">
        <v>2</v>
      </c>
      <c r="C30" s="66">
        <v>8</v>
      </c>
      <c r="D30" s="66">
        <v>6870</v>
      </c>
      <c r="E30" s="77">
        <v>116</v>
      </c>
      <c r="F30" s="71">
        <f t="shared" ref="F30:F41" si="2">E30*D30/1000</f>
        <v>796.92</v>
      </c>
      <c r="G30" s="66"/>
      <c r="H30" s="77"/>
      <c r="I30" s="72"/>
    </row>
    <row r="31" spans="2:10">
      <c r="B31" s="71">
        <v>3</v>
      </c>
      <c r="C31" s="66">
        <v>8</v>
      </c>
      <c r="D31" s="66">
        <v>7970</v>
      </c>
      <c r="E31" s="77">
        <v>28</v>
      </c>
      <c r="F31" s="71">
        <f t="shared" si="2"/>
        <v>223.16</v>
      </c>
      <c r="G31" s="66"/>
      <c r="H31" s="77"/>
      <c r="I31" s="72"/>
    </row>
    <row r="32" spans="2:10">
      <c r="B32" s="71">
        <v>4</v>
      </c>
      <c r="C32" s="66">
        <v>8</v>
      </c>
      <c r="D32" s="66">
        <v>7540</v>
      </c>
      <c r="E32" s="77">
        <v>8</v>
      </c>
      <c r="F32" s="71">
        <f t="shared" si="2"/>
        <v>60.32</v>
      </c>
      <c r="G32" s="66"/>
      <c r="H32" s="77"/>
      <c r="I32" s="72"/>
    </row>
    <row r="33" spans="2:11">
      <c r="B33" s="71">
        <v>5</v>
      </c>
      <c r="C33" s="66">
        <v>8</v>
      </c>
      <c r="D33" s="66">
        <v>3180</v>
      </c>
      <c r="E33" s="77">
        <v>10</v>
      </c>
      <c r="F33" s="71">
        <f t="shared" si="2"/>
        <v>31.8</v>
      </c>
      <c r="G33" s="66"/>
      <c r="H33" s="77"/>
      <c r="I33" s="72"/>
    </row>
    <row r="34" spans="2:11">
      <c r="B34" s="71">
        <v>6</v>
      </c>
      <c r="C34" s="66">
        <v>8</v>
      </c>
      <c r="D34" s="66">
        <v>9140</v>
      </c>
      <c r="E34" s="77">
        <v>54</v>
      </c>
      <c r="F34" s="71">
        <f t="shared" si="2"/>
        <v>493.56</v>
      </c>
      <c r="G34" s="66"/>
      <c r="H34" s="77"/>
      <c r="I34" s="72"/>
    </row>
    <row r="35" spans="2:11">
      <c r="B35" s="71">
        <v>7</v>
      </c>
      <c r="C35" s="66">
        <v>8</v>
      </c>
      <c r="D35" s="66">
        <v>10040</v>
      </c>
      <c r="E35" s="77">
        <v>36</v>
      </c>
      <c r="F35" s="71">
        <f t="shared" si="2"/>
        <v>361.44</v>
      </c>
      <c r="G35" s="66"/>
      <c r="H35" s="77"/>
      <c r="I35" s="72"/>
    </row>
    <row r="36" spans="2:11">
      <c r="B36" s="71">
        <v>8</v>
      </c>
      <c r="C36" s="66">
        <v>8</v>
      </c>
      <c r="D36" s="66">
        <v>8340</v>
      </c>
      <c r="E36" s="77">
        <v>34</v>
      </c>
      <c r="F36" s="71">
        <f t="shared" si="2"/>
        <v>283.56</v>
      </c>
      <c r="G36" s="66"/>
      <c r="H36" s="77"/>
      <c r="I36" s="72"/>
    </row>
    <row r="37" spans="2:11">
      <c r="B37" s="71">
        <v>9</v>
      </c>
      <c r="C37" s="66">
        <v>8</v>
      </c>
      <c r="D37" s="66">
        <v>2500</v>
      </c>
      <c r="E37" s="77">
        <v>83</v>
      </c>
      <c r="F37" s="71">
        <f t="shared" si="2"/>
        <v>207.5</v>
      </c>
      <c r="G37" s="66"/>
      <c r="H37" s="77"/>
      <c r="I37" s="72"/>
    </row>
    <row r="38" spans="2:11">
      <c r="B38" s="71">
        <v>10</v>
      </c>
      <c r="C38" s="66">
        <v>10</v>
      </c>
      <c r="D38" s="66">
        <v>970</v>
      </c>
      <c r="E38" s="77">
        <v>38</v>
      </c>
      <c r="F38" s="71"/>
      <c r="G38" s="66">
        <f>E38*D38/1000</f>
        <v>36.86</v>
      </c>
      <c r="H38" s="77"/>
      <c r="I38" s="72"/>
    </row>
    <row r="39" spans="2:11">
      <c r="B39" s="71">
        <v>11</v>
      </c>
      <c r="C39" s="66">
        <v>8</v>
      </c>
      <c r="D39" s="66">
        <v>1780</v>
      </c>
      <c r="E39" s="77">
        <v>240</v>
      </c>
      <c r="F39" s="71">
        <f t="shared" si="2"/>
        <v>427.2</v>
      </c>
      <c r="G39" s="66"/>
      <c r="H39" s="77"/>
      <c r="I39" s="72"/>
    </row>
    <row r="40" spans="2:11">
      <c r="B40" s="71">
        <v>12</v>
      </c>
      <c r="C40" s="66">
        <v>12</v>
      </c>
      <c r="D40" s="66">
        <v>78000</v>
      </c>
      <c r="E40" s="77">
        <v>4</v>
      </c>
      <c r="F40" s="71"/>
      <c r="G40" s="66"/>
      <c r="H40" s="77"/>
      <c r="I40" s="72">
        <f>E40*D40/1000</f>
        <v>312</v>
      </c>
    </row>
    <row r="41" spans="2:11">
      <c r="B41" s="71">
        <v>13</v>
      </c>
      <c r="C41" s="66">
        <v>8</v>
      </c>
      <c r="D41" s="66">
        <v>880</v>
      </c>
      <c r="E41" s="77">
        <v>220</v>
      </c>
      <c r="F41" s="71">
        <f t="shared" si="2"/>
        <v>193.6</v>
      </c>
      <c r="G41" s="66"/>
      <c r="H41" s="77"/>
      <c r="I41" s="72"/>
    </row>
    <row r="42" spans="2:11" ht="15" thickBot="1">
      <c r="B42" s="73">
        <v>14</v>
      </c>
      <c r="C42" s="74">
        <v>12</v>
      </c>
      <c r="D42" s="74">
        <v>4200</v>
      </c>
      <c r="E42" s="78">
        <v>8</v>
      </c>
      <c r="F42" s="73"/>
      <c r="G42" s="74"/>
      <c r="H42" s="78"/>
      <c r="I42" s="75">
        <f t="shared" ref="I42" si="3">E42*D42/1000</f>
        <v>33.6</v>
      </c>
    </row>
    <row r="43" spans="2:11">
      <c r="B43" s="67" t="s">
        <v>187</v>
      </c>
      <c r="C43" s="67"/>
      <c r="D43" s="67"/>
      <c r="E43" s="79"/>
      <c r="F43" s="80">
        <f>SUM(F29:F42)</f>
        <v>3233.2999999999993</v>
      </c>
      <c r="G43" s="67">
        <f t="shared" ref="G43:I43" si="4">SUM(G29:G42)</f>
        <v>36.86</v>
      </c>
      <c r="H43" s="79"/>
      <c r="I43" s="81">
        <f t="shared" si="4"/>
        <v>345.6</v>
      </c>
    </row>
    <row r="44" spans="2:11">
      <c r="B44" s="66" t="s">
        <v>186</v>
      </c>
      <c r="C44" s="66"/>
      <c r="D44" s="66"/>
      <c r="E44" s="77"/>
      <c r="F44" s="71">
        <v>0.39500000000000002</v>
      </c>
      <c r="G44" s="66">
        <v>0.61699999999999999</v>
      </c>
      <c r="H44" s="77"/>
      <c r="I44" s="72">
        <v>0.88800000000000001</v>
      </c>
    </row>
    <row r="45" spans="2:11" ht="15.75" thickBot="1">
      <c r="B45" s="91" t="s">
        <v>188</v>
      </c>
      <c r="C45" s="91"/>
      <c r="D45" s="91"/>
      <c r="E45" s="117"/>
      <c r="F45" s="118">
        <f>ROUND(F43*F44,0)</f>
        <v>1277</v>
      </c>
      <c r="G45" s="119">
        <f t="shared" ref="G45:I45" si="5">ROUND(G43*G44,0)</f>
        <v>23</v>
      </c>
      <c r="H45" s="122"/>
      <c r="I45" s="120">
        <f t="shared" si="5"/>
        <v>307</v>
      </c>
    </row>
    <row r="46" spans="2:11">
      <c r="B46" s="66"/>
      <c r="C46" s="66"/>
      <c r="D46" s="66"/>
      <c r="E46" s="66"/>
      <c r="F46" s="67"/>
      <c r="G46" s="67"/>
      <c r="H46" s="67"/>
      <c r="I46" s="67"/>
    </row>
    <row r="48" spans="2:11">
      <c r="D48">
        <f>3.01-2.66</f>
        <v>0.34999999999999964</v>
      </c>
      <c r="J48">
        <v>1.23</v>
      </c>
      <c r="K48">
        <v>2.74</v>
      </c>
    </row>
    <row r="49" spans="2:12">
      <c r="B49" t="s">
        <v>278</v>
      </c>
      <c r="D49">
        <f>D48*F49</f>
        <v>498.07692307692258</v>
      </c>
      <c r="F49">
        <f>F50/1.56</f>
        <v>1423.0769230769231</v>
      </c>
      <c r="J49">
        <v>1</v>
      </c>
      <c r="K49">
        <f>2.74/1.23</f>
        <v>2.2276422764227646</v>
      </c>
    </row>
    <row r="50" spans="2:12">
      <c r="F50">
        <v>2220</v>
      </c>
      <c r="G50">
        <f>F50-F49</f>
        <v>796.92307692307691</v>
      </c>
      <c r="K50">
        <v>2.48</v>
      </c>
      <c r="L50">
        <f>2.48*1.23</f>
        <v>3.0503999999999998</v>
      </c>
    </row>
    <row r="51" spans="2:12">
      <c r="J51">
        <v>5520</v>
      </c>
    </row>
    <row r="52" spans="2:12" ht="57">
      <c r="B52" s="92" t="s">
        <v>190</v>
      </c>
      <c r="C52" s="66"/>
      <c r="D52" s="66">
        <v>0.68</v>
      </c>
      <c r="E52" s="66" t="s">
        <v>191</v>
      </c>
      <c r="F52" s="66"/>
      <c r="G52" s="66"/>
      <c r="H52" s="66"/>
      <c r="I52" s="66"/>
      <c r="J52">
        <v>1.23</v>
      </c>
      <c r="K52">
        <f>5520*1.3</f>
        <v>7176</v>
      </c>
    </row>
    <row r="53" spans="2:12">
      <c r="B53" s="66" t="s">
        <v>192</v>
      </c>
      <c r="C53" s="66"/>
      <c r="D53" s="66">
        <v>242</v>
      </c>
      <c r="E53" s="66" t="s">
        <v>193</v>
      </c>
      <c r="F53" s="66"/>
      <c r="G53" s="66"/>
      <c r="H53" s="66"/>
      <c r="I53" s="66"/>
      <c r="J53">
        <f>J52*J51</f>
        <v>6789.5999999999995</v>
      </c>
    </row>
    <row r="54" spans="2:12">
      <c r="B54" s="66" t="s">
        <v>194</v>
      </c>
      <c r="C54" s="66"/>
      <c r="D54" s="66">
        <v>220</v>
      </c>
      <c r="E54" s="66" t="s">
        <v>191</v>
      </c>
      <c r="F54" s="66"/>
      <c r="G54" s="66"/>
      <c r="H54" s="66"/>
      <c r="I54" s="66"/>
      <c r="J54">
        <f>J53*1.3</f>
        <v>8826.48</v>
      </c>
    </row>
    <row r="55" spans="2:12">
      <c r="B55" s="66" t="s">
        <v>195</v>
      </c>
      <c r="C55" s="66"/>
      <c r="D55" s="66">
        <v>1418</v>
      </c>
      <c r="E55" s="66" t="s">
        <v>191</v>
      </c>
      <c r="F55" s="66"/>
      <c r="G55" s="66"/>
      <c r="H55" s="66"/>
      <c r="I55" s="66"/>
    </row>
    <row r="56" spans="2:12">
      <c r="B56" s="66"/>
      <c r="C56" s="66"/>
      <c r="D56" s="66"/>
      <c r="E56" s="66"/>
      <c r="F56" s="66"/>
      <c r="G56" s="66"/>
      <c r="H56" s="66"/>
      <c r="I56" s="66"/>
      <c r="J56">
        <f>5520/1000</f>
        <v>5.52</v>
      </c>
      <c r="K56" t="s">
        <v>306</v>
      </c>
    </row>
    <row r="57" spans="2:12" ht="15">
      <c r="B57" s="66" t="s">
        <v>196</v>
      </c>
      <c r="C57" s="66"/>
      <c r="D57" s="91">
        <v>1035</v>
      </c>
      <c r="E57" s="66" t="s">
        <v>191</v>
      </c>
      <c r="F57" s="66" t="s">
        <v>199</v>
      </c>
      <c r="G57" s="66">
        <v>1607</v>
      </c>
      <c r="H57" s="66"/>
      <c r="I57" s="66" t="s">
        <v>191</v>
      </c>
    </row>
    <row r="58" spans="2:12">
      <c r="B58" s="66" t="s">
        <v>197</v>
      </c>
      <c r="C58" s="66"/>
      <c r="D58" s="66">
        <v>266</v>
      </c>
      <c r="E58" s="66" t="s">
        <v>191</v>
      </c>
      <c r="F58" s="66" t="s">
        <v>197</v>
      </c>
      <c r="G58" s="66">
        <v>577</v>
      </c>
      <c r="H58" s="66"/>
      <c r="I58" s="66" t="s">
        <v>191</v>
      </c>
    </row>
    <row r="59" spans="2:12">
      <c r="B59" s="66"/>
      <c r="C59" s="66"/>
      <c r="D59" s="66">
        <v>138</v>
      </c>
      <c r="E59" s="66" t="s">
        <v>191</v>
      </c>
      <c r="F59" s="66"/>
      <c r="G59" s="66"/>
      <c r="H59" s="66"/>
      <c r="I59" s="66"/>
    </row>
    <row r="60" spans="2:12">
      <c r="B60" s="66"/>
      <c r="C60" s="66"/>
      <c r="D60" s="66">
        <v>173</v>
      </c>
      <c r="E60" s="66" t="s">
        <v>191</v>
      </c>
      <c r="F60" s="66"/>
      <c r="G60" s="66"/>
      <c r="H60" s="66"/>
      <c r="I60" s="66"/>
    </row>
    <row r="61" spans="2:12" ht="15">
      <c r="B61" s="66"/>
      <c r="C61" s="66"/>
      <c r="D61" s="91">
        <f>D58+D59+D60</f>
        <v>577</v>
      </c>
      <c r="E61" s="66" t="s">
        <v>198</v>
      </c>
      <c r="F61" s="66"/>
      <c r="G61" s="66"/>
      <c r="H61" s="66"/>
      <c r="I61" s="66"/>
    </row>
    <row r="62" spans="2:12">
      <c r="B62" s="66"/>
      <c r="C62" s="66"/>
      <c r="D62" s="66"/>
      <c r="E62" s="66"/>
      <c r="F62" s="66"/>
      <c r="G62" s="66"/>
      <c r="H62" s="66"/>
      <c r="I62" s="66"/>
    </row>
    <row r="63" spans="2:12" ht="15">
      <c r="B63" s="66"/>
      <c r="C63" s="66"/>
      <c r="D63" s="91">
        <f>D57+D61</f>
        <v>1612</v>
      </c>
      <c r="E63" s="66"/>
      <c r="F63" s="66"/>
      <c r="G63" s="66"/>
      <c r="H63" s="66"/>
      <c r="I63" s="66"/>
    </row>
    <row r="69" spans="2:9" ht="15.75" thickBot="1">
      <c r="B69" s="90" t="s">
        <v>211</v>
      </c>
    </row>
    <row r="70" spans="2:9">
      <c r="B70" s="68" t="s">
        <v>189</v>
      </c>
      <c r="C70" s="69" t="s">
        <v>200</v>
      </c>
      <c r="D70" s="69" t="s">
        <v>201</v>
      </c>
      <c r="E70" s="69" t="s">
        <v>193</v>
      </c>
      <c r="F70" s="69" t="s">
        <v>202</v>
      </c>
      <c r="G70" s="69" t="s">
        <v>203</v>
      </c>
      <c r="H70" s="76"/>
      <c r="I70" s="70" t="s">
        <v>204</v>
      </c>
    </row>
    <row r="71" spans="2:9">
      <c r="B71" s="71">
        <v>1</v>
      </c>
      <c r="C71" s="66">
        <v>18</v>
      </c>
      <c r="D71" s="66">
        <v>9.74</v>
      </c>
      <c r="E71" s="66">
        <v>4</v>
      </c>
      <c r="F71" s="66"/>
      <c r="G71" s="66"/>
      <c r="H71" s="77"/>
      <c r="I71" s="72">
        <v>39.1</v>
      </c>
    </row>
    <row r="72" spans="2:9">
      <c r="B72" s="71">
        <v>2</v>
      </c>
      <c r="C72" s="66">
        <v>18</v>
      </c>
      <c r="D72" s="66">
        <v>3.27</v>
      </c>
      <c r="E72" s="66">
        <v>4</v>
      </c>
      <c r="F72" s="66"/>
      <c r="G72" s="66"/>
      <c r="H72" s="77"/>
      <c r="I72" s="72">
        <v>13.1</v>
      </c>
    </row>
    <row r="73" spans="2:9">
      <c r="B73" s="71">
        <v>3</v>
      </c>
      <c r="C73" s="66">
        <v>14</v>
      </c>
      <c r="D73" s="66">
        <v>3.3</v>
      </c>
      <c r="E73" s="66">
        <v>2</v>
      </c>
      <c r="F73" s="66"/>
      <c r="G73" s="66">
        <v>6.6</v>
      </c>
      <c r="H73" s="77"/>
      <c r="I73" s="72"/>
    </row>
    <row r="74" spans="2:9">
      <c r="B74" s="71">
        <v>4</v>
      </c>
      <c r="C74" s="66">
        <v>14</v>
      </c>
      <c r="D74" s="66">
        <v>3.58</v>
      </c>
      <c r="E74" s="66">
        <v>2</v>
      </c>
      <c r="F74" s="66"/>
      <c r="G74" s="66">
        <v>7.2</v>
      </c>
      <c r="H74" s="77"/>
      <c r="I74" s="72"/>
    </row>
    <row r="75" spans="2:9">
      <c r="B75" s="71">
        <v>5</v>
      </c>
      <c r="C75" s="66">
        <v>6</v>
      </c>
      <c r="D75" s="66">
        <v>1.3</v>
      </c>
      <c r="E75" s="66">
        <v>17</v>
      </c>
      <c r="F75" s="66">
        <v>22.1</v>
      </c>
      <c r="G75" s="66"/>
      <c r="H75" s="77"/>
      <c r="I75" s="72"/>
    </row>
    <row r="76" spans="2:9">
      <c r="B76" s="71">
        <v>6</v>
      </c>
      <c r="C76" s="66">
        <v>6</v>
      </c>
      <c r="D76" s="66">
        <v>1.64</v>
      </c>
      <c r="E76" s="66">
        <v>23</v>
      </c>
      <c r="F76" s="66">
        <v>37.700000000000003</v>
      </c>
      <c r="G76" s="66"/>
      <c r="H76" s="77"/>
      <c r="I76" s="72"/>
    </row>
    <row r="77" spans="2:9">
      <c r="B77" s="71">
        <v>7</v>
      </c>
      <c r="C77" s="66">
        <v>18</v>
      </c>
      <c r="D77" s="66">
        <v>7.2</v>
      </c>
      <c r="E77" s="66">
        <v>4</v>
      </c>
      <c r="F77" s="66"/>
      <c r="G77" s="66"/>
      <c r="H77" s="77"/>
      <c r="I77" s="72">
        <v>28.8</v>
      </c>
    </row>
    <row r="78" spans="2:9">
      <c r="B78" s="71">
        <v>8</v>
      </c>
      <c r="C78" s="66">
        <v>14</v>
      </c>
      <c r="D78" s="66">
        <v>6.52</v>
      </c>
      <c r="E78" s="66">
        <v>2</v>
      </c>
      <c r="F78" s="66"/>
      <c r="G78" s="66">
        <v>13</v>
      </c>
      <c r="H78" s="77"/>
      <c r="I78" s="72"/>
    </row>
    <row r="79" spans="2:9">
      <c r="B79" s="71">
        <v>9</v>
      </c>
      <c r="C79" s="66">
        <v>6</v>
      </c>
      <c r="D79" s="66">
        <v>1.64</v>
      </c>
      <c r="E79" s="66">
        <v>35</v>
      </c>
      <c r="F79" s="66">
        <v>57.4</v>
      </c>
      <c r="G79" s="66"/>
      <c r="H79" s="77"/>
      <c r="I79" s="72"/>
    </row>
    <row r="80" spans="2:9">
      <c r="B80" s="71">
        <v>10</v>
      </c>
      <c r="C80" s="66">
        <v>14</v>
      </c>
      <c r="D80" s="66">
        <v>5.67</v>
      </c>
      <c r="E80" s="66">
        <v>2</v>
      </c>
      <c r="F80" s="66"/>
      <c r="G80" s="66">
        <v>11.3</v>
      </c>
      <c r="H80" s="77"/>
      <c r="I80" s="72"/>
    </row>
    <row r="81" spans="2:9">
      <c r="B81" s="71">
        <v>11</v>
      </c>
      <c r="C81" s="66">
        <v>14</v>
      </c>
      <c r="D81" s="66">
        <v>4.63</v>
      </c>
      <c r="E81" s="66">
        <v>4</v>
      </c>
      <c r="F81" s="66"/>
      <c r="G81" s="66">
        <v>18.5</v>
      </c>
      <c r="H81" s="77"/>
      <c r="I81" s="72"/>
    </row>
    <row r="82" spans="2:9" ht="15" thickBot="1">
      <c r="B82" s="73">
        <v>12</v>
      </c>
      <c r="C82" s="74">
        <v>6</v>
      </c>
      <c r="D82" s="74">
        <v>1.64</v>
      </c>
      <c r="E82" s="74">
        <v>29</v>
      </c>
      <c r="F82" s="74">
        <v>47.6</v>
      </c>
      <c r="G82" s="74"/>
      <c r="H82" s="78"/>
      <c r="I82" s="75"/>
    </row>
    <row r="83" spans="2:9">
      <c r="B83" s="67"/>
      <c r="C83" s="67"/>
      <c r="D83" s="67" t="s">
        <v>205</v>
      </c>
      <c r="E83" s="67" t="s">
        <v>206</v>
      </c>
      <c r="F83" s="67">
        <v>164.8</v>
      </c>
      <c r="G83" s="67">
        <v>56.7</v>
      </c>
      <c r="H83" s="67"/>
      <c r="I83" s="67">
        <v>80.8</v>
      </c>
    </row>
    <row r="84" spans="2:9">
      <c r="B84" s="66"/>
      <c r="C84" s="66"/>
      <c r="D84" s="66" t="s">
        <v>207</v>
      </c>
      <c r="E84" s="66" t="s">
        <v>191</v>
      </c>
      <c r="F84" s="66">
        <v>0.222</v>
      </c>
      <c r="G84" s="66">
        <v>1.208</v>
      </c>
      <c r="H84" s="66"/>
      <c r="I84" s="66">
        <v>1.998</v>
      </c>
    </row>
    <row r="85" spans="2:9">
      <c r="B85" s="66"/>
      <c r="C85" s="66"/>
      <c r="D85" s="66" t="s">
        <v>208</v>
      </c>
      <c r="E85" s="66" t="s">
        <v>191</v>
      </c>
      <c r="F85" s="66">
        <v>36.6</v>
      </c>
      <c r="G85" s="66">
        <v>68.400000000000006</v>
      </c>
      <c r="H85" s="66"/>
      <c r="I85" s="66">
        <v>161.5</v>
      </c>
    </row>
    <row r="86" spans="2:9" ht="15">
      <c r="B86" s="66"/>
      <c r="C86" s="66"/>
      <c r="D86" s="91" t="s">
        <v>209</v>
      </c>
      <c r="E86" s="91" t="s">
        <v>210</v>
      </c>
      <c r="F86" s="66"/>
      <c r="G86" s="66"/>
      <c r="H86" s="66"/>
      <c r="I86" s="66"/>
    </row>
    <row r="87" spans="2:9">
      <c r="B87" s="66"/>
      <c r="C87" s="66"/>
      <c r="D87" s="66"/>
      <c r="E87" s="66"/>
      <c r="F87" s="66"/>
      <c r="G87" s="66"/>
      <c r="H87" s="66"/>
      <c r="I87" s="66"/>
    </row>
    <row r="88" spans="2:9" ht="15">
      <c r="B88" s="90" t="s">
        <v>212</v>
      </c>
      <c r="C88" s="66"/>
      <c r="D88" s="66"/>
      <c r="E88" s="66"/>
      <c r="F88" s="66"/>
      <c r="G88" s="66"/>
      <c r="H88" s="66"/>
      <c r="I88" s="66"/>
    </row>
    <row r="89" spans="2:9">
      <c r="B89" s="66"/>
      <c r="C89" s="66"/>
      <c r="D89" s="66"/>
      <c r="E89" s="66"/>
      <c r="F89" s="66"/>
      <c r="G89" s="66"/>
      <c r="H89" s="66"/>
      <c r="I89" s="66"/>
    </row>
    <row r="90" spans="2:9">
      <c r="B90" s="66"/>
      <c r="C90" s="66"/>
      <c r="D90" s="66"/>
      <c r="E90" s="66"/>
      <c r="F90" s="66"/>
      <c r="G90" s="66"/>
      <c r="H90" s="66"/>
      <c r="I90" s="66"/>
    </row>
    <row r="91" spans="2:9">
      <c r="B91" s="66"/>
      <c r="C91" s="66"/>
      <c r="D91" s="66"/>
      <c r="E91" s="66"/>
      <c r="F91" s="66"/>
      <c r="G91" s="66"/>
      <c r="H91" s="66"/>
      <c r="I91" s="66"/>
    </row>
    <row r="92" spans="2:9">
      <c r="B92" s="66"/>
      <c r="C92" s="66"/>
      <c r="D92" s="66"/>
      <c r="E92" s="66"/>
      <c r="F92" s="66"/>
      <c r="G92" s="66"/>
      <c r="H92" s="66"/>
      <c r="I92" s="66"/>
    </row>
    <row r="93" spans="2:9">
      <c r="B93" s="66"/>
      <c r="C93" s="66"/>
      <c r="D93" s="66"/>
      <c r="E93" s="66"/>
      <c r="F93" s="66"/>
      <c r="G93" s="66"/>
      <c r="H93" s="66"/>
      <c r="I93" s="66"/>
    </row>
    <row r="94" spans="2:9">
      <c r="B94" s="66"/>
      <c r="C94" s="66"/>
      <c r="D94" s="66"/>
      <c r="E94" s="66"/>
      <c r="F94" s="66"/>
      <c r="G94" s="66"/>
      <c r="H94" s="66"/>
      <c r="I94" s="66"/>
    </row>
    <row r="95" spans="2:9">
      <c r="B95" s="66"/>
      <c r="C95" s="66"/>
      <c r="D95" s="66"/>
      <c r="E95" s="66"/>
      <c r="F95" s="66"/>
      <c r="G95" s="66"/>
      <c r="H95" s="66"/>
      <c r="I95" s="66"/>
    </row>
    <row r="96" spans="2:9">
      <c r="B96" s="66"/>
      <c r="C96" s="66"/>
      <c r="D96" s="66"/>
      <c r="E96" s="66"/>
      <c r="F96" s="66"/>
      <c r="G96" s="66"/>
      <c r="H96" s="66"/>
      <c r="I96" s="66"/>
    </row>
    <row r="97" spans="2:9">
      <c r="B97" s="66"/>
      <c r="C97" s="66"/>
      <c r="D97" s="66"/>
      <c r="E97" s="66"/>
      <c r="F97" s="66"/>
      <c r="G97" s="66"/>
      <c r="H97" s="66"/>
      <c r="I97" s="66"/>
    </row>
    <row r="98" spans="2:9">
      <c r="B98" s="66"/>
      <c r="C98" s="66"/>
      <c r="D98" s="66"/>
      <c r="E98" s="66"/>
      <c r="F98" s="66"/>
      <c r="G98" s="66"/>
      <c r="H98" s="66"/>
      <c r="I98" s="66"/>
    </row>
    <row r="99" spans="2:9">
      <c r="B99" s="66"/>
      <c r="C99" s="66"/>
      <c r="D99" s="66"/>
      <c r="E99" s="66"/>
      <c r="F99" s="66"/>
      <c r="G99" s="66"/>
      <c r="H99" s="66"/>
      <c r="I99" s="66"/>
    </row>
    <row r="100" spans="2:9">
      <c r="B100" s="66"/>
      <c r="C100" s="66"/>
      <c r="D100" s="66"/>
      <c r="E100" s="66"/>
      <c r="F100" s="66"/>
      <c r="G100" s="66"/>
      <c r="H100" s="66"/>
      <c r="I100" s="66"/>
    </row>
    <row r="101" spans="2:9">
      <c r="B101" s="66"/>
      <c r="C101" s="66"/>
      <c r="D101" s="66"/>
      <c r="E101" s="66"/>
      <c r="F101" s="66"/>
      <c r="G101" s="66"/>
      <c r="H101" s="66"/>
      <c r="I101" s="66"/>
    </row>
    <row r="102" spans="2:9">
      <c r="B102" s="66"/>
      <c r="C102" s="66"/>
      <c r="D102" s="66"/>
      <c r="E102" s="66"/>
      <c r="F102" s="66"/>
      <c r="G102" s="66"/>
      <c r="H102" s="66"/>
      <c r="I102" s="66"/>
    </row>
    <row r="103" spans="2:9">
      <c r="B103" s="66"/>
      <c r="C103" s="66"/>
      <c r="D103" s="66"/>
      <c r="E103" s="66"/>
      <c r="F103" s="66"/>
      <c r="G103" s="66"/>
      <c r="H103" s="66"/>
      <c r="I103" s="66"/>
    </row>
    <row r="104" spans="2:9">
      <c r="B104" s="66"/>
      <c r="C104" s="66"/>
      <c r="D104" s="66"/>
      <c r="E104" s="66"/>
      <c r="F104" s="66"/>
      <c r="G104" s="66"/>
      <c r="H104" s="66"/>
      <c r="I104" s="66"/>
    </row>
    <row r="105" spans="2:9">
      <c r="B105" s="66"/>
      <c r="C105" s="66"/>
      <c r="D105" s="66"/>
      <c r="E105" s="66"/>
      <c r="F105" s="66"/>
      <c r="G105" s="66"/>
      <c r="H105" s="66"/>
      <c r="I105" s="66"/>
    </row>
    <row r="106" spans="2:9">
      <c r="B106" s="66"/>
      <c r="C106" s="66"/>
      <c r="D106" s="66"/>
      <c r="E106" s="66"/>
      <c r="F106" s="66"/>
      <c r="G106" s="66"/>
      <c r="H106" s="66"/>
      <c r="I106" s="66"/>
    </row>
    <row r="107" spans="2:9">
      <c r="B107" s="66"/>
      <c r="C107" s="66"/>
      <c r="D107" s="66"/>
      <c r="E107" s="66"/>
      <c r="F107" s="66"/>
      <c r="G107" s="66"/>
      <c r="H107" s="66"/>
      <c r="I107" s="66"/>
    </row>
    <row r="108" spans="2:9">
      <c r="B108" s="66"/>
      <c r="C108" s="66"/>
      <c r="D108" s="66"/>
      <c r="E108" s="66"/>
      <c r="F108" s="66"/>
      <c r="G108" s="66"/>
      <c r="H108" s="66"/>
      <c r="I108" s="66"/>
    </row>
    <row r="109" spans="2:9">
      <c r="B109" s="66"/>
      <c r="C109" s="66"/>
      <c r="D109" s="66"/>
      <c r="E109" s="66"/>
      <c r="F109" s="66"/>
      <c r="G109" s="66"/>
      <c r="H109" s="66"/>
      <c r="I109" s="66"/>
    </row>
    <row r="110" spans="2:9">
      <c r="B110" s="66"/>
      <c r="C110" s="66"/>
      <c r="D110" s="66"/>
      <c r="E110" s="66"/>
      <c r="F110" s="66"/>
      <c r="G110" s="66"/>
      <c r="H110" s="66"/>
      <c r="I110" s="66"/>
    </row>
    <row r="111" spans="2:9">
      <c r="B111" s="66"/>
      <c r="C111" s="66"/>
      <c r="D111" s="66"/>
      <c r="E111" s="66"/>
      <c r="F111" s="66"/>
      <c r="G111" s="66"/>
      <c r="H111" s="66"/>
      <c r="I111" s="66"/>
    </row>
    <row r="112" spans="2:9">
      <c r="B112" s="66"/>
      <c r="C112" s="66"/>
      <c r="D112" s="66"/>
      <c r="E112" s="66"/>
      <c r="F112" s="66"/>
      <c r="G112" s="66"/>
      <c r="H112" s="66"/>
      <c r="I112" s="66"/>
    </row>
    <row r="113" spans="2:9">
      <c r="B113" s="66"/>
      <c r="C113" s="66"/>
      <c r="D113" s="66"/>
      <c r="E113" s="66"/>
      <c r="F113" s="66"/>
      <c r="G113" s="66"/>
      <c r="H113" s="66"/>
      <c r="I113" s="66"/>
    </row>
    <row r="114" spans="2:9">
      <c r="B114" s="66"/>
      <c r="C114" s="66"/>
      <c r="D114" s="66"/>
      <c r="E114" s="66"/>
      <c r="F114" s="66"/>
      <c r="G114" s="66"/>
      <c r="H114" s="66"/>
      <c r="I114" s="66"/>
    </row>
    <row r="115" spans="2:9">
      <c r="B115" s="66"/>
      <c r="C115" s="66"/>
      <c r="D115" s="66"/>
      <c r="E115" s="66"/>
      <c r="F115" s="66"/>
      <c r="G115" s="66"/>
      <c r="H115" s="66"/>
      <c r="I115" s="66"/>
    </row>
    <row r="129" spans="2:4">
      <c r="B129" t="s">
        <v>236</v>
      </c>
      <c r="C129" t="s">
        <v>237</v>
      </c>
      <c r="D129" t="s">
        <v>238</v>
      </c>
    </row>
    <row r="130" spans="2:4" ht="30" customHeight="1">
      <c r="B130" s="66" t="s">
        <v>214</v>
      </c>
      <c r="C130" s="66"/>
      <c r="D130" s="66"/>
    </row>
    <row r="131" spans="2:4" ht="30" customHeight="1">
      <c r="B131" s="92" t="s">
        <v>213</v>
      </c>
      <c r="C131" s="92" t="s">
        <v>215</v>
      </c>
      <c r="D131" s="92"/>
    </row>
    <row r="132" spans="2:4" ht="30" customHeight="1">
      <c r="B132" s="92" t="s">
        <v>239</v>
      </c>
      <c r="C132" s="92" t="s">
        <v>240</v>
      </c>
      <c r="D132" s="92"/>
    </row>
    <row r="133" spans="2:4" ht="30" customHeight="1">
      <c r="B133" s="92" t="s">
        <v>216</v>
      </c>
      <c r="C133" s="92" t="s">
        <v>229</v>
      </c>
      <c r="D133" s="92"/>
    </row>
    <row r="134" spans="2:4" ht="30" customHeight="1">
      <c r="B134" s="92" t="s">
        <v>217</v>
      </c>
      <c r="C134" s="92" t="s">
        <v>230</v>
      </c>
      <c r="D134" s="92"/>
    </row>
    <row r="135" spans="2:4" ht="30" customHeight="1">
      <c r="B135" s="92" t="s">
        <v>218</v>
      </c>
      <c r="C135" s="92" t="s">
        <v>219</v>
      </c>
      <c r="D135" s="92"/>
    </row>
    <row r="136" spans="2:4" ht="5.25" customHeight="1">
      <c r="B136" s="92"/>
      <c r="C136" s="92"/>
      <c r="D136" s="92"/>
    </row>
    <row r="137" spans="2:4" ht="30" customHeight="1">
      <c r="B137" s="92" t="s">
        <v>220</v>
      </c>
      <c r="C137" s="92" t="s">
        <v>221</v>
      </c>
      <c r="D137" s="92"/>
    </row>
    <row r="138" spans="2:4" ht="30" customHeight="1">
      <c r="B138" s="92" t="s">
        <v>218</v>
      </c>
      <c r="C138" s="92" t="s">
        <v>222</v>
      </c>
      <c r="D138" s="92"/>
    </row>
    <row r="139" spans="2:4" ht="30" customHeight="1">
      <c r="B139" s="92" t="s">
        <v>218</v>
      </c>
      <c r="C139" s="92" t="s">
        <v>228</v>
      </c>
      <c r="D139" s="92"/>
    </row>
    <row r="140" spans="2:4" ht="30" customHeight="1">
      <c r="B140" s="92" t="s">
        <v>231</v>
      </c>
      <c r="C140" s="92" t="s">
        <v>232</v>
      </c>
      <c r="D140" s="92"/>
    </row>
    <row r="141" spans="2:4" ht="5.25" customHeight="1">
      <c r="B141" s="92"/>
      <c r="C141" s="92"/>
      <c r="D141" s="92"/>
    </row>
    <row r="142" spans="2:4" ht="30" customHeight="1">
      <c r="B142" s="92" t="s">
        <v>223</v>
      </c>
      <c r="C142" s="92" t="s">
        <v>235</v>
      </c>
      <c r="D142" s="92"/>
    </row>
    <row r="143" spans="2:4" ht="30" customHeight="1">
      <c r="B143" s="92" t="s">
        <v>224</v>
      </c>
      <c r="C143" s="92" t="s">
        <v>225</v>
      </c>
      <c r="D143" s="92"/>
    </row>
    <row r="144" spans="2:4" ht="30" customHeight="1">
      <c r="B144" s="92" t="s">
        <v>226</v>
      </c>
      <c r="C144" s="92" t="s">
        <v>227</v>
      </c>
      <c r="D144" s="92"/>
    </row>
    <row r="145" spans="2:4" ht="4.5" customHeight="1">
      <c r="B145" s="92"/>
      <c r="C145" s="92"/>
      <c r="D145" s="92"/>
    </row>
    <row r="146" spans="2:4" ht="30" customHeight="1">
      <c r="B146" s="93" t="s">
        <v>233</v>
      </c>
      <c r="C146" s="93" t="s">
        <v>234</v>
      </c>
      <c r="D146" s="93"/>
    </row>
  </sheetData>
  <hyperlinks>
    <hyperlink ref="I10" r:id="rId1"/>
    <hyperlink ref="B15" r:id="rId2"/>
    <hyperlink ref="B17" r:id="rId3"/>
    <hyperlink ref="B19" r:id="rId4"/>
    <hyperlink ref="B20" r:id="rId5"/>
    <hyperlink ref="J9" r:id="rId6"/>
    <hyperlink ref="B21" r:id="rId7"/>
  </hyperlinks>
  <pageMargins left="0.7" right="0.7" top="0.75" bottom="0.75" header="0.3" footer="0.3"/>
  <pageSetup paperSize="9" orientation="landscape" horizontalDpi="0" verticalDpi="0" r:id="rId8"/>
  <tableParts count="1">
    <tablePart r:id="rId9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B2:E23"/>
  <sheetViews>
    <sheetView topLeftCell="A4" workbookViewId="0">
      <selection activeCell="C26" sqref="C26"/>
    </sheetView>
  </sheetViews>
  <sheetFormatPr defaultRowHeight="14.25"/>
  <cols>
    <col min="3" max="3" width="34.44140625" customWidth="1"/>
    <col min="4" max="4" width="38.6640625" bestFit="1" customWidth="1"/>
    <col min="5" max="5" width="12.88671875" bestFit="1" customWidth="1"/>
  </cols>
  <sheetData>
    <row r="2" spans="2:5">
      <c r="B2" s="66"/>
      <c r="C2" s="66" t="s">
        <v>12</v>
      </c>
      <c r="D2" s="66" t="s">
        <v>264</v>
      </c>
      <c r="E2" s="66" t="s">
        <v>275</v>
      </c>
    </row>
    <row r="3" spans="2:5">
      <c r="B3" s="66">
        <v>1</v>
      </c>
      <c r="C3" s="66" t="s">
        <v>263</v>
      </c>
      <c r="D3" s="99">
        <v>41442</v>
      </c>
      <c r="E3" s="66"/>
    </row>
    <row r="4" spans="2:5">
      <c r="B4" s="66">
        <v>2</v>
      </c>
      <c r="C4" s="66" t="s">
        <v>265</v>
      </c>
      <c r="D4" s="66" t="s">
        <v>266</v>
      </c>
      <c r="E4" s="66"/>
    </row>
    <row r="5" spans="2:5">
      <c r="B5" s="66">
        <v>3</v>
      </c>
      <c r="C5" s="66" t="s">
        <v>274</v>
      </c>
      <c r="D5" s="66"/>
      <c r="E5" s="66"/>
    </row>
    <row r="6" spans="2:5">
      <c r="B6" s="66">
        <v>4</v>
      </c>
      <c r="C6" s="66" t="s">
        <v>267</v>
      </c>
      <c r="D6" s="99">
        <v>41426</v>
      </c>
      <c r="E6" s="66"/>
    </row>
    <row r="7" spans="2:5">
      <c r="B7" s="66">
        <v>5</v>
      </c>
      <c r="C7" s="66" t="s">
        <v>268</v>
      </c>
      <c r="D7" s="99">
        <v>41425</v>
      </c>
      <c r="E7" s="66"/>
    </row>
    <row r="8" spans="2:5">
      <c r="B8" s="66">
        <v>6</v>
      </c>
      <c r="C8" s="66" t="s">
        <v>269</v>
      </c>
      <c r="D8" s="99">
        <v>41427</v>
      </c>
      <c r="E8" s="66"/>
    </row>
    <row r="9" spans="2:5">
      <c r="B9" s="66">
        <v>7</v>
      </c>
      <c r="C9" s="66" t="s">
        <v>270</v>
      </c>
      <c r="D9" s="99">
        <v>41428</v>
      </c>
      <c r="E9" s="66"/>
    </row>
    <row r="10" spans="2:5">
      <c r="B10" s="66">
        <v>8</v>
      </c>
      <c r="C10" s="66" t="s">
        <v>271</v>
      </c>
      <c r="D10" s="66"/>
      <c r="E10" s="66"/>
    </row>
    <row r="11" spans="2:5">
      <c r="B11" s="66">
        <v>9</v>
      </c>
      <c r="C11" s="66" t="s">
        <v>272</v>
      </c>
      <c r="D11" s="66"/>
      <c r="E11" s="66"/>
    </row>
    <row r="12" spans="2:5">
      <c r="B12" s="66">
        <v>10</v>
      </c>
      <c r="C12" s="66" t="s">
        <v>273</v>
      </c>
      <c r="D12" s="66"/>
      <c r="E12" s="66"/>
    </row>
    <row r="14" spans="2:5">
      <c r="C14" t="s">
        <v>290</v>
      </c>
    </row>
    <row r="15" spans="2:5">
      <c r="C15" s="107"/>
      <c r="D15" s="107"/>
    </row>
    <row r="16" spans="2:5" ht="28.5">
      <c r="C16" s="108" t="s">
        <v>279</v>
      </c>
      <c r="D16" s="108" t="s">
        <v>283</v>
      </c>
    </row>
    <row r="17" spans="3:4" ht="28.5">
      <c r="C17" s="108" t="s">
        <v>280</v>
      </c>
      <c r="D17" s="108" t="s">
        <v>284</v>
      </c>
    </row>
    <row r="18" spans="3:4" ht="42.75">
      <c r="C18" s="108" t="s">
        <v>281</v>
      </c>
      <c r="D18" s="108" t="s">
        <v>285</v>
      </c>
    </row>
    <row r="19" spans="3:4" ht="28.5">
      <c r="C19" s="108" t="s">
        <v>282</v>
      </c>
      <c r="D19" s="108" t="s">
        <v>286</v>
      </c>
    </row>
    <row r="20" spans="3:4" ht="28.5">
      <c r="C20" s="108"/>
      <c r="D20" s="108" t="s">
        <v>287</v>
      </c>
    </row>
    <row r="21" spans="3:4">
      <c r="C21" s="109"/>
      <c r="D21" s="109" t="s">
        <v>291</v>
      </c>
    </row>
    <row r="22" spans="3:4">
      <c r="C22" s="110" t="s">
        <v>288</v>
      </c>
      <c r="D22" s="109" t="s">
        <v>292</v>
      </c>
    </row>
    <row r="23" spans="3:4">
      <c r="C23" s="110" t="s">
        <v>289</v>
      </c>
      <c r="D23" s="109"/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E16"/>
  <sheetViews>
    <sheetView workbookViewId="0">
      <selection activeCell="E3" sqref="E3"/>
    </sheetView>
  </sheetViews>
  <sheetFormatPr defaultRowHeight="14.25"/>
  <cols>
    <col min="1" max="1" width="14.77734375" bestFit="1" customWidth="1"/>
  </cols>
  <sheetData>
    <row r="2" spans="1:5">
      <c r="B2" t="s">
        <v>407</v>
      </c>
      <c r="C2" t="s">
        <v>408</v>
      </c>
      <c r="D2" t="s">
        <v>405</v>
      </c>
      <c r="E2" t="s">
        <v>420</v>
      </c>
    </row>
    <row r="3" spans="1:5">
      <c r="A3" t="s">
        <v>406</v>
      </c>
      <c r="B3">
        <v>140</v>
      </c>
      <c r="C3">
        <v>170</v>
      </c>
      <c r="D3">
        <v>44</v>
      </c>
      <c r="E3">
        <f>40*1.23</f>
        <v>49.2</v>
      </c>
    </row>
    <row r="4" spans="1:5">
      <c r="A4" t="s">
        <v>409</v>
      </c>
      <c r="B4">
        <v>90</v>
      </c>
      <c r="C4">
        <v>120</v>
      </c>
      <c r="D4">
        <v>26</v>
      </c>
      <c r="E4">
        <v>34</v>
      </c>
    </row>
    <row r="5" spans="1:5">
      <c r="A5" t="s">
        <v>410</v>
      </c>
      <c r="B5">
        <v>90</v>
      </c>
      <c r="C5">
        <v>120</v>
      </c>
      <c r="D5">
        <v>26</v>
      </c>
      <c r="E5">
        <v>34</v>
      </c>
    </row>
    <row r="6" spans="1:5">
      <c r="A6" t="s">
        <v>411</v>
      </c>
      <c r="B6">
        <v>60</v>
      </c>
      <c r="C6">
        <v>90</v>
      </c>
      <c r="D6">
        <v>24</v>
      </c>
      <c r="E6">
        <v>25</v>
      </c>
    </row>
    <row r="7" spans="1:5">
      <c r="A7" t="s">
        <v>412</v>
      </c>
      <c r="B7">
        <v>270</v>
      </c>
      <c r="C7">
        <v>300</v>
      </c>
      <c r="D7">
        <v>94</v>
      </c>
      <c r="E7">
        <v>115</v>
      </c>
    </row>
    <row r="8" spans="1:5">
      <c r="A8" t="s">
        <v>413</v>
      </c>
      <c r="B8">
        <v>60</v>
      </c>
      <c r="C8">
        <v>90</v>
      </c>
      <c r="D8">
        <v>24</v>
      </c>
      <c r="E8">
        <v>25</v>
      </c>
    </row>
    <row r="9" spans="1:5">
      <c r="A9" t="s">
        <v>414</v>
      </c>
      <c r="B9">
        <v>300</v>
      </c>
      <c r="C9">
        <v>330</v>
      </c>
      <c r="D9">
        <v>108</v>
      </c>
      <c r="E9">
        <v>120</v>
      </c>
    </row>
    <row r="10" spans="1:5">
      <c r="A10" t="s">
        <v>415</v>
      </c>
      <c r="B10">
        <v>120</v>
      </c>
      <c r="C10">
        <v>150</v>
      </c>
      <c r="D10">
        <v>32</v>
      </c>
      <c r="E10">
        <v>50</v>
      </c>
    </row>
    <row r="11" spans="1:5">
      <c r="A11" t="s">
        <v>416</v>
      </c>
      <c r="B11">
        <v>90</v>
      </c>
      <c r="C11">
        <v>120</v>
      </c>
      <c r="D11">
        <v>26</v>
      </c>
      <c r="E11">
        <v>34</v>
      </c>
    </row>
    <row r="12" spans="1:5">
      <c r="A12" t="s">
        <v>417</v>
      </c>
      <c r="B12">
        <v>90</v>
      </c>
      <c r="C12">
        <v>120</v>
      </c>
      <c r="D12">
        <v>26</v>
      </c>
      <c r="E12">
        <v>34</v>
      </c>
    </row>
    <row r="13" spans="1:5">
      <c r="A13" t="s">
        <v>418</v>
      </c>
      <c r="B13">
        <v>90</v>
      </c>
      <c r="C13">
        <v>120</v>
      </c>
      <c r="D13">
        <v>26</v>
      </c>
      <c r="E13">
        <v>34</v>
      </c>
    </row>
    <row r="14" spans="1:5">
      <c r="A14" t="s">
        <v>418</v>
      </c>
      <c r="B14">
        <v>275</v>
      </c>
      <c r="C14">
        <v>305</v>
      </c>
      <c r="D14">
        <v>94</v>
      </c>
      <c r="E14">
        <f>92*1.23</f>
        <v>113.16</v>
      </c>
    </row>
    <row r="15" spans="1:5">
      <c r="A15" t="s">
        <v>419</v>
      </c>
      <c r="B15">
        <v>120</v>
      </c>
      <c r="C15">
        <v>150</v>
      </c>
      <c r="D15">
        <v>32</v>
      </c>
      <c r="E15">
        <v>50</v>
      </c>
    </row>
    <row r="16" spans="1:5">
      <c r="D16">
        <f>SUM(D3:D15)</f>
        <v>582</v>
      </c>
      <c r="E16">
        <f>SUM(E3:E15)</f>
        <v>717.36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ProductBacklog</vt:lpstr>
      <vt:lpstr>01_Sprint</vt:lpstr>
      <vt:lpstr>02_Sprint</vt:lpstr>
      <vt:lpstr>03_Sprint</vt:lpstr>
      <vt:lpstr>04_Sprint</vt:lpstr>
      <vt:lpstr>05_Sprint</vt:lpstr>
      <vt:lpstr>06_Sprint</vt:lpstr>
      <vt:lpstr>07_Sprint</vt:lpstr>
      <vt:lpstr>08_Sprint</vt:lpstr>
      <vt:lpstr>09_Sprint</vt:lpstr>
      <vt:lpstr>10_Sprint</vt:lpstr>
      <vt:lpstr>11_Sprint</vt:lpstr>
      <vt:lpstr>12_Sprint</vt:lpstr>
      <vt:lpstr>13_Sprint</vt:lpstr>
      <vt:lpstr>Drenaż ceny</vt:lpstr>
      <vt:lpstr>Zwrot VAT</vt:lpstr>
      <vt:lpstr>Palety</vt:lpstr>
      <vt:lpstr>Brama garazowa</vt:lpstr>
      <vt:lpstr>Dachówki i okna</vt:lpstr>
      <vt:lpstr>Strop</vt:lpstr>
      <vt:lpstr>Bloczki silikatowe</vt:lpstr>
      <vt:lpstr>Piasek i stal</vt:lpstr>
      <vt:lpstr>Warunki uruchomienia</vt:lpstr>
      <vt:lpstr>Nadproża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cp:lastPrinted>2013-10-01T18:00:12Z</cp:lastPrinted>
  <dcterms:created xsi:type="dcterms:W3CDTF">2012-12-30T11:00:58Z</dcterms:created>
  <dcterms:modified xsi:type="dcterms:W3CDTF">2013-10-23T21:29:59Z</dcterms:modified>
</cp:coreProperties>
</file>