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porownanie eb i db" sheetId="1" r:id="rId1"/>
    <sheet name="porownanie eb i db ladnie" sheetId="2" r:id="rId2"/>
    <sheet name="opcje splaty Ładnej dla DB" sheetId="3" r:id="rId3"/>
    <sheet name="Arkusz4" sheetId="5" r:id="rId4"/>
  </sheets>
  <calcPr calcId="124519"/>
</workbook>
</file>

<file path=xl/calcChain.xml><?xml version="1.0" encoding="utf-8"?>
<calcChain xmlns="http://schemas.openxmlformats.org/spreadsheetml/2006/main">
  <c r="A27" i="3"/>
  <c r="A29"/>
  <c r="A22"/>
  <c r="B45"/>
  <c r="A8"/>
  <c r="A13"/>
  <c r="A14" s="1"/>
  <c r="B50" s="1"/>
  <c r="B52" s="1"/>
  <c r="D5" i="2"/>
  <c r="C5"/>
  <c r="C32" i="1"/>
  <c r="B32"/>
  <c r="D26"/>
  <c r="C21"/>
  <c r="C22" s="1"/>
  <c r="B22" s="1"/>
  <c r="D22"/>
  <c r="F11"/>
  <c r="K19"/>
  <c r="D6"/>
  <c r="C23" l="1"/>
  <c r="C24" s="1"/>
</calcChain>
</file>

<file path=xl/sharedStrings.xml><?xml version="1.0" encoding="utf-8"?>
<sst xmlns="http://schemas.openxmlformats.org/spreadsheetml/2006/main" count="138" uniqueCount="94">
  <si>
    <t>EB</t>
  </si>
  <si>
    <t>DB</t>
  </si>
  <si>
    <t>Marza</t>
  </si>
  <si>
    <t>Podwyzka marzy</t>
  </si>
  <si>
    <t>Prowizja</t>
  </si>
  <si>
    <t>Prowizja za nadpłate</t>
  </si>
  <si>
    <t>2% (pow 30%kapitału, do 3 lat)</t>
  </si>
  <si>
    <t>2% do 5lat</t>
  </si>
  <si>
    <t>Ubezpieczenie na zycie</t>
  </si>
  <si>
    <t>1654zł/rok kredytowana</t>
  </si>
  <si>
    <t>Ubezpieczenie na życie</t>
  </si>
  <si>
    <t>Kwota netto</t>
  </si>
  <si>
    <t>Kwota brutto</t>
  </si>
  <si>
    <t>11070zł/2lata kredytowane</t>
  </si>
  <si>
    <t>Ubezpieczenie nieruchomości</t>
  </si>
  <si>
    <t>739 rocznie</t>
  </si>
  <si>
    <t>0,036% za KB czyli 199 miesięcznie</t>
  </si>
  <si>
    <t>0,042% od KAP, na początek 263zł miesięcznie</t>
  </si>
  <si>
    <t>ok. 570/rok (ale od kwoty kredytu?)</t>
  </si>
  <si>
    <t>Ominięcie spreadu</t>
  </si>
  <si>
    <t>żadna</t>
  </si>
  <si>
    <t>EUR</t>
  </si>
  <si>
    <t>Crosseling</t>
  </si>
  <si>
    <t xml:space="preserve"> - </t>
  </si>
  <si>
    <t>konto i KK: razem 12*12+60=204zł rocznie</t>
  </si>
  <si>
    <t>średnia różnica między kursem mbanku a walutomatem</t>
  </si>
  <si>
    <t>EuroBank</t>
  </si>
  <si>
    <t>DeutscheBank</t>
  </si>
  <si>
    <t>marża</t>
  </si>
  <si>
    <t xml:space="preserve">po rozliczeniu Ładnej </t>
  </si>
  <si>
    <t>od razu</t>
  </si>
  <si>
    <t>wypłata I. transzy</t>
  </si>
  <si>
    <t>kwota kredytu</t>
  </si>
  <si>
    <t>rata</t>
  </si>
  <si>
    <t>1,21</t>
  </si>
  <si>
    <t>prowizja za uruchomienie</t>
  </si>
  <si>
    <t>ubezpieczenie NŻ wymagane</t>
  </si>
  <si>
    <t>cały okres</t>
  </si>
  <si>
    <t>5 lat</t>
  </si>
  <si>
    <t>ubezpieczenie nieruchomości</t>
  </si>
  <si>
    <t>739 zł / rok</t>
  </si>
  <si>
    <t>570 zł / rok</t>
  </si>
  <si>
    <t>prowizja za wcześniejszą spłatę</t>
  </si>
  <si>
    <t>2% powyżej 30% kapitału przez 3 lata</t>
  </si>
  <si>
    <t>12 zł ROR, 
wymagana KK i wpływ wynagrodzenia</t>
  </si>
  <si>
    <t>zysk na ominięciu spreadu</t>
  </si>
  <si>
    <t>ubezpieczenie NŻ</t>
  </si>
  <si>
    <t>wkład własny</t>
  </si>
  <si>
    <t>po 3. transzy</t>
  </si>
  <si>
    <t>3 lata lub 
2% powyżej 30% kapitału przez 5 lat</t>
  </si>
  <si>
    <t>podwyżka marży (pomostówka)</t>
  </si>
  <si>
    <t>crosselling</t>
  </si>
  <si>
    <t>możliwość zwiększenia kwoty</t>
  </si>
  <si>
    <t>możliwość doplaty MFOŚiGW</t>
  </si>
  <si>
    <t>TAK</t>
  </si>
  <si>
    <t>NIE</t>
  </si>
  <si>
    <t>refinans</t>
  </si>
  <si>
    <t>nie potrzeba</t>
  </si>
  <si>
    <t>Cecha</t>
  </si>
  <si>
    <t>2% przez 3 lata lub 
2% powyżej 30% kapitału przez 5 lat</t>
  </si>
  <si>
    <t>zysk z ominięcia spreadu</t>
  </si>
  <si>
    <t>nie ma potrzeby</t>
  </si>
  <si>
    <t>Warunkiem wypłaty transzy Kredytu nr I jest ewentualne wniesienie środków własnych Kredytobiorcy i nadpłata refinansowanego kredytu oraz dostarczenie aktualnego zaświadczenia z BRE Banku SA potwierdzającego saldo kredytu do spłaty w kwocie nie wyższej niż 113.000,06 PLN.  (spłacane zobowiązanie zabezpieczone hipoteką ustanowioną po dniu 20 lutego 2011 roku)</t>
  </si>
  <si>
    <t>kurs zakupu EUR</t>
  </si>
  <si>
    <t>kurs zakupu EUR mBank</t>
  </si>
  <si>
    <t>aktulne zadłużenie mBank</t>
  </si>
  <si>
    <t>do uzyskania dla DB</t>
  </si>
  <si>
    <t>do uzyskania dla DB w EUR</t>
  </si>
  <si>
    <t>do nadpłaty w EUR mBank</t>
  </si>
  <si>
    <t>Wyliczenia zabezpieczenia finansowego refinanowania kredytu na Ładną</t>
  </si>
  <si>
    <t>do nadpłaty w PLN mBank</t>
  </si>
  <si>
    <t>Opinia bankowa zawierająca informacje o wysokości kwoty zobowiązania podlegającego 
spłacie oraz numerze rachunku kredytowego technicznego do spłaty kredytu nr BHL075093363/2011</t>
  </si>
  <si>
    <t>Pozostałe warunki w mBank:</t>
  </si>
  <si>
    <t>Wypłata dużej gotówki</t>
  </si>
  <si>
    <t>Wpłata dużej gotówki</t>
  </si>
  <si>
    <t>Warunkiem uruchomienia środków będzie dostarczenie złożonej przez Kredytobiorcę dyspozycji spłaty 
kredytu nr umowy BHL075093363/2011, potwierdzonej przez BRE Bank SA</t>
  </si>
  <si>
    <t>awizowac w multibank</t>
  </si>
  <si>
    <t>w multibank z marszu</t>
  </si>
  <si>
    <t>nie ma takiej opcji, trzeba mieć 
środki na rachunku</t>
  </si>
  <si>
    <t>80pln - wszystko, tylko do sprawdzenia, 
czy jest kwota w PLN</t>
  </si>
  <si>
    <t>na Progresie Słonka</t>
  </si>
  <si>
    <t>z Tynki</t>
  </si>
  <si>
    <t>na Progresie wspólnym</t>
  </si>
  <si>
    <t>ze Świdnicy</t>
  </si>
  <si>
    <t>od Borego</t>
  </si>
  <si>
    <t>RAZEM</t>
  </si>
  <si>
    <t>Gotówka posiadana</t>
  </si>
  <si>
    <t>Planowane wydatki</t>
  </si>
  <si>
    <t>wynagrodzenie dla Nowaka</t>
  </si>
  <si>
    <t>środki potrzebne na zakup euro</t>
  </si>
  <si>
    <t>inne</t>
  </si>
  <si>
    <t>na beton (wg oferty Manexu)</t>
  </si>
  <si>
    <t>środki potrzebne na zakup euro (wartość z komórki A14)</t>
  </si>
  <si>
    <t>na RORze wspolnym</t>
  </si>
</sst>
</file>

<file path=xl/styles.xml><?xml version="1.0" encoding="utf-8"?>
<styleSheet xmlns="http://schemas.openxmlformats.org/spreadsheetml/2006/main">
  <numFmts count="5">
    <numFmt numFmtId="8" formatCode="#,##0.00\ &quot;zł&quot;;[Red]\-#,##0.00\ &quot;zł&quot;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_-[$€-2]\ * #,##0.00_-;\-[$€-2]\ * #,##0.00_-;_-[$€-2]\ * &quot;-&quot;??_-;_-@_-"/>
    <numFmt numFmtId="165" formatCode="#,##0.00\ &quot;zł&quot;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8" fontId="0" fillId="0" borderId="11" xfId="0" applyNumberForma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8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8" fontId="0" fillId="0" borderId="13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44" fontId="0" fillId="0" borderId="0" xfId="2" applyFont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165" fontId="2" fillId="0" borderId="0" xfId="0" applyNumberFormat="1" applyFont="1"/>
    <xf numFmtId="0" fontId="3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</cellXfs>
  <cellStyles count="3">
    <cellStyle name="Dziesiętny" xfId="1" builtinId="3"/>
    <cellStyle name="Normalny" xfId="0" builtinId="0"/>
    <cellStyle name="Walutowy" xfId="2" builtinId="4"/>
  </cellStyles>
  <dxfs count="4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29:C44" totalsRowShown="0" headerRowBorderDxfId="3" tableBorderDxfId="2">
  <autoFilter ref="A29:C44"/>
  <tableColumns count="3">
    <tableColumn id="1" name="Cecha"/>
    <tableColumn id="2" name="EuroBank"/>
    <tableColumn id="3" name="DeutscheBa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4" name="Tabela35" displayName="Tabela35" ref="B2:D17" totalsRowShown="0" headerRowBorderDxfId="1" tableBorderDxfId="0">
  <autoFilter ref="B2:D17"/>
  <tableColumns count="3">
    <tableColumn id="1" name="Cecha"/>
    <tableColumn id="2" name="EuroBank"/>
    <tableColumn id="3" name="DeutscheBank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67"/>
  <sheetViews>
    <sheetView topLeftCell="A16" workbookViewId="0">
      <selection activeCell="C44" sqref="A29:C44"/>
    </sheetView>
  </sheetViews>
  <sheetFormatPr defaultRowHeight="15"/>
  <cols>
    <col min="1" max="1" width="29" bestFit="1" customWidth="1"/>
    <col min="2" max="2" width="33.85546875" customWidth="1"/>
    <col min="3" max="3" width="33.5703125" customWidth="1"/>
    <col min="4" max="4" width="40.5703125" customWidth="1"/>
    <col min="5" max="5" width="9.85546875" bestFit="1" customWidth="1"/>
    <col min="6" max="6" width="31.85546875" customWidth="1"/>
  </cols>
  <sheetData>
    <row r="4" spans="2:6">
      <c r="C4" t="s">
        <v>0</v>
      </c>
      <c r="D4" t="s">
        <v>1</v>
      </c>
    </row>
    <row r="5" spans="2:6">
      <c r="B5" t="s">
        <v>11</v>
      </c>
      <c r="C5">
        <v>549500</v>
      </c>
      <c r="D5">
        <v>615000</v>
      </c>
    </row>
    <row r="6" spans="2:6">
      <c r="B6" t="s">
        <v>12</v>
      </c>
      <c r="C6">
        <v>551154</v>
      </c>
      <c r="D6">
        <f>615000+11070</f>
        <v>626070</v>
      </c>
    </row>
    <row r="7" spans="2:6">
      <c r="B7" t="s">
        <v>2</v>
      </c>
      <c r="C7" s="1">
        <v>1.21E-2</v>
      </c>
      <c r="D7" s="1">
        <v>1.2E-2</v>
      </c>
    </row>
    <row r="8" spans="2:6">
      <c r="B8" t="s">
        <v>3</v>
      </c>
      <c r="C8" s="1">
        <v>8.5000000000000006E-3</v>
      </c>
      <c r="D8" s="1">
        <v>1.2E-2</v>
      </c>
    </row>
    <row r="9" spans="2:6">
      <c r="B9" t="s">
        <v>4</v>
      </c>
      <c r="C9" s="2">
        <v>0</v>
      </c>
      <c r="D9" s="2">
        <v>0</v>
      </c>
    </row>
    <row r="10" spans="2:6">
      <c r="B10" t="s">
        <v>5</v>
      </c>
      <c r="C10" t="s">
        <v>6</v>
      </c>
      <c r="D10" t="s">
        <v>7</v>
      </c>
    </row>
    <row r="11" spans="2:6">
      <c r="B11" t="s">
        <v>8</v>
      </c>
      <c r="C11" t="s">
        <v>9</v>
      </c>
      <c r="D11" t="s">
        <v>13</v>
      </c>
      <c r="E11">
        <v>626000</v>
      </c>
      <c r="F11" s="3">
        <f>-PMT(E12/100/12,360,E11)</f>
        <v>3171.8500395100436</v>
      </c>
    </row>
    <row r="12" spans="2:6">
      <c r="B12" t="s">
        <v>10</v>
      </c>
      <c r="C12" t="s">
        <v>16</v>
      </c>
      <c r="D12" t="s">
        <v>17</v>
      </c>
      <c r="E12">
        <v>4.5</v>
      </c>
    </row>
    <row r="13" spans="2:6">
      <c r="B13" t="s">
        <v>14</v>
      </c>
      <c r="C13" t="s">
        <v>15</v>
      </c>
      <c r="D13" t="s">
        <v>18</v>
      </c>
    </row>
    <row r="15" spans="2:6">
      <c r="B15" t="s">
        <v>22</v>
      </c>
      <c r="C15" t="s">
        <v>23</v>
      </c>
      <c r="D15" t="s">
        <v>24</v>
      </c>
    </row>
    <row r="17" spans="1:11">
      <c r="B17" t="s">
        <v>19</v>
      </c>
      <c r="C17" t="s">
        <v>20</v>
      </c>
      <c r="F17">
        <v>62000</v>
      </c>
      <c r="G17" t="s">
        <v>21</v>
      </c>
    </row>
    <row r="18" spans="1:11">
      <c r="F18" t="s">
        <v>25</v>
      </c>
      <c r="K18">
        <v>0.13</v>
      </c>
    </row>
    <row r="19" spans="1:11">
      <c r="K19">
        <f>F17*K18</f>
        <v>8060</v>
      </c>
    </row>
    <row r="21" spans="1:11">
      <c r="C21">
        <f>1654/551154</f>
        <v>3.0009761337121748E-3</v>
      </c>
    </row>
    <row r="22" spans="1:11">
      <c r="B22">
        <f>2*C22</f>
        <v>3691.2006444659751</v>
      </c>
      <c r="C22">
        <f>D5*C21</f>
        <v>1845.6003222329875</v>
      </c>
      <c r="D22">
        <f>8000/50</f>
        <v>160</v>
      </c>
    </row>
    <row r="23" spans="1:11">
      <c r="C23">
        <f>C22*2</f>
        <v>3691.2006444659751</v>
      </c>
    </row>
    <row r="24" spans="1:11">
      <c r="C24">
        <f>11070-C23</f>
        <v>7378.7993555340254</v>
      </c>
    </row>
    <row r="26" spans="1:11">
      <c r="D26">
        <f>5*8</f>
        <v>40</v>
      </c>
    </row>
    <row r="29" spans="1:11" ht="15.75" thickBot="1">
      <c r="A29" s="32" t="s">
        <v>58</v>
      </c>
      <c r="B29" s="33" t="s">
        <v>26</v>
      </c>
      <c r="C29" s="34" t="s">
        <v>27</v>
      </c>
    </row>
    <row r="30" spans="1:11">
      <c r="A30" s="15" t="s">
        <v>32</v>
      </c>
      <c r="B30" s="9">
        <v>560000</v>
      </c>
      <c r="C30" s="21">
        <v>615000</v>
      </c>
      <c r="D30" s="3"/>
      <c r="E30" s="3"/>
    </row>
    <row r="31" spans="1:11">
      <c r="A31" s="16" t="s">
        <v>28</v>
      </c>
      <c r="B31" s="6" t="s">
        <v>34</v>
      </c>
      <c r="C31" s="22">
        <v>1.2</v>
      </c>
    </row>
    <row r="32" spans="1:11">
      <c r="A32" s="16" t="s">
        <v>33</v>
      </c>
      <c r="B32" s="5">
        <f>-PMT((2.75+B31)/12/100,360,B30)</f>
        <v>2660.6279088407891</v>
      </c>
      <c r="C32" s="23">
        <f>-PMT((2.75+C31)/12/100,360,C30)</f>
        <v>2918.4040007122762</v>
      </c>
    </row>
    <row r="33" spans="1:3" ht="15.75" thickBot="1">
      <c r="A33" s="17" t="s">
        <v>50</v>
      </c>
      <c r="B33" s="10">
        <v>8.5000000000000006E-3</v>
      </c>
      <c r="C33" s="24">
        <v>1.2E-2</v>
      </c>
    </row>
    <row r="34" spans="1:3">
      <c r="A34" s="15" t="s">
        <v>35</v>
      </c>
      <c r="B34" s="9">
        <v>0</v>
      </c>
      <c r="C34" s="21">
        <v>7380</v>
      </c>
    </row>
    <row r="35" spans="1:3" ht="15.75" thickBot="1">
      <c r="A35" s="17" t="s">
        <v>45</v>
      </c>
      <c r="B35" s="11">
        <v>0</v>
      </c>
      <c r="C35" s="25">
        <v>5341</v>
      </c>
    </row>
    <row r="36" spans="1:3">
      <c r="A36" s="15" t="s">
        <v>46</v>
      </c>
      <c r="B36" s="9">
        <v>3700</v>
      </c>
      <c r="C36" s="21">
        <v>3700</v>
      </c>
    </row>
    <row r="37" spans="1:3">
      <c r="A37" s="16" t="s">
        <v>36</v>
      </c>
      <c r="B37" s="7" t="s">
        <v>37</v>
      </c>
      <c r="C37" s="26" t="s">
        <v>38</v>
      </c>
    </row>
    <row r="38" spans="1:3" ht="15.75" thickBot="1">
      <c r="A38" s="17" t="s">
        <v>39</v>
      </c>
      <c r="B38" s="10" t="s">
        <v>40</v>
      </c>
      <c r="C38" s="24" t="s">
        <v>41</v>
      </c>
    </row>
    <row r="39" spans="1:3">
      <c r="A39" s="15" t="s">
        <v>31</v>
      </c>
      <c r="B39" s="12" t="s">
        <v>29</v>
      </c>
      <c r="C39" s="27" t="s">
        <v>30</v>
      </c>
    </row>
    <row r="40" spans="1:3" ht="15.75" thickBot="1">
      <c r="A40" s="17" t="s">
        <v>47</v>
      </c>
      <c r="B40" s="13" t="s">
        <v>48</v>
      </c>
      <c r="C40" s="28" t="s">
        <v>30</v>
      </c>
    </row>
    <row r="41" spans="1:3" ht="45.75" thickBot="1">
      <c r="A41" s="18" t="s">
        <v>51</v>
      </c>
      <c r="B41" s="14">
        <v>0</v>
      </c>
      <c r="C41" s="29" t="s">
        <v>44</v>
      </c>
    </row>
    <row r="42" spans="1:3">
      <c r="A42" s="19" t="s">
        <v>52</v>
      </c>
      <c r="B42" s="12" t="s">
        <v>56</v>
      </c>
      <c r="C42" s="30" t="s">
        <v>57</v>
      </c>
    </row>
    <row r="43" spans="1:3">
      <c r="A43" s="20" t="s">
        <v>53</v>
      </c>
      <c r="B43" s="8" t="s">
        <v>55</v>
      </c>
      <c r="C43" s="31" t="s">
        <v>54</v>
      </c>
    </row>
    <row r="44" spans="1:3" ht="30">
      <c r="A44" s="35" t="s">
        <v>42</v>
      </c>
      <c r="B44" s="36" t="s">
        <v>43</v>
      </c>
      <c r="C44" s="37" t="s">
        <v>49</v>
      </c>
    </row>
    <row r="45" spans="1:3">
      <c r="B45" s="4"/>
      <c r="C45" s="4"/>
    </row>
    <row r="46" spans="1:3">
      <c r="B46" s="4"/>
      <c r="C46" s="4"/>
    </row>
    <row r="47" spans="1:3">
      <c r="B47" s="4"/>
      <c r="C47" s="4"/>
    </row>
    <row r="48" spans="1:3">
      <c r="B48" s="4"/>
      <c r="C48" s="4"/>
    </row>
    <row r="49" spans="2:3">
      <c r="B49" s="4"/>
      <c r="C49" s="4"/>
    </row>
    <row r="50" spans="2:3">
      <c r="B50" s="4"/>
      <c r="C50" s="4"/>
    </row>
    <row r="51" spans="2:3">
      <c r="B51" s="4"/>
      <c r="C51" s="4"/>
    </row>
    <row r="52" spans="2:3">
      <c r="B52" s="4"/>
      <c r="C52" s="4"/>
    </row>
    <row r="53" spans="2:3">
      <c r="B53" s="4"/>
      <c r="C53" s="4"/>
    </row>
    <row r="54" spans="2:3">
      <c r="B54" s="4"/>
      <c r="C54" s="4"/>
    </row>
    <row r="55" spans="2:3">
      <c r="B55" s="4"/>
      <c r="C55" s="4"/>
    </row>
    <row r="56" spans="2:3">
      <c r="B56" s="4"/>
      <c r="C56" s="4"/>
    </row>
    <row r="57" spans="2:3">
      <c r="B57" s="4"/>
      <c r="C57" s="4"/>
    </row>
    <row r="58" spans="2:3">
      <c r="B58" s="4"/>
      <c r="C58" s="4"/>
    </row>
    <row r="59" spans="2:3">
      <c r="B59" s="4"/>
      <c r="C59" s="4"/>
    </row>
    <row r="60" spans="2:3">
      <c r="B60" s="4"/>
      <c r="C60" s="4"/>
    </row>
    <row r="61" spans="2:3">
      <c r="B61" s="4"/>
      <c r="C61" s="4"/>
    </row>
    <row r="62" spans="2:3">
      <c r="B62" s="4"/>
      <c r="C62" s="4"/>
    </row>
    <row r="63" spans="2:3">
      <c r="B63" s="4"/>
      <c r="C63" s="4"/>
    </row>
    <row r="64" spans="2:3">
      <c r="B64" s="4"/>
      <c r="C64" s="4"/>
    </row>
    <row r="65" spans="2:3">
      <c r="B65" s="4"/>
      <c r="C65" s="4"/>
    </row>
    <row r="66" spans="2:3">
      <c r="B66" s="4"/>
      <c r="C66" s="4"/>
    </row>
    <row r="67" spans="2:3">
      <c r="B67" s="4"/>
      <c r="C67" s="4"/>
    </row>
  </sheetData>
  <pageMargins left="0.7" right="0.7" top="0.75" bottom="0.75" header="0.3" footer="0.3"/>
  <pageSetup paperSize="9" orientation="portrait" horizontalDpi="0" verticalDpi="0" r:id="rId1"/>
  <ignoredErrors>
    <ignoredError sqref="B31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17"/>
  <sheetViews>
    <sheetView workbookViewId="0">
      <selection activeCell="C19" sqref="C19"/>
    </sheetView>
  </sheetViews>
  <sheetFormatPr defaultRowHeight="15"/>
  <cols>
    <col min="2" max="2" width="29.28515625" customWidth="1"/>
    <col min="3" max="4" width="36.85546875" customWidth="1"/>
  </cols>
  <sheetData>
    <row r="1" spans="2:4" ht="27" customHeight="1"/>
    <row r="2" spans="2:4" ht="27" customHeight="1" thickBot="1">
      <c r="B2" s="32" t="s">
        <v>58</v>
      </c>
      <c r="C2" s="33" t="s">
        <v>26</v>
      </c>
      <c r="D2" s="34" t="s">
        <v>27</v>
      </c>
    </row>
    <row r="3" spans="2:4" ht="20.100000000000001" customHeight="1">
      <c r="B3" s="15" t="s">
        <v>32</v>
      </c>
      <c r="C3" s="9">
        <v>560000</v>
      </c>
      <c r="D3" s="21">
        <v>615000</v>
      </c>
    </row>
    <row r="4" spans="2:4" ht="20.100000000000001" customHeight="1">
      <c r="B4" s="16" t="s">
        <v>28</v>
      </c>
      <c r="C4" s="6" t="s">
        <v>34</v>
      </c>
      <c r="D4" s="22">
        <v>1.2</v>
      </c>
    </row>
    <row r="5" spans="2:4" ht="20.100000000000001" customHeight="1">
      <c r="B5" s="16" t="s">
        <v>33</v>
      </c>
      <c r="C5" s="5">
        <f>-PMT((2.75+C4)/12/100,360,C3)</f>
        <v>2660.6279088407891</v>
      </c>
      <c r="D5" s="23">
        <f>-PMT((2.75+D4)/12/100,360,D3)</f>
        <v>2918.4040007122762</v>
      </c>
    </row>
    <row r="6" spans="2:4" ht="20.100000000000001" customHeight="1" thickBot="1">
      <c r="B6" s="17" t="s">
        <v>50</v>
      </c>
      <c r="C6" s="10">
        <v>8.5000000000000006E-3</v>
      </c>
      <c r="D6" s="24">
        <v>1.2E-2</v>
      </c>
    </row>
    <row r="7" spans="2:4" ht="20.100000000000001" customHeight="1">
      <c r="B7" s="15" t="s">
        <v>35</v>
      </c>
      <c r="C7" s="9">
        <v>0</v>
      </c>
      <c r="D7" s="21">
        <v>7380</v>
      </c>
    </row>
    <row r="8" spans="2:4" ht="20.100000000000001" customHeight="1" thickBot="1">
      <c r="B8" s="17" t="s">
        <v>60</v>
      </c>
      <c r="C8" s="11">
        <v>0</v>
      </c>
      <c r="D8" s="25">
        <v>5341</v>
      </c>
    </row>
    <row r="9" spans="2:4" ht="20.100000000000001" customHeight="1">
      <c r="B9" s="15" t="s">
        <v>46</v>
      </c>
      <c r="C9" s="9">
        <v>3700</v>
      </c>
      <c r="D9" s="21">
        <v>3700</v>
      </c>
    </row>
    <row r="10" spans="2:4" ht="20.100000000000001" customHeight="1">
      <c r="B10" s="16" t="s">
        <v>36</v>
      </c>
      <c r="C10" s="7" t="s">
        <v>37</v>
      </c>
      <c r="D10" s="26" t="s">
        <v>38</v>
      </c>
    </row>
    <row r="11" spans="2:4" ht="20.100000000000001" customHeight="1" thickBot="1">
      <c r="B11" s="17" t="s">
        <v>39</v>
      </c>
      <c r="C11" s="10" t="s">
        <v>40</v>
      </c>
      <c r="D11" s="24" t="s">
        <v>41</v>
      </c>
    </row>
    <row r="12" spans="2:4" ht="20.100000000000001" customHeight="1">
      <c r="B12" s="15" t="s">
        <v>31</v>
      </c>
      <c r="C12" s="12" t="s">
        <v>29</v>
      </c>
      <c r="D12" s="27" t="s">
        <v>30</v>
      </c>
    </row>
    <row r="13" spans="2:4" ht="20.100000000000001" customHeight="1" thickBot="1">
      <c r="B13" s="17" t="s">
        <v>47</v>
      </c>
      <c r="C13" s="13" t="s">
        <v>48</v>
      </c>
      <c r="D13" s="28" t="s">
        <v>30</v>
      </c>
    </row>
    <row r="14" spans="2:4" ht="39.950000000000003" customHeight="1" thickBot="1">
      <c r="B14" s="18" t="s">
        <v>51</v>
      </c>
      <c r="C14" s="14">
        <v>0</v>
      </c>
      <c r="D14" s="29" t="s">
        <v>44</v>
      </c>
    </row>
    <row r="15" spans="2:4" ht="20.100000000000001" customHeight="1">
      <c r="B15" s="19" t="s">
        <v>52</v>
      </c>
      <c r="C15" s="12" t="s">
        <v>56</v>
      </c>
      <c r="D15" s="30" t="s">
        <v>61</v>
      </c>
    </row>
    <row r="16" spans="2:4" ht="20.100000000000001" customHeight="1">
      <c r="B16" s="20" t="s">
        <v>53</v>
      </c>
      <c r="C16" s="8" t="s">
        <v>55</v>
      </c>
      <c r="D16" s="31" t="s">
        <v>54</v>
      </c>
    </row>
    <row r="17" spans="2:4" ht="39.950000000000003" customHeight="1">
      <c r="B17" s="35" t="s">
        <v>42</v>
      </c>
      <c r="C17" s="36" t="s">
        <v>43</v>
      </c>
      <c r="D17" s="37" t="s">
        <v>59</v>
      </c>
    </row>
  </sheetData>
  <pageMargins left="0.7" right="0.7" top="0.75" bottom="0.75" header="0.3" footer="0.3"/>
  <pageSetup paperSize="9" orientation="landscape" horizontalDpi="0" verticalDpi="0" r:id="rId1"/>
  <ignoredErrors>
    <ignoredError sqref="C4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52"/>
  <sheetViews>
    <sheetView tabSelected="1" topLeftCell="A7" workbookViewId="0">
      <selection activeCell="B10" sqref="B10"/>
    </sheetView>
  </sheetViews>
  <sheetFormatPr defaultRowHeight="15"/>
  <cols>
    <col min="1" max="1" width="16.85546875" customWidth="1"/>
    <col min="2" max="2" width="82.5703125" customWidth="1"/>
    <col min="3" max="3" width="34.7109375" customWidth="1"/>
    <col min="4" max="4" width="29.28515625" bestFit="1" customWidth="1"/>
  </cols>
  <sheetData>
    <row r="1" spans="1:3" ht="15.75">
      <c r="A1" s="42" t="s">
        <v>69</v>
      </c>
      <c r="B1" s="41"/>
    </row>
    <row r="3" spans="1:3" ht="64.5" customHeight="1">
      <c r="B3" s="38" t="s">
        <v>62</v>
      </c>
    </row>
    <row r="4" spans="1:3" ht="15.75">
      <c r="C4" s="46"/>
    </row>
    <row r="5" spans="1:3">
      <c r="A5" s="40">
        <v>62800</v>
      </c>
      <c r="B5" t="s">
        <v>65</v>
      </c>
      <c r="C5" s="44"/>
    </row>
    <row r="6" spans="1:3">
      <c r="A6" s="40"/>
      <c r="C6" s="44"/>
    </row>
    <row r="7" spans="1:3">
      <c r="A7" s="39">
        <v>113000</v>
      </c>
      <c r="B7" t="s">
        <v>66</v>
      </c>
      <c r="C7" s="44"/>
    </row>
    <row r="8" spans="1:3">
      <c r="A8" s="40">
        <f>A7/A11</f>
        <v>25681.81818181818</v>
      </c>
      <c r="B8" t="s">
        <v>67</v>
      </c>
      <c r="C8" s="44"/>
    </row>
    <row r="9" spans="1:3">
      <c r="A9" s="40"/>
      <c r="C9" s="44"/>
    </row>
    <row r="10" spans="1:3">
      <c r="A10" s="39">
        <v>4.3</v>
      </c>
      <c r="B10" t="s">
        <v>63</v>
      </c>
      <c r="C10" s="45"/>
    </row>
    <row r="11" spans="1:3" ht="15.75">
      <c r="A11" s="39">
        <v>4.4000000000000004</v>
      </c>
      <c r="B11" t="s">
        <v>64</v>
      </c>
      <c r="C11" s="46"/>
    </row>
    <row r="12" spans="1:3">
      <c r="C12" s="44"/>
    </row>
    <row r="13" spans="1:3">
      <c r="A13" s="40">
        <f>A5-A8</f>
        <v>37118.181818181823</v>
      </c>
      <c r="B13" t="s">
        <v>68</v>
      </c>
      <c r="C13" s="44"/>
    </row>
    <row r="14" spans="1:3">
      <c r="A14" s="39">
        <f>A13*A10</f>
        <v>159608.18181818182</v>
      </c>
      <c r="B14" t="s">
        <v>70</v>
      </c>
      <c r="C14" s="44"/>
    </row>
    <row r="15" spans="1:3">
      <c r="A15" s="39"/>
      <c r="C15" s="44"/>
    </row>
    <row r="16" spans="1:3" ht="15.75">
      <c r="A16" s="46"/>
      <c r="B16" s="47" t="s">
        <v>86</v>
      </c>
      <c r="C16" s="44"/>
    </row>
    <row r="17" spans="1:3">
      <c r="A17" s="44">
        <v>30500</v>
      </c>
      <c r="B17" t="s">
        <v>80</v>
      </c>
      <c r="C17" s="44"/>
    </row>
    <row r="18" spans="1:3">
      <c r="A18" s="44">
        <v>20900</v>
      </c>
      <c r="B18" t="s">
        <v>93</v>
      </c>
      <c r="C18" s="44"/>
    </row>
    <row r="19" spans="1:3">
      <c r="A19" s="44">
        <v>10000</v>
      </c>
      <c r="B19" t="s">
        <v>83</v>
      </c>
      <c r="C19" s="44"/>
    </row>
    <row r="20" spans="1:3">
      <c r="A20" s="44">
        <v>10000</v>
      </c>
      <c r="B20" t="s">
        <v>81</v>
      </c>
      <c r="C20" s="44"/>
    </row>
    <row r="21" spans="1:3">
      <c r="A21" s="44">
        <v>110000</v>
      </c>
      <c r="B21" t="s">
        <v>84</v>
      </c>
      <c r="C21" s="44"/>
    </row>
    <row r="22" spans="1:3">
      <c r="A22" s="45">
        <f>SUM(A17:A21)</f>
        <v>181400</v>
      </c>
      <c r="B22" t="s">
        <v>85</v>
      </c>
      <c r="C22" s="44"/>
    </row>
    <row r="23" spans="1:3">
      <c r="C23" s="44"/>
    </row>
    <row r="24" spans="1:3" ht="15.75">
      <c r="A24" s="46"/>
      <c r="B24" s="47" t="s">
        <v>87</v>
      </c>
      <c r="C24" s="44"/>
    </row>
    <row r="25" spans="1:3">
      <c r="A25" s="44">
        <v>8000</v>
      </c>
      <c r="B25" t="s">
        <v>91</v>
      </c>
      <c r="C25" s="44"/>
    </row>
    <row r="26" spans="1:3">
      <c r="A26" s="44">
        <v>10000</v>
      </c>
      <c r="B26" t="s">
        <v>88</v>
      </c>
      <c r="C26" s="44"/>
    </row>
    <row r="27" spans="1:3">
      <c r="A27" s="44">
        <f>A14</f>
        <v>159608.18181818182</v>
      </c>
      <c r="B27" t="s">
        <v>92</v>
      </c>
      <c r="C27" s="44"/>
    </row>
    <row r="28" spans="1:3">
      <c r="A28" s="44"/>
      <c r="B28" t="s">
        <v>90</v>
      </c>
      <c r="C28" s="44"/>
    </row>
    <row r="29" spans="1:3">
      <c r="A29" s="45">
        <f>SUM(A25:A28)</f>
        <v>177608.18181818182</v>
      </c>
      <c r="B29" t="s">
        <v>85</v>
      </c>
      <c r="C29" s="44"/>
    </row>
    <row r="30" spans="1:3">
      <c r="A30" s="45"/>
      <c r="C30" s="44"/>
    </row>
    <row r="31" spans="1:3">
      <c r="A31" s="45"/>
      <c r="C31" s="44"/>
    </row>
    <row r="32" spans="1:3">
      <c r="B32" s="41" t="s">
        <v>72</v>
      </c>
      <c r="C32" s="45"/>
    </row>
    <row r="33" spans="2:3" ht="60.75">
      <c r="B33" s="38" t="s">
        <v>71</v>
      </c>
      <c r="C33" s="43" t="s">
        <v>79</v>
      </c>
    </row>
    <row r="34" spans="2:3" ht="45.75">
      <c r="B34" s="38" t="s">
        <v>75</v>
      </c>
      <c r="C34" s="43" t="s">
        <v>78</v>
      </c>
    </row>
    <row r="35" spans="2:3" ht="15.75">
      <c r="B35" s="38" t="s">
        <v>73</v>
      </c>
      <c r="C35" t="s">
        <v>76</v>
      </c>
    </row>
    <row r="36" spans="2:3" ht="15.75">
      <c r="B36" s="38" t="s">
        <v>74</v>
      </c>
      <c r="C36" t="s">
        <v>77</v>
      </c>
    </row>
    <row r="39" spans="2:3" ht="15.75">
      <c r="B39" s="46" t="s">
        <v>86</v>
      </c>
    </row>
    <row r="40" spans="2:3">
      <c r="B40" s="44">
        <v>29000</v>
      </c>
      <c r="C40" t="s">
        <v>80</v>
      </c>
    </row>
    <row r="41" spans="2:3">
      <c r="B41" s="44">
        <v>21000</v>
      </c>
      <c r="C41" t="s">
        <v>82</v>
      </c>
    </row>
    <row r="42" spans="2:3">
      <c r="B42" s="44">
        <v>10000</v>
      </c>
      <c r="C42" t="s">
        <v>83</v>
      </c>
    </row>
    <row r="43" spans="2:3">
      <c r="B43" s="44">
        <v>10000</v>
      </c>
      <c r="C43" t="s">
        <v>81</v>
      </c>
    </row>
    <row r="44" spans="2:3">
      <c r="B44" s="44">
        <v>110000</v>
      </c>
      <c r="C44" t="s">
        <v>84</v>
      </c>
    </row>
    <row r="45" spans="2:3">
      <c r="B45" s="45">
        <f>SUM(B40:B44)</f>
        <v>180000</v>
      </c>
      <c r="C45" t="s">
        <v>85</v>
      </c>
    </row>
    <row r="47" spans="2:3" ht="15.75">
      <c r="B47" s="46" t="s">
        <v>87</v>
      </c>
    </row>
    <row r="48" spans="2:3">
      <c r="B48" s="44">
        <v>8000</v>
      </c>
      <c r="C48" t="s">
        <v>91</v>
      </c>
    </row>
    <row r="49" spans="2:3">
      <c r="B49" s="44">
        <v>10000</v>
      </c>
      <c r="C49" t="s">
        <v>88</v>
      </c>
    </row>
    <row r="50" spans="2:3">
      <c r="B50" s="44">
        <f>A14</f>
        <v>159608.18181818182</v>
      </c>
      <c r="C50" t="s">
        <v>89</v>
      </c>
    </row>
    <row r="51" spans="2:3">
      <c r="B51" s="44"/>
      <c r="C51" t="s">
        <v>90</v>
      </c>
    </row>
    <row r="52" spans="2:3">
      <c r="B52" s="45">
        <f>SUM(B48:B51)</f>
        <v>177608.18181818182</v>
      </c>
      <c r="C52" t="s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porownanie eb i db</vt:lpstr>
      <vt:lpstr>porownanie eb i db ladnie</vt:lpstr>
      <vt:lpstr>opcje splaty Ładnej dla DB</vt:lpstr>
      <vt:lpstr>Arkusz4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2013-08-17T18:08:03Z</dcterms:modified>
</cp:coreProperties>
</file>