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firstSheet="1" activeTab="6"/>
  </bookViews>
  <sheets>
    <sheet name="ProductBacklog" sheetId="1" r:id="rId1"/>
    <sheet name="01_Sprint" sheetId="2" r:id="rId2"/>
    <sheet name="02_Sprint" sheetId="3" r:id="rId3"/>
    <sheet name="03_Sprint" sheetId="4" r:id="rId4"/>
    <sheet name="04_Sprint" sheetId="5" r:id="rId5"/>
    <sheet name="05_Sprint" sheetId="6" r:id="rId6"/>
    <sheet name="Piasek i stal" sheetId="7" r:id="rId7"/>
    <sheet name="Warunki uruchomienia" sheetId="8" r:id="rId8"/>
  </sheets>
  <calcPr calcId="124519"/>
</workbook>
</file>

<file path=xl/calcChain.xml><?xml version="1.0" encoding="utf-8"?>
<calcChain xmlns="http://schemas.openxmlformats.org/spreadsheetml/2006/main">
  <c r="H12" i="7"/>
  <c r="F40"/>
  <c r="I40"/>
  <c r="G9" s="1"/>
  <c r="H9" s="1"/>
  <c r="J51"/>
  <c r="K47"/>
  <c r="J49"/>
  <c r="J48"/>
  <c r="K44"/>
  <c r="L45"/>
  <c r="G4"/>
  <c r="G5"/>
  <c r="G3"/>
  <c r="D56"/>
  <c r="D58" s="1"/>
  <c r="I37"/>
  <c r="I35"/>
  <c r="I38" s="1"/>
  <c r="G33"/>
  <c r="G38" s="1"/>
  <c r="G40" s="1"/>
  <c r="F25"/>
  <c r="F26"/>
  <c r="F27"/>
  <c r="F28"/>
  <c r="F29"/>
  <c r="F30"/>
  <c r="F31"/>
  <c r="F32"/>
  <c r="F34"/>
  <c r="F36"/>
  <c r="F24"/>
  <c r="F38" s="1"/>
  <c r="E30" i="6"/>
  <c r="D30"/>
  <c r="E16" i="5"/>
  <c r="D16"/>
  <c r="G11" i="7" l="1"/>
  <c r="H11" s="1"/>
  <c r="G12"/>
  <c r="G10"/>
  <c r="H10" s="1"/>
  <c r="E29" i="4"/>
  <c r="E24" i="3" l="1"/>
  <c r="D24"/>
  <c r="E20" i="2"/>
  <c r="D20"/>
</calcChain>
</file>

<file path=xl/comments1.xml><?xml version="1.0" encoding="utf-8"?>
<comments xmlns="http://schemas.openxmlformats.org/spreadsheetml/2006/main">
  <authors>
    <author>Kotek</author>
  </authors>
  <commentList>
    <comment ref="F2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Prze oferte rozumie się: wycenę, warunki wykonania, warunki umowy, warunki czasowe, ogólne wrazenie.</t>
        </r>
      </text>
    </comment>
    <comment ref="F15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1. Comfortis, Konrad Czerw tel. 695-927-285
2. Rekuperatory.pl, tel ma Słonek
3. OptimumTech, tel: 71 722-02-89 (robią też płyty fundamentowe - chcę z nimi pogadać)
4. Interplast, tel. 71 781 80 27 (robią poza tym wszystkie inne instalacje: ogrzewanie, kanalizacja, płaszcze wodne na kominki)</t>
        </r>
      </text>
    </comment>
  </commentList>
</comments>
</file>

<file path=xl/sharedStrings.xml><?xml version="1.0" encoding="utf-8"?>
<sst xmlns="http://schemas.openxmlformats.org/spreadsheetml/2006/main" count="542" uniqueCount="315">
  <si>
    <t>Id</t>
  </si>
  <si>
    <t>Priorytet</t>
  </si>
  <si>
    <t>Nr Sprintu</t>
  </si>
  <si>
    <t>Chcę</t>
  </si>
  <si>
    <t>Aby</t>
  </si>
  <si>
    <t>Rozmiar</t>
  </si>
  <si>
    <t>M</t>
  </si>
  <si>
    <t>S</t>
  </si>
  <si>
    <t>C</t>
  </si>
  <si>
    <t>W</t>
  </si>
  <si>
    <t>Cel Sprintu:</t>
  </si>
  <si>
    <t>SPRINT 01</t>
  </si>
  <si>
    <t>Zadanie</t>
  </si>
  <si>
    <t>Rozmiar początkowy [h]</t>
  </si>
  <si>
    <t>Pozostało [h]</t>
  </si>
  <si>
    <t>Status</t>
  </si>
  <si>
    <t>Realizator</t>
  </si>
  <si>
    <t>SPRINT 02</t>
  </si>
  <si>
    <t>Wybrać ekipę do murowania</t>
  </si>
  <si>
    <t>Wybrać ekipę do dachu</t>
  </si>
  <si>
    <t>Wybrać kierownika budowy</t>
  </si>
  <si>
    <t>Zebrać zbiór wycen ekip budowlanych na SSO (z dachem)</t>
  </si>
  <si>
    <t>Mieć przygotowany plac do budowy</t>
  </si>
  <si>
    <t>Mieć projekt wentylacji mechanicznej</t>
  </si>
  <si>
    <t>Mieć projekt instalacji ogrzewania i ciepłej wody (piec/kominek/kominy/panele słoneczne/płaszcz wodny/grzejniki/podłogówka)</t>
  </si>
  <si>
    <t>Zrobić randap</t>
  </si>
  <si>
    <t>Wybrać ekipę, która zbuduje SSO.</t>
  </si>
  <si>
    <t>Żeby mieć kiedyś piękną trawkę.</t>
  </si>
  <si>
    <t>Mieć komplet dokumentów do kredytu (kosztorys)</t>
  </si>
  <si>
    <t>Dostać kredyt.</t>
  </si>
  <si>
    <t>Nie mieć przestojów na budowie.</t>
  </si>
  <si>
    <t>Mieć opracowany proces płynnego dostarczania najtańszych (w swojej klasie) materiałów na budowę</t>
  </si>
  <si>
    <t>Mieć wybudowane fundamenty</t>
  </si>
  <si>
    <t>Mieć ściany i stropy</t>
  </si>
  <si>
    <t>Żeby wiatr nam nie uciekał.</t>
  </si>
  <si>
    <t>Mieć dach</t>
  </si>
  <si>
    <t>Żeby nam nie napadało na głowę na poddaszu.</t>
  </si>
  <si>
    <t>Mieć instalację ogrzewania i ciepłej wody</t>
  </si>
  <si>
    <t>Żeby nie zmarznąć w zimie.</t>
  </si>
  <si>
    <t>Mieć instalację elektryczną</t>
  </si>
  <si>
    <t>Mieć instalację gazową</t>
  </si>
  <si>
    <t>Mieć instalację wodno-kanalizacyjną</t>
  </si>
  <si>
    <t>Mieć przyłącze gazowe</t>
  </si>
  <si>
    <t>Mieć przyłącze wodno-kanalizacyjne</t>
  </si>
  <si>
    <t>Żeby było skąd pociągnąć gaz</t>
  </si>
  <si>
    <t>Żeby było skąd pociągnąć wodę</t>
  </si>
  <si>
    <t>Żeby oglądać filmy.</t>
  </si>
  <si>
    <t>Grzać w piecu.</t>
  </si>
  <si>
    <t>Pić i oddawać do oczyszczalni.</t>
  </si>
  <si>
    <t>Mieć przyjemne powietrze.</t>
  </si>
  <si>
    <t>Mieć posadzki</t>
  </si>
  <si>
    <t>Mieć schody</t>
  </si>
  <si>
    <t>Mieć wykończony domek</t>
  </si>
  <si>
    <t>Mieszkać i się kochać.</t>
  </si>
  <si>
    <t>Mieć zrobiony taras</t>
  </si>
  <si>
    <t>Mieć zrobiony podjazd do garażu</t>
  </si>
  <si>
    <t>Wykonać i wydrukować 5 kopii zestawienia materiałów do SSO</t>
  </si>
  <si>
    <t>Wykonać i wydrukować 5 kopii zestawienia materiałów do SSZ</t>
  </si>
  <si>
    <t>Wybór potencjalnych (przynajmniej 8) ekip murarzy.</t>
  </si>
  <si>
    <t>Wybór potencjalnych (przynajmniej 8) ekip robiących dachy.</t>
  </si>
  <si>
    <t>Umówienie spotkań ze wszystkimi znalezionymi ekipami.</t>
  </si>
  <si>
    <t>Spotkania z ekipami (szacujemy, że spotkań będzie 10)</t>
  </si>
  <si>
    <t>Odbiór i zapoznanie się z ofertą</t>
  </si>
  <si>
    <t>Zestawienie ofert</t>
  </si>
  <si>
    <t>Przygotowanie standardu zapytania ofertowego</t>
  </si>
  <si>
    <t>Dyskusja i zrobienie rankingu otrzymanych ofert</t>
  </si>
  <si>
    <t>Spotkanie z przedstawicielami WM+R</t>
  </si>
  <si>
    <t>Zestawienie i ranking rekuperatorów</t>
  </si>
  <si>
    <t>Zestawienie i ranking ofert firm WM</t>
  </si>
  <si>
    <t>TO DO</t>
  </si>
  <si>
    <t>IN PROGRESS</t>
  </si>
  <si>
    <t>DONE</t>
  </si>
  <si>
    <t>Słonek</t>
  </si>
  <si>
    <t>Słonka</t>
  </si>
  <si>
    <t>data</t>
  </si>
  <si>
    <t>pozostało [h]</t>
  </si>
  <si>
    <t>SUMA</t>
  </si>
  <si>
    <t>S+S</t>
  </si>
  <si>
    <t>Znaleźć trzecią i czwartą firme WM</t>
  </si>
  <si>
    <t>Umówić się na spotkanie z trzema przedstawicielami</t>
  </si>
  <si>
    <t>Ranking firm realizujących instalację wentylacji mechanicznej z rekuperacją oraz posiadanie ofert przynajmniej 5 wykonawców SSO.</t>
  </si>
  <si>
    <t>Żeby Mati miał solidne podstawy.</t>
  </si>
  <si>
    <t>Dobrze pilnować postępu i jakości prac.</t>
  </si>
  <si>
    <t>Mieć dach.</t>
  </si>
  <si>
    <t>Mieć ściany i podłogi.</t>
  </si>
  <si>
    <t>Wybrać materiały, z których budujemy mury, dach, fundament</t>
  </si>
  <si>
    <t>Ekipi wiedziały, z czego robić.</t>
  </si>
  <si>
    <t>Wytyczyć formalnie granice działki</t>
  </si>
  <si>
    <t>Ich nigdy nikt nie podważył.</t>
  </si>
  <si>
    <t>Ekipy miały jak budować.</t>
  </si>
  <si>
    <t>Wiedzieć ile kosztuje budowa, jaki kredyt brać i ile brakuje gotówki na dany etap.</t>
  </si>
  <si>
    <t>Zbadać zdolność kredytową</t>
  </si>
  <si>
    <t>Wiedzieć na jak duży kredyt możemy liczyć.</t>
  </si>
  <si>
    <t>Przygotować kosztorys prac do stanu deweloperskiego dla banku</t>
  </si>
  <si>
    <t>Zapewnić dostęp do prądu</t>
  </si>
  <si>
    <t>Zapewnić dostęp do wody</t>
  </si>
  <si>
    <t>Wykonaną instalację wentylacji mechanicznej</t>
  </si>
  <si>
    <t>Posiadać projekt przyłącza energetycznego</t>
  </si>
  <si>
    <t>Posiadać projekt przyłącza wodno-kanalizacyjnego</t>
  </si>
  <si>
    <t>Posiadać projekt przyłącza gazowego</t>
  </si>
  <si>
    <t>Posiadać pozwolenie na budowę zaktualizowane o przyłącza gazu i wodno-kanalizacyjne</t>
  </si>
  <si>
    <t>Móc wykonać instalację</t>
  </si>
  <si>
    <t>Móc działać w mocy prawa</t>
  </si>
  <si>
    <t>Ekipa miała warunki do pracy</t>
  </si>
  <si>
    <t>Zapewnić uzbrojenie działki. Wybrać materiału do budowy. Rozpatrzyć opcje finansowania.</t>
  </si>
  <si>
    <t>Zrobić listę wad ścian w różnych technologiach.</t>
  </si>
  <si>
    <t>Dyskusja i wybór technologii murowania</t>
  </si>
  <si>
    <t>Zestawienie cech materiałów wraz z kosztami.</t>
  </si>
  <si>
    <t>Umówić się na spotkanie z firmą projektową (od Taurona)</t>
  </si>
  <si>
    <t>Spotkanie z podwykonawcą Taurona</t>
  </si>
  <si>
    <t>Wyegzekwowanie wydania projektu przyłącza energetycznego od podwykonawcy Taurona</t>
  </si>
  <si>
    <t>Wyegzekwowanie wydania projektu wodno-kanalizacyjnego od Partyki</t>
  </si>
  <si>
    <t>Wyegzekwowanie wydania projektu gazowego od Partyki</t>
  </si>
  <si>
    <t>Wyegzekwowanie wydania pozwolenia na budowę zaktualizowanego o przyłącza gazu i wodno-kanalizacyjne</t>
  </si>
  <si>
    <t>Zamówić u geodety formalne wyznaczenie granic działki z wpisem do ksiąg</t>
  </si>
  <si>
    <t>Umówić termin okazania granic działki i zaprosić Niedźwiadki i Beatę</t>
  </si>
  <si>
    <t>Uczestniczyć w okazaniu granic działki i wmurować słupki</t>
  </si>
  <si>
    <t>Zorganizować sprzęt do wmurowania słupków</t>
  </si>
  <si>
    <t>Przygotować kosztorys na szablonie dowolnego banku.</t>
  </si>
  <si>
    <t>Umówić się z doradcą z Expandera na spotkanie</t>
  </si>
  <si>
    <t>Poznać zdolność kredytową (podczas spotkania z doradcą Expandera)</t>
  </si>
  <si>
    <t>Policzyć koszt budowy 1m2 ściany w różnych technologiach (beton kom, pustak, porotherm, silikat, termomur)</t>
  </si>
  <si>
    <t>suma</t>
  </si>
  <si>
    <t>Opisać konsekwencje zastosowania materiału o dużej akumulacji cieplnej.</t>
  </si>
  <si>
    <t>SPRINT 03</t>
  </si>
  <si>
    <t>Dowiedzieć się, czy zostały wprowadzone punkty graniczne urzędowo.</t>
  </si>
  <si>
    <t>Ostatecznie wybrać ekipę. Wybrać okna z parapetami, bramę garażową, drzwi wejściowe i od strony ogrodu.</t>
  </si>
  <si>
    <t>Drzwi wejściowe - wybór trzech producentow.</t>
  </si>
  <si>
    <t>Okna - Spotkania z czterema przedstawicielami wiodących producentow okien.</t>
  </si>
  <si>
    <t>Okna - Zestawienie ofert</t>
  </si>
  <si>
    <t>Okna - Dyskusja, ranking i wybór okien z parapetami</t>
  </si>
  <si>
    <t>Okna połaciowe - Wybór trzech producentów okien połaciowych</t>
  </si>
  <si>
    <t>Okna połaciowe - Spotkania z przedstawicielami producentów okien dachowych.</t>
  </si>
  <si>
    <t>Okna połaciowe - Zestawienie ofert okien połaciowych.</t>
  </si>
  <si>
    <t>Okna połaciowe - Dyskusja, ranking i wybór okien połaciowych z roletami.</t>
  </si>
  <si>
    <t>Brama garażowa - Wybór trzech producentów bram garażowych.</t>
  </si>
  <si>
    <t>Brama garażowa - Spotkania z przedstawicielami producentów bram garażowych.</t>
  </si>
  <si>
    <t>Brama garażowa - Zestawienie ofert bram.</t>
  </si>
  <si>
    <t>Brama garażowa - Dyskusja, ranking, wybór bramy.</t>
  </si>
  <si>
    <t>Drzwi wejściowe - spotkania ze sprzedawcami</t>
  </si>
  <si>
    <t>Drzwi wejściowe - Zestawienie ofert</t>
  </si>
  <si>
    <t>Drzwi wejściowe - Dyskusja, ranking, wybór drzwi.</t>
  </si>
  <si>
    <t>Sprzedać mieszkanie.</t>
  </si>
  <si>
    <t>Mieszkanie - podpisanie aktu notarialnego.</t>
  </si>
  <si>
    <t>Mieszkanie - optymalne spłacenie kredytu walutowego.</t>
  </si>
  <si>
    <t>Kolumna1</t>
  </si>
  <si>
    <t>SPRINT 04</t>
  </si>
  <si>
    <t>Dokończenie zadań z zakresu zbrojenia działki.</t>
  </si>
  <si>
    <t>SPRINT 05</t>
  </si>
  <si>
    <t>Ustalić z Rekuperatorami czy ich projekt ma wpływ na budowę.</t>
  </si>
  <si>
    <t>Ustalić z Rekuperatorami czego potrzebują do rozpoczęcia pracy nad projektem WM.</t>
  </si>
  <si>
    <t>Dostarczyć Rekuperatorom potrzebne im materiały.</t>
  </si>
  <si>
    <t>Zlecić Rekuperatorom wykonanie projektu WM.</t>
  </si>
  <si>
    <t>Odebrać siatkę leśną.</t>
  </si>
  <si>
    <t>Ustalić termin i sposób dostarczenia siatki na teren budowy.</t>
  </si>
  <si>
    <t>Skontaktować się z geodetą od Nowaka i uzgodnić cenę i zakres prac (wytyczenie budynku oraz granice działki)</t>
  </si>
  <si>
    <t>Skontaktować się z 'piaskarnią' i zdobyć ceny klińca i pospółki (kontakt od Glapy)</t>
  </si>
  <si>
    <t>Cennik piaskarni od Glapy przekazać Nowakowi.</t>
  </si>
  <si>
    <t>Wybrać najlepszą ofertę piaskarni</t>
  </si>
  <si>
    <t>Zadzwonić do Nowaka i ustalić jakie ma zniżki w Manexie.</t>
  </si>
  <si>
    <t>Zadzwonić do Glapy i ustalić jak się mają nasze zamówienia towaru do inwestycji na Belgijskiej.</t>
  </si>
  <si>
    <t>Umówić się na wizytę negocjacyjną z Manexem.</t>
  </si>
  <si>
    <t>Wynegocjować z Manexem zniżki na materiały budowlane.</t>
  </si>
  <si>
    <t>Opracować system dostarczania materiałów, zlecić projekt WM, umówić geodetę</t>
  </si>
  <si>
    <t>Znaleźć źródła zakupu stali.</t>
  </si>
  <si>
    <t>Zapoznać się z cennikiem stali u różnych dostawców.</t>
  </si>
  <si>
    <t>Wybrać najlepszą ofertę dostawcy stali.</t>
  </si>
  <si>
    <t>Zapoznać się z cennikiem betonu u różnych dostawców.</t>
  </si>
  <si>
    <t>Wybrać najlepszą ofertę dostawcy betonu.</t>
  </si>
  <si>
    <t>Zrobić dokładne zestawienie całej stali potrzebnej do budowy.</t>
  </si>
  <si>
    <t>Zrobić dokładne zestawienie całego betonu potrzebnego do budowy.</t>
  </si>
  <si>
    <t>Znaleźć dostawców betonu.</t>
  </si>
  <si>
    <t>Poszukać innych piaskarni w okolicy</t>
  </si>
  <si>
    <t>Zapoznać się z cenami kruszywa w różnych piaskarniach</t>
  </si>
  <si>
    <t>Słonki</t>
  </si>
  <si>
    <t>Rozmiar 
początkowy [h]</t>
  </si>
  <si>
    <t>Pozo-
stało [h]</t>
  </si>
  <si>
    <t>http://www.jft.com.pl/materialy-budowlane.htm</t>
  </si>
  <si>
    <t>http://www.hydrokrusz.pl/kruszywa/cennik.html</t>
  </si>
  <si>
    <t>71 343 22 55</t>
  </si>
  <si>
    <t>średnica</t>
  </si>
  <si>
    <t>długość [mm]</t>
  </si>
  <si>
    <t>ilość</t>
  </si>
  <si>
    <t>razem śr12</t>
  </si>
  <si>
    <t>razem śr10</t>
  </si>
  <si>
    <t>razem śr8</t>
  </si>
  <si>
    <t>Masa 1m [kg/m]</t>
  </si>
  <si>
    <t>Długość razem [m]</t>
  </si>
  <si>
    <t>Masa   [kg]</t>
  </si>
  <si>
    <t>lp</t>
  </si>
  <si>
    <t>Drut stal.okrągły miękki fi 0,5-0,8mm</t>
  </si>
  <si>
    <t>kg</t>
  </si>
  <si>
    <t>Kotwy stalowe</t>
  </si>
  <si>
    <t>szt</t>
  </si>
  <si>
    <t>Pręty okr.gład.do zbr.bet. fi do 7mm</t>
  </si>
  <si>
    <t>Prętyżebr.skoś.do zbr.bet. fi 12-14mm</t>
  </si>
  <si>
    <t>Fundamenty z projektu</t>
  </si>
  <si>
    <t>Stal do stropu</t>
  </si>
  <si>
    <t>razem</t>
  </si>
  <si>
    <t>Stal do płyty</t>
  </si>
  <si>
    <t>srednica</t>
  </si>
  <si>
    <t>długosc</t>
  </si>
  <si>
    <t>fi 6</t>
  </si>
  <si>
    <t>fi 14</t>
  </si>
  <si>
    <t>fi 18</t>
  </si>
  <si>
    <t>dlugosc razem</t>
  </si>
  <si>
    <t>m</t>
  </si>
  <si>
    <t>masa 1m</t>
  </si>
  <si>
    <t>masa</t>
  </si>
  <si>
    <t>masa razem</t>
  </si>
  <si>
    <t>266,54kg</t>
  </si>
  <si>
    <t>Zestawienie stali wg projektu, rys K5</t>
  </si>
  <si>
    <t>Zestawienie stali wg projektu, rys K6</t>
  </si>
  <si>
    <t>Geodeta</t>
  </si>
  <si>
    <t>Harmonogram</t>
  </si>
  <si>
    <t>Ile dni od rozpoczęcia robót trzeba go zawołać</t>
  </si>
  <si>
    <t>Kliniec</t>
  </si>
  <si>
    <t>Pospółka</t>
  </si>
  <si>
    <t>Stal</t>
  </si>
  <si>
    <t>Na kiedy trzeba dostarczyć stal</t>
  </si>
  <si>
    <t xml:space="preserve">Beton </t>
  </si>
  <si>
    <t xml:space="preserve">Kto zamawia beton. </t>
  </si>
  <si>
    <t>Czy warto zamówić stal na całą budowę (płyta + strop)</t>
  </si>
  <si>
    <t>Kominek</t>
  </si>
  <si>
    <t>Kanalizacja</t>
  </si>
  <si>
    <t>Gdzie będzie przebiegać rura z poddasza (bo pierwotnie idzie w kominie)</t>
  </si>
  <si>
    <t>Projekt wod-kan</t>
  </si>
  <si>
    <t>Uzgodnić kanalizację w płycie</t>
  </si>
  <si>
    <t>Ile potrzeba stali na cały budynek. Czy stal kupuje się w gotowych formach do stropu.</t>
  </si>
  <si>
    <t>Kiedy po rozpoczęciu robót potrzebne jest dostarczenie klińca</t>
  </si>
  <si>
    <t>Kiedy po rozpoczęciu robót potrzebne jest dostarczenie pospółki</t>
  </si>
  <si>
    <t>Beton i Stal</t>
  </si>
  <si>
    <t>Czy można zamówić w Manexie (i czy warto)</t>
  </si>
  <si>
    <t>Okna</t>
  </si>
  <si>
    <t>Uzgodnić zestawienie</t>
  </si>
  <si>
    <t>Czy doprowadzenie powietrza do kominka z zamkniętą komora spalania idzie przez płytę? Jeśli tak to trzeba to uwzglednić.</t>
  </si>
  <si>
    <t>Temat</t>
  </si>
  <si>
    <t>Pytanie</t>
  </si>
  <si>
    <t>Ustalenie</t>
  </si>
  <si>
    <t>Wykop</t>
  </si>
  <si>
    <t>Kiedy zaczyna się i kończy wykopy</t>
  </si>
  <si>
    <t>Piaskarnie</t>
  </si>
  <si>
    <t>Kliniec - opis</t>
  </si>
  <si>
    <t>Kliniec - cena za całość</t>
  </si>
  <si>
    <t>Pospółka - opis</t>
  </si>
  <si>
    <t>Pospółka - cena za całość</t>
  </si>
  <si>
    <t>Jan Familien Trans</t>
  </si>
  <si>
    <t>Dane firmy</t>
  </si>
  <si>
    <t>5-31,5mm, 30m3=50ton</t>
  </si>
  <si>
    <t>Piasek na podsypkę, 110m3=187ton</t>
  </si>
  <si>
    <t>www.kruszywa-margo.pl</t>
  </si>
  <si>
    <t>Margo Mietków</t>
  </si>
  <si>
    <t>3auta po 20ton</t>
  </si>
  <si>
    <t>10 aut po 20 ton</t>
  </si>
  <si>
    <t>Maligrand</t>
  </si>
  <si>
    <t>850zł za samochód 22t</t>
  </si>
  <si>
    <t>440 za samochod 22t</t>
  </si>
  <si>
    <t>Razem koszt surowca z dostawą</t>
  </si>
  <si>
    <t>Hydrokrusz</t>
  </si>
  <si>
    <t>3000,00 (bez dostawy)</t>
  </si>
  <si>
    <t>1tona 60zł - wg cennika na www</t>
  </si>
  <si>
    <t>3553,00 (bez dostawy)</t>
  </si>
  <si>
    <t>Najtańsza mieszanka piaskowo-żwirowa 1t=19zł, wg cennika na www</t>
  </si>
  <si>
    <t>Podpisanie umowy</t>
  </si>
  <si>
    <t>Planowany termin wykonania</t>
  </si>
  <si>
    <t>Zbieranie kasy</t>
  </si>
  <si>
    <t>2013-05-31 do 2013-06-01</t>
  </si>
  <si>
    <t>Zbieramy wyrok</t>
  </si>
  <si>
    <t>Wniosek o wpis do hipoteki</t>
  </si>
  <si>
    <t>Spłata-nadpłata</t>
  </si>
  <si>
    <t>Przewalutowanie</t>
  </si>
  <si>
    <t>Zaświadczenie mbank (terminowej spłaty kredytu i rachunek)</t>
  </si>
  <si>
    <t>Dyspozycja całkowitej spłaty mbank</t>
  </si>
  <si>
    <t>Dyspozycja wypłaty transzy EB</t>
  </si>
  <si>
    <t>Zaświadczenie o spłaceniu KK</t>
  </si>
  <si>
    <t>Czy wykonane</t>
  </si>
  <si>
    <t>Kontakt</t>
  </si>
  <si>
    <t>Zestawienie stali na płytę</t>
  </si>
  <si>
    <t>Zestawienie stali z projektu Mati</t>
  </si>
  <si>
    <t>Gotowość do pracy Wykonawcy</t>
  </si>
  <si>
    <t>Wykorzystanie dobrej pogody</t>
  </si>
  <si>
    <t>Szybszy koniec budowy</t>
  </si>
  <si>
    <t>Większa szansa na zakończenie stanu zamkniętego przed zimą.</t>
  </si>
  <si>
    <t>Brak spełnionych warunków uruchomienia kredytu</t>
  </si>
  <si>
    <t>Niekorzystne warunki refinansowania kredytu na działkę.</t>
  </si>
  <si>
    <t>Kurs euro dużo wyższy niż zakładany w kwocie refinansowania (koniecznośc dopłaty)</t>
  </si>
  <si>
    <t>Mamy środki jedynie na ok. 10 dni pracy Wykonawcy</t>
  </si>
  <si>
    <t>Mniejsze opcje uniknięcia spreadu walutowego.</t>
  </si>
  <si>
    <t>Zmiany w umowie</t>
  </si>
  <si>
    <t>Umowa z EB</t>
  </si>
  <si>
    <t>DLA NOWAKA</t>
  </si>
  <si>
    <t>Wakacje Dorotki do 25.VI</t>
  </si>
  <si>
    <t>Niepewna sytuacja prawna Marcina (do 19.VI)</t>
  </si>
  <si>
    <t>Aner</t>
  </si>
  <si>
    <t>http://www.aner.com.pl</t>
  </si>
  <si>
    <t>aner@aner.com.pl</t>
  </si>
  <si>
    <t>Stal Jan</t>
  </si>
  <si>
    <t>www.staljan.pl</t>
  </si>
  <si>
    <t>Centrostal</t>
  </si>
  <si>
    <t>8mm - cena za kg</t>
  </si>
  <si>
    <t>10mm - cena za kg</t>
  </si>
  <si>
    <t>12mm - cena za kg</t>
  </si>
  <si>
    <t>dostawa</t>
  </si>
  <si>
    <t>Manex</t>
  </si>
  <si>
    <t>Razem koszt stali z dostawą [netto]</t>
  </si>
  <si>
    <t>Sebastian Kita www.centrostal.com.pl</t>
  </si>
  <si>
    <t>2390/1000</t>
  </si>
  <si>
    <t>brutto</t>
  </si>
  <si>
    <t>ah@komp-stal.pl</t>
  </si>
  <si>
    <t>car-met.pl</t>
  </si>
  <si>
    <t>biuro@stalkat.pl</t>
  </si>
  <si>
    <t>Wyslane 2013-08-15</t>
  </si>
  <si>
    <t>Centrozłom Wrocław</t>
  </si>
  <si>
    <t>dcstal@dcstal.com.pl</t>
  </si>
  <si>
    <t>centrostal@centrostal.com.pl</t>
  </si>
</sst>
</file>

<file path=xl/styles.xml><?xml version="1.0" encoding="utf-8"?>
<styleSheet xmlns="http://schemas.openxmlformats.org/spreadsheetml/2006/main">
  <fonts count="19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color rgb="FF00B050"/>
      <name val="Tahoma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sz val="8"/>
      <color theme="1"/>
      <name val="Tahoma"/>
      <family val="2"/>
      <charset val="238"/>
    </font>
    <font>
      <b/>
      <sz val="10"/>
      <color rgb="FF00B050"/>
      <name val="Tahoma"/>
      <family val="2"/>
      <charset val="238"/>
    </font>
    <font>
      <b/>
      <sz val="11"/>
      <color theme="1"/>
      <name val="Czcionka tekstu podstawowego"/>
      <family val="2"/>
      <charset val="238"/>
    </font>
    <font>
      <strike/>
      <sz val="10"/>
      <color theme="1"/>
      <name val="Tahoma"/>
      <family val="2"/>
      <charset val="238"/>
    </font>
    <font>
      <b/>
      <sz val="10"/>
      <color theme="1"/>
      <name val="Tahoma"/>
      <family val="2"/>
      <charset val="238"/>
    </font>
    <font>
      <b/>
      <sz val="11"/>
      <color theme="1"/>
      <name val="Czcionka tekstu podstawowego"/>
      <charset val="238"/>
    </font>
    <font>
      <b/>
      <sz val="8"/>
      <color theme="1"/>
      <name val="Tahoma"/>
      <family val="2"/>
      <charset val="238"/>
    </font>
    <font>
      <b/>
      <sz val="8"/>
      <color theme="3" tint="-0.249977111117893"/>
      <name val="Tahoma"/>
      <family val="2"/>
      <charset val="238"/>
    </font>
    <font>
      <sz val="10"/>
      <name val="Tahoma"/>
    </font>
    <font>
      <sz val="8"/>
      <name val="Tahoma"/>
      <family val="2"/>
      <charset val="238"/>
    </font>
    <font>
      <b/>
      <sz val="8"/>
      <name val="Tahoma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7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6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14" fontId="8" fillId="0" borderId="0" xfId="0" applyNumberFormat="1" applyFont="1"/>
    <xf numFmtId="0" fontId="8" fillId="0" borderId="0" xfId="0" applyFont="1"/>
    <xf numFmtId="0" fontId="4" fillId="2" borderId="1" xfId="0" applyFont="1" applyFill="1" applyBorder="1"/>
    <xf numFmtId="0" fontId="4" fillId="0" borderId="7" xfId="0" applyFont="1" applyBorder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5" xfId="0" applyFont="1" applyBorder="1"/>
    <xf numFmtId="0" fontId="1" fillId="0" borderId="9" xfId="0" applyFont="1" applyBorder="1"/>
    <xf numFmtId="0" fontId="1" fillId="0" borderId="0" xfId="0" applyFont="1" applyBorder="1"/>
    <xf numFmtId="0" fontId="9" fillId="0" borderId="5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6" xfId="0" applyFont="1" applyBorder="1"/>
    <xf numFmtId="0" fontId="6" fillId="0" borderId="10" xfId="0" applyFont="1" applyFill="1" applyBorder="1" applyAlignment="1">
      <alignment horizontal="center"/>
    </xf>
    <xf numFmtId="0" fontId="7" fillId="0" borderId="5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6" xfId="0" applyFont="1" applyFill="1" applyBorder="1"/>
    <xf numFmtId="0" fontId="7" fillId="0" borderId="7" xfId="0" applyFont="1" applyFill="1" applyBorder="1"/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/>
    <xf numFmtId="0" fontId="7" fillId="0" borderId="9" xfId="0" applyFont="1" applyFill="1" applyBorder="1"/>
    <xf numFmtId="0" fontId="1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wrapText="1"/>
    </xf>
    <xf numFmtId="0" fontId="5" fillId="4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wrapText="1"/>
    </xf>
    <xf numFmtId="0" fontId="1" fillId="4" borderId="6" xfId="0" applyFont="1" applyFill="1" applyBorder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wrapText="1"/>
    </xf>
    <xf numFmtId="0" fontId="11" fillId="0" borderId="6" xfId="0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 wrapText="1"/>
    </xf>
    <xf numFmtId="0" fontId="12" fillId="0" borderId="0" xfId="0" applyFont="1" applyAlignment="1"/>
    <xf numFmtId="0" fontId="10" fillId="0" borderId="0" xfId="0" applyFont="1"/>
    <xf numFmtId="0" fontId="0" fillId="0" borderId="1" xfId="0" applyBorder="1"/>
    <xf numFmtId="0" fontId="0" fillId="0" borderId="3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6" xfId="0" applyBorder="1"/>
    <xf numFmtId="0" fontId="0" fillId="0" borderId="20" xfId="0" applyBorder="1"/>
    <xf numFmtId="0" fontId="0" fillId="0" borderId="4" xfId="0" applyBorder="1"/>
    <xf numFmtId="0" fontId="0" fillId="0" borderId="21" xfId="0" applyBorder="1"/>
    <xf numFmtId="0" fontId="0" fillId="0" borderId="22" xfId="0" applyBorder="1"/>
    <xf numFmtId="0" fontId="7" fillId="5" borderId="5" xfId="0" applyFont="1" applyFill="1" applyBorder="1"/>
    <xf numFmtId="0" fontId="1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7" fillId="5" borderId="6" xfId="0" applyFont="1" applyFill="1" applyBorder="1"/>
    <xf numFmtId="0" fontId="7" fillId="5" borderId="7" xfId="0" applyFont="1" applyFill="1" applyBorder="1"/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/>
    <xf numFmtId="0" fontId="13" fillId="0" borderId="0" xfId="0" applyFont="1"/>
    <xf numFmtId="0" fontId="13" fillId="0" borderId="1" xfId="0" applyFont="1" applyBorder="1"/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8" fillId="0" borderId="0" xfId="0" applyFont="1" applyAlignment="1">
      <alignment wrapText="1"/>
    </xf>
    <xf numFmtId="0" fontId="14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2" fontId="8" fillId="0" borderId="1" xfId="0" applyNumberFormat="1" applyFont="1" applyBorder="1" applyAlignment="1">
      <alignment wrapText="1"/>
    </xf>
    <xf numFmtId="2" fontId="15" fillId="0" borderId="1" xfId="0" applyNumberFormat="1" applyFont="1" applyBorder="1" applyAlignment="1">
      <alignment wrapText="1"/>
    </xf>
    <xf numFmtId="14" fontId="0" fillId="0" borderId="1" xfId="0" applyNumberFormat="1" applyBorder="1"/>
    <xf numFmtId="0" fontId="16" fillId="0" borderId="9" xfId="0" applyFont="1" applyFill="1" applyBorder="1"/>
    <xf numFmtId="0" fontId="16" fillId="0" borderId="7" xfId="0" applyFont="1" applyFill="1" applyBorder="1" applyAlignment="1">
      <alignment horizontal="center"/>
    </xf>
    <xf numFmtId="0" fontId="16" fillId="0" borderId="7" xfId="0" applyFont="1" applyFill="1" applyBorder="1"/>
    <xf numFmtId="0" fontId="16" fillId="0" borderId="8" xfId="0" applyFont="1" applyFill="1" applyBorder="1"/>
    <xf numFmtId="0" fontId="8" fillId="4" borderId="1" xfId="0" applyFont="1" applyFill="1" applyBorder="1" applyAlignment="1">
      <alignment wrapText="1"/>
    </xf>
    <xf numFmtId="2" fontId="8" fillId="4" borderId="1" xfId="0" applyNumberFormat="1" applyFont="1" applyFill="1" applyBorder="1" applyAlignment="1">
      <alignment wrapText="1"/>
    </xf>
    <xf numFmtId="2" fontId="15" fillId="4" borderId="1" xfId="0" applyNumberFormat="1" applyFont="1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0" xfId="0" applyFill="1"/>
    <xf numFmtId="0" fontId="0" fillId="4" borderId="0" xfId="0" applyFill="1" applyBorder="1" applyAlignment="1">
      <alignment wrapText="1"/>
    </xf>
    <xf numFmtId="0" fontId="8" fillId="0" borderId="0" xfId="0" applyFont="1" applyBorder="1" applyAlignment="1">
      <alignment wrapText="1"/>
    </xf>
    <xf numFmtId="2" fontId="8" fillId="0" borderId="0" xfId="0" applyNumberFormat="1" applyFont="1" applyBorder="1" applyAlignment="1">
      <alignment wrapText="1"/>
    </xf>
    <xf numFmtId="2" fontId="15" fillId="0" borderId="0" xfId="0" applyNumberFormat="1" applyFont="1" applyBorder="1" applyAlignment="1">
      <alignment wrapText="1"/>
    </xf>
    <xf numFmtId="0" fontId="17" fillId="0" borderId="1" xfId="0" applyFont="1" applyFill="1" applyBorder="1" applyAlignment="1">
      <alignment wrapText="1"/>
    </xf>
    <xf numFmtId="2" fontId="17" fillId="0" borderId="1" xfId="0" applyNumberFormat="1" applyFont="1" applyFill="1" applyBorder="1" applyAlignment="1">
      <alignment wrapText="1"/>
    </xf>
    <xf numFmtId="2" fontId="18" fillId="0" borderId="1" xfId="0" applyNumberFormat="1" applyFont="1" applyFill="1" applyBorder="1" applyAlignment="1">
      <alignment wrapText="1"/>
    </xf>
    <xf numFmtId="0" fontId="13" fillId="0" borderId="6" xfId="0" applyFont="1" applyBorder="1"/>
    <xf numFmtId="0" fontId="13" fillId="0" borderId="16" xfId="0" applyFont="1" applyBorder="1"/>
    <xf numFmtId="0" fontId="13" fillId="0" borderId="17" xfId="0" applyFont="1" applyBorder="1"/>
    <xf numFmtId="0" fontId="13" fillId="0" borderId="18" xfId="0" applyFont="1" applyBorder="1"/>
    <xf numFmtId="3" fontId="8" fillId="0" borderId="1" xfId="0" applyNumberFormat="1" applyFont="1" applyBorder="1" applyAlignment="1">
      <alignment wrapText="1"/>
    </xf>
    <xf numFmtId="0" fontId="13" fillId="0" borderId="20" xfId="0" applyFont="1" applyBorder="1"/>
    <xf numFmtId="0" fontId="14" fillId="0" borderId="0" xfId="0" applyFont="1" applyBorder="1" applyAlignment="1">
      <alignment wrapText="1"/>
    </xf>
  </cellXfs>
  <cellStyles count="1">
    <cellStyle name="Normalny" xfId="0" builtinId="0"/>
  </cellStyles>
  <dxfs count="84"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burndown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3448840769903794"/>
          <c:y val="8.3692403032954207E-2"/>
          <c:w val="0.71441426071740532"/>
          <c:h val="0.49521580635753881"/>
        </c:manualLayout>
      </c:layout>
      <c:lineChart>
        <c:grouping val="standard"/>
        <c:ser>
          <c:idx val="0"/>
          <c:order val="0"/>
          <c:tx>
            <c:v>spalanie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trendline>
            <c:name>trend</c:name>
            <c:spPr>
              <a:ln w="12700">
                <a:gradFill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5400000" scaled="0"/>
                </a:gradFill>
              </a:ln>
            </c:spPr>
            <c:trendlineType val="linear"/>
          </c:trendline>
          <c:cat>
            <c:numRef>
              <c:f>'01_Sprint'!$A$41:$A$75</c:f>
              <c:numCache>
                <c:formatCode>yyyy/mm/dd</c:formatCode>
                <c:ptCount val="35"/>
                <c:pt idx="0">
                  <c:v>41273</c:v>
                </c:pt>
                <c:pt idx="1">
                  <c:v>41274</c:v>
                </c:pt>
                <c:pt idx="2">
                  <c:v>41275</c:v>
                </c:pt>
                <c:pt idx="3">
                  <c:v>41276</c:v>
                </c:pt>
                <c:pt idx="4">
                  <c:v>41277</c:v>
                </c:pt>
                <c:pt idx="5">
                  <c:v>41278</c:v>
                </c:pt>
                <c:pt idx="6">
                  <c:v>41279</c:v>
                </c:pt>
                <c:pt idx="7">
                  <c:v>41280</c:v>
                </c:pt>
                <c:pt idx="8">
                  <c:v>41281</c:v>
                </c:pt>
                <c:pt idx="9">
                  <c:v>41282</c:v>
                </c:pt>
                <c:pt idx="10">
                  <c:v>41283</c:v>
                </c:pt>
                <c:pt idx="11">
                  <c:v>41284</c:v>
                </c:pt>
                <c:pt idx="12">
                  <c:v>41285</c:v>
                </c:pt>
                <c:pt idx="13">
                  <c:v>41286</c:v>
                </c:pt>
                <c:pt idx="14">
                  <c:v>41287</c:v>
                </c:pt>
                <c:pt idx="15">
                  <c:v>41288</c:v>
                </c:pt>
                <c:pt idx="16">
                  <c:v>41289</c:v>
                </c:pt>
                <c:pt idx="17">
                  <c:v>41290</c:v>
                </c:pt>
                <c:pt idx="18">
                  <c:v>41291</c:v>
                </c:pt>
                <c:pt idx="19">
                  <c:v>41292</c:v>
                </c:pt>
                <c:pt idx="20">
                  <c:v>41293</c:v>
                </c:pt>
                <c:pt idx="21">
                  <c:v>41294</c:v>
                </c:pt>
                <c:pt idx="22">
                  <c:v>41295</c:v>
                </c:pt>
                <c:pt idx="23">
                  <c:v>41296</c:v>
                </c:pt>
                <c:pt idx="24">
                  <c:v>41297</c:v>
                </c:pt>
                <c:pt idx="25">
                  <c:v>41298</c:v>
                </c:pt>
                <c:pt idx="26">
                  <c:v>41299</c:v>
                </c:pt>
                <c:pt idx="27">
                  <c:v>41300</c:v>
                </c:pt>
                <c:pt idx="28">
                  <c:v>41301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41307</c:v>
                </c:pt>
              </c:numCache>
            </c:numRef>
          </c:cat>
          <c:val>
            <c:numRef>
              <c:f>'01_Sprint'!$B$41:$B$75</c:f>
              <c:numCache>
                <c:formatCode>General</c:formatCode>
                <c:ptCount val="35"/>
                <c:pt idx="0">
                  <c:v>80.5</c:v>
                </c:pt>
                <c:pt idx="1">
                  <c:v>79</c:v>
                </c:pt>
                <c:pt idx="2">
                  <c:v>76.5</c:v>
                </c:pt>
                <c:pt idx="3">
                  <c:v>75.25</c:v>
                </c:pt>
                <c:pt idx="4">
                  <c:v>70.45</c:v>
                </c:pt>
                <c:pt idx="5">
                  <c:v>70.45</c:v>
                </c:pt>
                <c:pt idx="6">
                  <c:v>69.95</c:v>
                </c:pt>
                <c:pt idx="7">
                  <c:v>69.75</c:v>
                </c:pt>
                <c:pt idx="8">
                  <c:v>69.75</c:v>
                </c:pt>
                <c:pt idx="9">
                  <c:v>69.95</c:v>
                </c:pt>
                <c:pt idx="10">
                  <c:v>64.25</c:v>
                </c:pt>
                <c:pt idx="11">
                  <c:v>62.25</c:v>
                </c:pt>
                <c:pt idx="12">
                  <c:v>60.25</c:v>
                </c:pt>
                <c:pt idx="13">
                  <c:v>60.25</c:v>
                </c:pt>
                <c:pt idx="14">
                  <c:v>60.25</c:v>
                </c:pt>
                <c:pt idx="15">
                  <c:v>53.5</c:v>
                </c:pt>
                <c:pt idx="16">
                  <c:v>53.5</c:v>
                </c:pt>
                <c:pt idx="17">
                  <c:v>53.5</c:v>
                </c:pt>
                <c:pt idx="18">
                  <c:v>50.5</c:v>
                </c:pt>
                <c:pt idx="19">
                  <c:v>50.5</c:v>
                </c:pt>
                <c:pt idx="20">
                  <c:v>50.5</c:v>
                </c:pt>
                <c:pt idx="21">
                  <c:v>50.5</c:v>
                </c:pt>
                <c:pt idx="22">
                  <c:v>50.5</c:v>
                </c:pt>
                <c:pt idx="23">
                  <c:v>29.5</c:v>
                </c:pt>
                <c:pt idx="24">
                  <c:v>29.5</c:v>
                </c:pt>
                <c:pt idx="25">
                  <c:v>29.5</c:v>
                </c:pt>
                <c:pt idx="26">
                  <c:v>23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16</c:v>
                </c:pt>
                <c:pt idx="33">
                  <c:v>13</c:v>
                </c:pt>
                <c:pt idx="34">
                  <c:v>10</c:v>
                </c:pt>
              </c:numCache>
            </c:numRef>
          </c:val>
        </c:ser>
        <c:marker val="1"/>
        <c:axId val="52205440"/>
        <c:axId val="52206976"/>
      </c:lineChart>
      <c:catAx>
        <c:axId val="52205440"/>
        <c:scaling>
          <c:orientation val="minMax"/>
        </c:scaling>
        <c:axPos val="b"/>
        <c:numFmt formatCode="yyyy/mm/dd" sourceLinked="1"/>
        <c:tickLblPos val="nextTo"/>
        <c:crossAx val="52206976"/>
        <c:crosses val="autoZero"/>
        <c:lblAlgn val="ctr"/>
        <c:lblOffset val="100"/>
      </c:catAx>
      <c:valAx>
        <c:axId val="52206976"/>
        <c:scaling>
          <c:orientation val="minMax"/>
          <c:max val="81"/>
          <c:min val="0"/>
        </c:scaling>
        <c:axPos val="l"/>
        <c:majorGridlines/>
        <c:numFmt formatCode="General" sourceLinked="1"/>
        <c:tickLblPos val="nextTo"/>
        <c:crossAx val="52205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38523325288619"/>
          <c:y val="0.29353966170895573"/>
          <c:w val="0.11894812645906698"/>
          <c:h val="0.22334823203957854"/>
        </c:manualLayout>
      </c:layout>
    </c:legend>
    <c:plotVisOnly val="1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spalanie</c:v>
          </c:tx>
          <c:trendline>
            <c:trendlineType val="linear"/>
          </c:trendline>
          <c:cat>
            <c:numRef>
              <c:f>'02_Sprint'!$A$31:$A$58</c:f>
              <c:numCache>
                <c:formatCode>yyyy/mm/dd</c:formatCode>
                <c:ptCount val="28"/>
                <c:pt idx="0">
                  <c:v>41294</c:v>
                </c:pt>
                <c:pt idx="1">
                  <c:v>41295</c:v>
                </c:pt>
                <c:pt idx="2">
                  <c:v>41296</c:v>
                </c:pt>
                <c:pt idx="3">
                  <c:v>41297</c:v>
                </c:pt>
                <c:pt idx="4">
                  <c:v>41298</c:v>
                </c:pt>
                <c:pt idx="5">
                  <c:v>41299</c:v>
                </c:pt>
                <c:pt idx="6">
                  <c:v>41300</c:v>
                </c:pt>
                <c:pt idx="7">
                  <c:v>41301</c:v>
                </c:pt>
                <c:pt idx="8">
                  <c:v>41302</c:v>
                </c:pt>
                <c:pt idx="9">
                  <c:v>41303</c:v>
                </c:pt>
                <c:pt idx="10">
                  <c:v>41304</c:v>
                </c:pt>
                <c:pt idx="11">
                  <c:v>41305</c:v>
                </c:pt>
                <c:pt idx="12">
                  <c:v>41306</c:v>
                </c:pt>
                <c:pt idx="13">
                  <c:v>41307</c:v>
                </c:pt>
                <c:pt idx="14">
                  <c:v>41308</c:v>
                </c:pt>
                <c:pt idx="15">
                  <c:v>41309</c:v>
                </c:pt>
                <c:pt idx="16">
                  <c:v>41310</c:v>
                </c:pt>
                <c:pt idx="17">
                  <c:v>41311</c:v>
                </c:pt>
                <c:pt idx="18">
                  <c:v>41312</c:v>
                </c:pt>
                <c:pt idx="19">
                  <c:v>41313</c:v>
                </c:pt>
                <c:pt idx="20">
                  <c:v>41314</c:v>
                </c:pt>
                <c:pt idx="21">
                  <c:v>41315</c:v>
                </c:pt>
                <c:pt idx="22">
                  <c:v>41316</c:v>
                </c:pt>
                <c:pt idx="23">
                  <c:v>41317</c:v>
                </c:pt>
                <c:pt idx="24">
                  <c:v>41318</c:v>
                </c:pt>
                <c:pt idx="25">
                  <c:v>41319</c:v>
                </c:pt>
                <c:pt idx="26">
                  <c:v>41320</c:v>
                </c:pt>
                <c:pt idx="27">
                  <c:v>41321</c:v>
                </c:pt>
              </c:numCache>
            </c:numRef>
          </c:cat>
          <c:val>
            <c:numRef>
              <c:f>'02_Sprint'!$B$31:$B$58</c:f>
              <c:numCache>
                <c:formatCode>General</c:formatCode>
                <c:ptCount val="28"/>
                <c:pt idx="0">
                  <c:v>41</c:v>
                </c:pt>
                <c:pt idx="1">
                  <c:v>45.5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35</c:v>
                </c:pt>
                <c:pt idx="6">
                  <c:v>32</c:v>
                </c:pt>
                <c:pt idx="7">
                  <c:v>29</c:v>
                </c:pt>
                <c:pt idx="8">
                  <c:v>28</c:v>
                </c:pt>
                <c:pt idx="9">
                  <c:v>25</c:v>
                </c:pt>
                <c:pt idx="10">
                  <c:v>21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</c:numCache>
            </c:numRef>
          </c:val>
        </c:ser>
        <c:marker val="1"/>
        <c:axId val="70299008"/>
        <c:axId val="70304896"/>
      </c:lineChart>
      <c:dateAx>
        <c:axId val="70299008"/>
        <c:scaling>
          <c:orientation val="minMax"/>
        </c:scaling>
        <c:axPos val="b"/>
        <c:numFmt formatCode="yyyy/mm/dd" sourceLinked="1"/>
        <c:tickLblPos val="nextTo"/>
        <c:crossAx val="70304896"/>
        <c:crosses val="autoZero"/>
        <c:auto val="1"/>
        <c:lblOffset val="100"/>
      </c:dateAx>
      <c:valAx>
        <c:axId val="70304896"/>
        <c:scaling>
          <c:orientation val="minMax"/>
          <c:max val="60"/>
          <c:min val="0"/>
        </c:scaling>
        <c:axPos val="l"/>
        <c:majorGridlines/>
        <c:numFmt formatCode="General" sourceLinked="1"/>
        <c:tickLblPos val="nextTo"/>
        <c:crossAx val="702990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cat>
            <c:numRef>
              <c:f>'03_Sprint'!$A$32:$A$58</c:f>
              <c:numCache>
                <c:formatCode>yyyy/mm/dd</c:formatCode>
                <c:ptCount val="27"/>
                <c:pt idx="0">
                  <c:v>41308</c:v>
                </c:pt>
                <c:pt idx="1">
                  <c:v>41309</c:v>
                </c:pt>
                <c:pt idx="2">
                  <c:v>41310</c:v>
                </c:pt>
                <c:pt idx="3">
                  <c:v>41311</c:v>
                </c:pt>
                <c:pt idx="4">
                  <c:v>41312</c:v>
                </c:pt>
                <c:pt idx="5">
                  <c:v>41313</c:v>
                </c:pt>
                <c:pt idx="6">
                  <c:v>41314</c:v>
                </c:pt>
                <c:pt idx="7">
                  <c:v>41315</c:v>
                </c:pt>
                <c:pt idx="8">
                  <c:v>41316</c:v>
                </c:pt>
                <c:pt idx="9">
                  <c:v>41317</c:v>
                </c:pt>
                <c:pt idx="10">
                  <c:v>41318</c:v>
                </c:pt>
                <c:pt idx="11">
                  <c:v>41319</c:v>
                </c:pt>
                <c:pt idx="12">
                  <c:v>41320</c:v>
                </c:pt>
                <c:pt idx="13">
                  <c:v>41321</c:v>
                </c:pt>
                <c:pt idx="14">
                  <c:v>41322</c:v>
                </c:pt>
                <c:pt idx="15">
                  <c:v>41323</c:v>
                </c:pt>
                <c:pt idx="16">
                  <c:v>41324</c:v>
                </c:pt>
                <c:pt idx="17">
                  <c:v>41325</c:v>
                </c:pt>
                <c:pt idx="18">
                  <c:v>41326</c:v>
                </c:pt>
                <c:pt idx="19">
                  <c:v>41327</c:v>
                </c:pt>
                <c:pt idx="20">
                  <c:v>41328</c:v>
                </c:pt>
                <c:pt idx="21">
                  <c:v>41329</c:v>
                </c:pt>
                <c:pt idx="22">
                  <c:v>41330</c:v>
                </c:pt>
                <c:pt idx="23">
                  <c:v>41331</c:v>
                </c:pt>
                <c:pt idx="24">
                  <c:v>41332</c:v>
                </c:pt>
                <c:pt idx="25">
                  <c:v>41333</c:v>
                </c:pt>
                <c:pt idx="26">
                  <c:v>41334</c:v>
                </c:pt>
              </c:numCache>
            </c:numRef>
          </c:cat>
          <c:val>
            <c:numRef>
              <c:f>'03_Sprint'!$B$32:$B$58</c:f>
              <c:numCache>
                <c:formatCode>General</c:formatCode>
                <c:ptCount val="27"/>
                <c:pt idx="0">
                  <c:v>80</c:v>
                </c:pt>
                <c:pt idx="1">
                  <c:v>80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69</c:v>
                </c:pt>
                <c:pt idx="9">
                  <c:v>69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58</c:v>
                </c:pt>
              </c:numCache>
            </c:numRef>
          </c:val>
        </c:ser>
        <c:marker val="1"/>
        <c:axId val="71370624"/>
        <c:axId val="71372160"/>
      </c:lineChart>
      <c:dateAx>
        <c:axId val="71370624"/>
        <c:scaling>
          <c:orientation val="minMax"/>
        </c:scaling>
        <c:axPos val="b"/>
        <c:numFmt formatCode="yyyy/mm/dd" sourceLinked="1"/>
        <c:tickLblPos val="nextTo"/>
        <c:crossAx val="71372160"/>
        <c:crosses val="autoZero"/>
        <c:auto val="1"/>
        <c:lblOffset val="100"/>
      </c:dateAx>
      <c:valAx>
        <c:axId val="71372160"/>
        <c:scaling>
          <c:orientation val="minMax"/>
          <c:max val="85"/>
          <c:min val="0"/>
        </c:scaling>
        <c:axPos val="l"/>
        <c:majorGridlines/>
        <c:numFmt formatCode="General" sourceLinked="1"/>
        <c:tickLblPos val="nextTo"/>
        <c:crossAx val="713706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cat>
            <c:numRef>
              <c:f>'04_Sprint'!$A$19:$A$43</c:f>
              <c:numCache>
                <c:formatCode>yyyy/mm/dd</c:formatCode>
                <c:ptCount val="25"/>
                <c:pt idx="0">
                  <c:v>41321</c:v>
                </c:pt>
                <c:pt idx="1">
                  <c:v>41322</c:v>
                </c:pt>
                <c:pt idx="2">
                  <c:v>41323</c:v>
                </c:pt>
                <c:pt idx="3">
                  <c:v>41324</c:v>
                </c:pt>
                <c:pt idx="4">
                  <c:v>41325</c:v>
                </c:pt>
                <c:pt idx="5">
                  <c:v>41326</c:v>
                </c:pt>
                <c:pt idx="6">
                  <c:v>41327</c:v>
                </c:pt>
                <c:pt idx="7">
                  <c:v>41328</c:v>
                </c:pt>
                <c:pt idx="8">
                  <c:v>41329</c:v>
                </c:pt>
                <c:pt idx="9">
                  <c:v>41330</c:v>
                </c:pt>
                <c:pt idx="10">
                  <c:v>41331</c:v>
                </c:pt>
                <c:pt idx="11">
                  <c:v>41332</c:v>
                </c:pt>
                <c:pt idx="12">
                  <c:v>41333</c:v>
                </c:pt>
                <c:pt idx="13">
                  <c:v>41334</c:v>
                </c:pt>
                <c:pt idx="14">
                  <c:v>41335</c:v>
                </c:pt>
                <c:pt idx="15">
                  <c:v>41336</c:v>
                </c:pt>
                <c:pt idx="16">
                  <c:v>41337</c:v>
                </c:pt>
                <c:pt idx="17">
                  <c:v>41338</c:v>
                </c:pt>
                <c:pt idx="18">
                  <c:v>41339</c:v>
                </c:pt>
                <c:pt idx="19">
                  <c:v>41340</c:v>
                </c:pt>
                <c:pt idx="20">
                  <c:v>41341</c:v>
                </c:pt>
                <c:pt idx="21">
                  <c:v>41342</c:v>
                </c:pt>
                <c:pt idx="22">
                  <c:v>41343</c:v>
                </c:pt>
                <c:pt idx="23">
                  <c:v>41344</c:v>
                </c:pt>
                <c:pt idx="24">
                  <c:v>41345</c:v>
                </c:pt>
              </c:numCache>
            </c:numRef>
          </c:cat>
          <c:val>
            <c:numRef>
              <c:f>'04_Sprint'!$B$19:$B$43</c:f>
              <c:numCache>
                <c:formatCode>General</c:formatCode>
                <c:ptCount val="25"/>
                <c:pt idx="0">
                  <c:v>15</c:v>
                </c:pt>
              </c:numCache>
            </c:numRef>
          </c:val>
        </c:ser>
        <c:marker val="1"/>
        <c:axId val="71384064"/>
        <c:axId val="71443200"/>
      </c:lineChart>
      <c:dateAx>
        <c:axId val="71384064"/>
        <c:scaling>
          <c:orientation val="minMax"/>
        </c:scaling>
        <c:axPos val="b"/>
        <c:numFmt formatCode="yyyy/mm/dd" sourceLinked="1"/>
        <c:majorTickMark val="in"/>
        <c:tickLblPos val="nextTo"/>
        <c:crossAx val="71443200"/>
        <c:crosses val="autoZero"/>
        <c:auto val="1"/>
        <c:lblOffset val="100"/>
      </c:dateAx>
      <c:valAx>
        <c:axId val="71443200"/>
        <c:scaling>
          <c:orientation val="minMax"/>
        </c:scaling>
        <c:axPos val="l"/>
        <c:majorGridlines/>
        <c:numFmt formatCode="General" sourceLinked="1"/>
        <c:tickLblPos val="nextTo"/>
        <c:crossAx val="713840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7181562830961875"/>
          <c:y val="3.2882035578886089E-2"/>
          <c:w val="0.65643820838184763"/>
          <c:h val="0.63861876640420157"/>
        </c:manualLayout>
      </c:layout>
      <c:lineChart>
        <c:grouping val="standard"/>
        <c:ser>
          <c:idx val="0"/>
          <c:order val="0"/>
          <c:cat>
            <c:numRef>
              <c:f>'05_Sprint'!$A$33:$A$56</c:f>
              <c:numCache>
                <c:formatCode>yyyy/mm/dd</c:formatCode>
                <c:ptCount val="24"/>
                <c:pt idx="0">
                  <c:v>41407</c:v>
                </c:pt>
                <c:pt idx="1">
                  <c:v>41408</c:v>
                </c:pt>
                <c:pt idx="2">
                  <c:v>41409</c:v>
                </c:pt>
                <c:pt idx="3">
                  <c:v>41410</c:v>
                </c:pt>
                <c:pt idx="4">
                  <c:v>41411</c:v>
                </c:pt>
                <c:pt idx="5">
                  <c:v>41412</c:v>
                </c:pt>
                <c:pt idx="6">
                  <c:v>41413</c:v>
                </c:pt>
                <c:pt idx="7">
                  <c:v>41414</c:v>
                </c:pt>
                <c:pt idx="8">
                  <c:v>41415</c:v>
                </c:pt>
                <c:pt idx="9">
                  <c:v>41416</c:v>
                </c:pt>
                <c:pt idx="10">
                  <c:v>41417</c:v>
                </c:pt>
                <c:pt idx="11">
                  <c:v>41418</c:v>
                </c:pt>
                <c:pt idx="12">
                  <c:v>41419</c:v>
                </c:pt>
                <c:pt idx="13">
                  <c:v>41420</c:v>
                </c:pt>
                <c:pt idx="14">
                  <c:v>41421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41426</c:v>
                </c:pt>
                <c:pt idx="20">
                  <c:v>41427</c:v>
                </c:pt>
                <c:pt idx="21">
                  <c:v>41428</c:v>
                </c:pt>
                <c:pt idx="22">
                  <c:v>41429</c:v>
                </c:pt>
                <c:pt idx="23">
                  <c:v>41430</c:v>
                </c:pt>
              </c:numCache>
            </c:numRef>
          </c:cat>
          <c:val>
            <c:numRef>
              <c:f>'05_Sprint'!$B$33:$B$56</c:f>
              <c:numCache>
                <c:formatCode>General</c:formatCode>
                <c:ptCount val="24"/>
                <c:pt idx="0">
                  <c:v>31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26</c:v>
                </c:pt>
                <c:pt idx="9">
                  <c:v>22</c:v>
                </c:pt>
                <c:pt idx="10">
                  <c:v>21</c:v>
                </c:pt>
                <c:pt idx="11">
                  <c:v>19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7.5</c:v>
                </c:pt>
              </c:numCache>
            </c:numRef>
          </c:val>
        </c:ser>
        <c:marker val="1"/>
        <c:axId val="71521408"/>
        <c:axId val="71522944"/>
      </c:lineChart>
      <c:dateAx>
        <c:axId val="71521408"/>
        <c:scaling>
          <c:orientation val="minMax"/>
        </c:scaling>
        <c:axPos val="b"/>
        <c:numFmt formatCode="yyyy/mm/dd" sourceLinked="1"/>
        <c:majorTickMark val="in"/>
        <c:tickLblPos val="nextTo"/>
        <c:crossAx val="71522944"/>
        <c:crosses val="autoZero"/>
        <c:auto val="1"/>
        <c:lblOffset val="100"/>
      </c:dateAx>
      <c:valAx>
        <c:axId val="71522944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715214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21</xdr:row>
      <xdr:rowOff>76199</xdr:rowOff>
    </xdr:from>
    <xdr:to>
      <xdr:col>6</xdr:col>
      <xdr:colOff>19049</xdr:colOff>
      <xdr:row>42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30</xdr:row>
      <xdr:rowOff>85724</xdr:rowOff>
    </xdr:from>
    <xdr:to>
      <xdr:col>5</xdr:col>
      <xdr:colOff>2276475</xdr:colOff>
      <xdr:row>46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32</xdr:row>
      <xdr:rowOff>171450</xdr:rowOff>
    </xdr:from>
    <xdr:to>
      <xdr:col>5</xdr:col>
      <xdr:colOff>3038475</xdr:colOff>
      <xdr:row>48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19</xdr:row>
      <xdr:rowOff>142875</xdr:rowOff>
    </xdr:from>
    <xdr:to>
      <xdr:col>5</xdr:col>
      <xdr:colOff>1790700</xdr:colOff>
      <xdr:row>34</xdr:row>
      <xdr:rowOff>171450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34</xdr:row>
      <xdr:rowOff>114299</xdr:rowOff>
    </xdr:from>
    <xdr:to>
      <xdr:col>5</xdr:col>
      <xdr:colOff>5457825</xdr:colOff>
      <xdr:row>50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F43" totalsRowShown="0" headerRowDxfId="83" dataDxfId="81" headerRowBorderDxfId="82" tableBorderDxfId="80" totalsRowBorderDxfId="79">
  <autoFilter ref="A1:F43"/>
  <tableColumns count="6">
    <tableColumn id="1" name="Id" dataDxfId="78"/>
    <tableColumn id="2" name="Priorytet" dataDxfId="77"/>
    <tableColumn id="3" name="Rozmiar" dataDxfId="76"/>
    <tableColumn id="4" name="Nr Sprintu" dataDxfId="75"/>
    <tableColumn id="5" name="Chcę" dataDxfId="74"/>
    <tableColumn id="6" name="Aby" dataDxfId="73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F20" totalsRowShown="0" headerRowDxfId="72" dataDxfId="71">
  <autoFilter ref="A4:F20"/>
  <tableColumns count="6">
    <tableColumn id="1" name="Id" dataDxfId="70"/>
    <tableColumn id="2" name="Status" dataDxfId="69"/>
    <tableColumn id="3" name="Realizator" dataDxfId="68"/>
    <tableColumn id="4" name="Rozmiar początkowy [h]" dataDxfId="67"/>
    <tableColumn id="5" name="Pozostało [h]" dataDxfId="66"/>
    <tableColumn id="6" name="Zadanie" dataDxfId="65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4:F24" totalsRowCount="1" headerRowDxfId="64" dataDxfId="63" tableBorderDxfId="62">
  <autoFilter ref="A4:F23"/>
  <tableColumns count="6">
    <tableColumn id="1" name="Id" totalsRowLabel="suma" dataDxfId="61" totalsRowDxfId="60"/>
    <tableColumn id="2" name="Status" dataDxfId="59" totalsRowDxfId="58"/>
    <tableColumn id="3" name="Realizator" dataDxfId="57" totalsRowDxfId="56"/>
    <tableColumn id="4" name="Rozmiar początkowy [h]" totalsRowFunction="custom" dataDxfId="55" totalsRowDxfId="54">
      <totalsRowFormula>SUM([Rozmiar początkowy '[h']])</totalsRowFormula>
    </tableColumn>
    <tableColumn id="5" name="Pozostało [h]" totalsRowFunction="custom" dataDxfId="53" totalsRowDxfId="52">
      <totalsRowFormula>SUM([Pozostało '[h']])</totalsRowFormula>
    </tableColumn>
    <tableColumn id="6" name="Zadanie" dataDxfId="51" totalsRowDxfId="50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A6:F29" totalsRowShown="0" headerRowDxfId="49" dataDxfId="47" headerRowBorderDxfId="48" tableBorderDxfId="46" totalsRowBorderDxfId="45">
  <autoFilter ref="A6:F29"/>
  <tableColumns count="6">
    <tableColumn id="1" name="Id" dataDxfId="44"/>
    <tableColumn id="2" name="Status" dataDxfId="43"/>
    <tableColumn id="3" name="Realizator" dataDxfId="42"/>
    <tableColumn id="4" name="Rozmiar początkowy [h]" dataDxfId="41"/>
    <tableColumn id="5" name="Pozostało [h]" dataDxfId="40"/>
    <tableColumn id="6" name="Zadanie" dataDxfId="39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4" name="Tabela4" displayName="Tabela4" ref="A5:F16" totalsRowCount="1" headerRowDxfId="38" dataDxfId="36" headerRowBorderDxfId="37" tableBorderDxfId="35" totalsRowBorderDxfId="34">
  <autoFilter ref="A5:F15"/>
  <tableColumns count="6">
    <tableColumn id="1" name="Kolumna1" dataDxfId="33" totalsRowDxfId="32"/>
    <tableColumn id="2" name="Sprzedać mieszkanie." dataDxfId="31" totalsRowDxfId="30"/>
    <tableColumn id="3" name="Realizator" dataDxfId="29" totalsRowDxfId="28"/>
    <tableColumn id="4" name="Rozmiar początkowy [h]" totalsRowFunction="sum" dataDxfId="27" totalsRowDxfId="26"/>
    <tableColumn id="5" name="Pozostało [h]" totalsRowFunction="sum" dataDxfId="25" totalsRowDxfId="24"/>
    <tableColumn id="6" name="Zadanie" dataDxfId="23" totalsRowDxfId="2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ela47" displayName="Tabela47" ref="A5:F30" totalsRowCount="1" headerRowDxfId="21" dataDxfId="19" headerRowBorderDxfId="20" tableBorderDxfId="18" totalsRowBorderDxfId="17">
  <autoFilter ref="A5:F29"/>
  <tableColumns count="6">
    <tableColumn id="1" name="Kolumna1" dataDxfId="16" totalsRowDxfId="15"/>
    <tableColumn id="2" name="Status" dataDxfId="14" totalsRowDxfId="13"/>
    <tableColumn id="3" name="Realizator" dataDxfId="12" totalsRowDxfId="11"/>
    <tableColumn id="4" name="Rozmiar &#10;początkowy [h]" totalsRowFunction="sum" dataDxfId="10" totalsRowDxfId="9"/>
    <tableColumn id="5" name="Pozo-&#10;stało [h]" totalsRowFunction="sum" dataDxfId="8" totalsRowDxfId="7"/>
    <tableColumn id="6" name="Zadanie" dataDxfId="6" totalsRowDxf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7" name="Tabela7" displayName="Tabela7" ref="B124:D141" totalsRowShown="0" dataDxfId="4" tableBorderDxfId="3">
  <autoFilter ref="B124:D141"/>
  <tableColumns count="3">
    <tableColumn id="1" name="Temat" dataDxfId="2"/>
    <tableColumn id="2" name="Pytanie" dataDxfId="1"/>
    <tableColumn id="3" name="Ustalenie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biuro@stalkat.pl" TargetMode="External"/><Relationship Id="rId7" Type="http://schemas.openxmlformats.org/officeDocument/2006/relationships/hyperlink" Target="mailto:aner@aner.com.pl" TargetMode="External"/><Relationship Id="rId2" Type="http://schemas.openxmlformats.org/officeDocument/2006/relationships/hyperlink" Target="mailto:ah@komp-stal.pl" TargetMode="External"/><Relationship Id="rId1" Type="http://schemas.openxmlformats.org/officeDocument/2006/relationships/hyperlink" Target="http://www.staljan.pl/" TargetMode="External"/><Relationship Id="rId6" Type="http://schemas.openxmlformats.org/officeDocument/2006/relationships/hyperlink" Target="mailto:aner@aner.com.pl" TargetMode="External"/><Relationship Id="rId5" Type="http://schemas.openxmlformats.org/officeDocument/2006/relationships/hyperlink" Target="mailto:centrostal@centrostal.com.pl" TargetMode="External"/><Relationship Id="rId4" Type="http://schemas.openxmlformats.org/officeDocument/2006/relationships/hyperlink" Target="mailto:dcstal@dcstal.com.pl" TargetMode="External"/><Relationship Id="rId9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topLeftCell="A4" workbookViewId="0">
      <selection activeCell="D17" sqref="D17"/>
    </sheetView>
  </sheetViews>
  <sheetFormatPr defaultColWidth="9" defaultRowHeight="12.75"/>
  <cols>
    <col min="1" max="1" width="4" style="3" customWidth="1"/>
    <col min="2" max="3" width="9" style="3"/>
    <col min="4" max="4" width="9.88671875" style="3" customWidth="1"/>
    <col min="5" max="5" width="46.44140625" style="1" customWidth="1"/>
    <col min="6" max="6" width="50.33203125" style="1" customWidth="1"/>
    <col min="7" max="16384" width="9" style="1"/>
  </cols>
  <sheetData>
    <row r="1" spans="1:9">
      <c r="A1" s="4" t="s">
        <v>0</v>
      </c>
      <c r="B1" s="5" t="s">
        <v>1</v>
      </c>
      <c r="C1" s="5" t="s">
        <v>5</v>
      </c>
      <c r="D1" s="5" t="s">
        <v>2</v>
      </c>
      <c r="E1" s="6" t="s">
        <v>3</v>
      </c>
      <c r="F1" s="7" t="s">
        <v>4</v>
      </c>
    </row>
    <row r="2" spans="1:9">
      <c r="A2" s="50">
        <v>1</v>
      </c>
      <c r="B2" s="54" t="s">
        <v>6</v>
      </c>
      <c r="C2" s="54"/>
      <c r="D2" s="54">
        <v>1</v>
      </c>
      <c r="E2" s="55" t="s">
        <v>21</v>
      </c>
      <c r="F2" s="56" t="s">
        <v>26</v>
      </c>
      <c r="I2" s="3" t="s">
        <v>6</v>
      </c>
    </row>
    <row r="3" spans="1:9">
      <c r="A3" s="50">
        <v>2</v>
      </c>
      <c r="B3" s="54" t="s">
        <v>6</v>
      </c>
      <c r="C3" s="54"/>
      <c r="D3" s="54"/>
      <c r="E3" s="55" t="s">
        <v>18</v>
      </c>
      <c r="F3" s="56" t="s">
        <v>84</v>
      </c>
      <c r="I3" s="3" t="s">
        <v>7</v>
      </c>
    </row>
    <row r="4" spans="1:9">
      <c r="A4" s="50">
        <v>3</v>
      </c>
      <c r="B4" s="54" t="s">
        <v>6</v>
      </c>
      <c r="C4" s="54"/>
      <c r="D4" s="54"/>
      <c r="E4" s="55" t="s">
        <v>19</v>
      </c>
      <c r="F4" s="56" t="s">
        <v>83</v>
      </c>
      <c r="I4" s="3" t="s">
        <v>8</v>
      </c>
    </row>
    <row r="5" spans="1:9">
      <c r="A5" s="50">
        <v>4</v>
      </c>
      <c r="B5" s="54" t="s">
        <v>6</v>
      </c>
      <c r="C5" s="54"/>
      <c r="D5" s="54">
        <v>1</v>
      </c>
      <c r="E5" s="55" t="s">
        <v>20</v>
      </c>
      <c r="F5" s="56" t="s">
        <v>82</v>
      </c>
      <c r="I5" s="3" t="s">
        <v>9</v>
      </c>
    </row>
    <row r="6" spans="1:9">
      <c r="A6" s="50">
        <v>5</v>
      </c>
      <c r="B6" s="51" t="s">
        <v>6</v>
      </c>
      <c r="C6" s="51"/>
      <c r="D6" s="51">
        <v>2</v>
      </c>
      <c r="E6" s="52" t="s">
        <v>85</v>
      </c>
      <c r="F6" s="53" t="s">
        <v>86</v>
      </c>
      <c r="I6" s="3"/>
    </row>
    <row r="7" spans="1:9">
      <c r="A7" s="8">
        <v>6</v>
      </c>
      <c r="B7" s="18" t="s">
        <v>7</v>
      </c>
      <c r="C7" s="18"/>
      <c r="D7" s="18">
        <v>6</v>
      </c>
      <c r="E7" s="19" t="s">
        <v>87</v>
      </c>
      <c r="F7" s="20" t="s">
        <v>88</v>
      </c>
      <c r="I7" s="3"/>
    </row>
    <row r="8" spans="1:9">
      <c r="A8" s="50">
        <v>7</v>
      </c>
      <c r="B8" s="51" t="s">
        <v>6</v>
      </c>
      <c r="C8" s="51"/>
      <c r="D8" s="51">
        <v>2</v>
      </c>
      <c r="E8" s="52" t="s">
        <v>97</v>
      </c>
      <c r="F8" s="53" t="s">
        <v>101</v>
      </c>
      <c r="I8" s="3"/>
    </row>
    <row r="9" spans="1:9">
      <c r="A9" s="50">
        <v>8</v>
      </c>
      <c r="B9" s="51" t="s">
        <v>6</v>
      </c>
      <c r="C9" s="51"/>
      <c r="D9" s="51">
        <v>2</v>
      </c>
      <c r="E9" s="52" t="s">
        <v>98</v>
      </c>
      <c r="F9" s="53" t="s">
        <v>101</v>
      </c>
      <c r="I9" s="3"/>
    </row>
    <row r="10" spans="1:9">
      <c r="A10" s="50">
        <v>9</v>
      </c>
      <c r="B10" s="51" t="s">
        <v>6</v>
      </c>
      <c r="C10" s="51"/>
      <c r="D10" s="51">
        <v>2</v>
      </c>
      <c r="E10" s="52" t="s">
        <v>99</v>
      </c>
      <c r="F10" s="53" t="s">
        <v>101</v>
      </c>
      <c r="I10" s="3"/>
    </row>
    <row r="11" spans="1:9" ht="25.5">
      <c r="A11" s="50">
        <v>10</v>
      </c>
      <c r="B11" s="51" t="s">
        <v>6</v>
      </c>
      <c r="C11" s="51"/>
      <c r="D11" s="51">
        <v>2</v>
      </c>
      <c r="E11" s="52" t="s">
        <v>100</v>
      </c>
      <c r="F11" s="53" t="s">
        <v>102</v>
      </c>
      <c r="I11" s="3"/>
    </row>
    <row r="12" spans="1:9">
      <c r="A12" s="50">
        <v>11</v>
      </c>
      <c r="B12" s="51" t="s">
        <v>7</v>
      </c>
      <c r="C12" s="51"/>
      <c r="D12" s="51"/>
      <c r="E12" s="52" t="s">
        <v>94</v>
      </c>
      <c r="F12" s="53" t="s">
        <v>89</v>
      </c>
      <c r="I12" s="3"/>
    </row>
    <row r="13" spans="1:9">
      <c r="A13" s="50">
        <v>12</v>
      </c>
      <c r="B13" s="51" t="s">
        <v>7</v>
      </c>
      <c r="C13" s="51"/>
      <c r="D13" s="51"/>
      <c r="E13" s="52" t="s">
        <v>95</v>
      </c>
      <c r="F13" s="53" t="s">
        <v>89</v>
      </c>
      <c r="I13" s="3"/>
    </row>
    <row r="14" spans="1:9" ht="25.5">
      <c r="A14" s="50">
        <v>13</v>
      </c>
      <c r="B14" s="51" t="s">
        <v>6</v>
      </c>
      <c r="C14" s="51"/>
      <c r="D14" s="51">
        <v>2</v>
      </c>
      <c r="E14" s="52" t="s">
        <v>93</v>
      </c>
      <c r="F14" s="55" t="s">
        <v>90</v>
      </c>
      <c r="I14" s="3"/>
    </row>
    <row r="15" spans="1:9">
      <c r="A15" s="50">
        <v>14</v>
      </c>
      <c r="B15" s="51" t="s">
        <v>6</v>
      </c>
      <c r="C15" s="51"/>
      <c r="D15" s="51">
        <v>2</v>
      </c>
      <c r="E15" s="52" t="s">
        <v>91</v>
      </c>
      <c r="F15" s="53" t="s">
        <v>92</v>
      </c>
      <c r="I15" s="3"/>
    </row>
    <row r="16" spans="1:9">
      <c r="A16" s="8">
        <v>15</v>
      </c>
      <c r="B16" s="9" t="s">
        <v>6</v>
      </c>
      <c r="C16" s="9"/>
      <c r="D16" s="9">
        <v>6</v>
      </c>
      <c r="E16" s="10" t="s">
        <v>22</v>
      </c>
      <c r="F16" s="11" t="s">
        <v>103</v>
      </c>
    </row>
    <row r="17" spans="1:6">
      <c r="A17" s="8">
        <v>16</v>
      </c>
      <c r="B17" s="9" t="s">
        <v>6</v>
      </c>
      <c r="C17" s="9"/>
      <c r="D17" s="9">
        <v>5</v>
      </c>
      <c r="E17" s="10" t="s">
        <v>23</v>
      </c>
      <c r="F17" s="11" t="s">
        <v>101</v>
      </c>
    </row>
    <row r="18" spans="1:6" ht="38.25">
      <c r="A18" s="8">
        <v>17</v>
      </c>
      <c r="B18" s="9" t="s">
        <v>6</v>
      </c>
      <c r="C18" s="9"/>
      <c r="D18" s="9"/>
      <c r="E18" s="10" t="s">
        <v>24</v>
      </c>
      <c r="F18" s="11" t="s">
        <v>101</v>
      </c>
    </row>
    <row r="19" spans="1:6">
      <c r="A19" s="57">
        <v>18</v>
      </c>
      <c r="B19" s="58" t="s">
        <v>7</v>
      </c>
      <c r="C19" s="58"/>
      <c r="D19" s="58"/>
      <c r="E19" s="59" t="s">
        <v>25</v>
      </c>
      <c r="F19" s="60" t="s">
        <v>27</v>
      </c>
    </row>
    <row r="20" spans="1:6">
      <c r="A20" s="50">
        <v>19</v>
      </c>
      <c r="B20" s="54" t="s">
        <v>6</v>
      </c>
      <c r="C20" s="54"/>
      <c r="D20" s="54"/>
      <c r="E20" s="55" t="s">
        <v>28</v>
      </c>
      <c r="F20" s="56" t="s">
        <v>29</v>
      </c>
    </row>
    <row r="21" spans="1:6" ht="25.5">
      <c r="A21" s="8">
        <v>20</v>
      </c>
      <c r="B21" s="9" t="s">
        <v>7</v>
      </c>
      <c r="C21" s="9"/>
      <c r="D21" s="9">
        <v>5</v>
      </c>
      <c r="E21" s="10" t="s">
        <v>31</v>
      </c>
      <c r="F21" s="11" t="s">
        <v>30</v>
      </c>
    </row>
    <row r="22" spans="1:6">
      <c r="A22" s="8">
        <v>21</v>
      </c>
      <c r="B22" s="9" t="s">
        <v>6</v>
      </c>
      <c r="C22" s="9"/>
      <c r="D22" s="9"/>
      <c r="E22" s="10" t="s">
        <v>96</v>
      </c>
      <c r="F22" s="11" t="s">
        <v>49</v>
      </c>
    </row>
    <row r="23" spans="1:6">
      <c r="A23" s="8">
        <v>22</v>
      </c>
      <c r="B23" s="9" t="s">
        <v>6</v>
      </c>
      <c r="C23" s="9"/>
      <c r="D23" s="9"/>
      <c r="E23" s="10" t="s">
        <v>32</v>
      </c>
      <c r="F23" s="11" t="s">
        <v>81</v>
      </c>
    </row>
    <row r="24" spans="1:6">
      <c r="A24" s="8">
        <v>23</v>
      </c>
      <c r="B24" s="9" t="s">
        <v>6</v>
      </c>
      <c r="C24" s="9"/>
      <c r="D24" s="9"/>
      <c r="E24" s="10" t="s">
        <v>33</v>
      </c>
      <c r="F24" s="11" t="s">
        <v>34</v>
      </c>
    </row>
    <row r="25" spans="1:6">
      <c r="A25" s="8">
        <v>24</v>
      </c>
      <c r="B25" s="9" t="s">
        <v>6</v>
      </c>
      <c r="C25" s="9"/>
      <c r="D25" s="9"/>
      <c r="E25" s="10" t="s">
        <v>35</v>
      </c>
      <c r="F25" s="11" t="s">
        <v>36</v>
      </c>
    </row>
    <row r="26" spans="1:6">
      <c r="A26" s="8">
        <v>25</v>
      </c>
      <c r="B26" s="9" t="s">
        <v>6</v>
      </c>
      <c r="C26" s="9"/>
      <c r="D26" s="9"/>
      <c r="E26" s="10" t="s">
        <v>37</v>
      </c>
      <c r="F26" s="11" t="s">
        <v>38</v>
      </c>
    </row>
    <row r="27" spans="1:6">
      <c r="A27" s="8">
        <v>26</v>
      </c>
      <c r="B27" s="9" t="s">
        <v>6</v>
      </c>
      <c r="C27" s="9"/>
      <c r="D27" s="9"/>
      <c r="E27" s="2" t="s">
        <v>39</v>
      </c>
      <c r="F27" s="11" t="s">
        <v>46</v>
      </c>
    </row>
    <row r="28" spans="1:6">
      <c r="A28" s="8">
        <v>27</v>
      </c>
      <c r="B28" s="9" t="s">
        <v>6</v>
      </c>
      <c r="C28" s="9"/>
      <c r="D28" s="9"/>
      <c r="E28" s="2" t="s">
        <v>40</v>
      </c>
      <c r="F28" s="11" t="s">
        <v>47</v>
      </c>
    </row>
    <row r="29" spans="1:6">
      <c r="A29" s="8">
        <v>28</v>
      </c>
      <c r="B29" s="9" t="s">
        <v>6</v>
      </c>
      <c r="C29" s="9"/>
      <c r="D29" s="9"/>
      <c r="E29" s="2" t="s">
        <v>41</v>
      </c>
      <c r="F29" s="11" t="s">
        <v>48</v>
      </c>
    </row>
    <row r="30" spans="1:6">
      <c r="A30" s="8">
        <v>29</v>
      </c>
      <c r="B30" s="9" t="s">
        <v>6</v>
      </c>
      <c r="C30" s="9"/>
      <c r="D30" s="9"/>
      <c r="E30" s="2" t="s">
        <v>42</v>
      </c>
      <c r="F30" s="11" t="s">
        <v>44</v>
      </c>
    </row>
    <row r="31" spans="1:6">
      <c r="A31" s="8">
        <v>30</v>
      </c>
      <c r="B31" s="9" t="s">
        <v>6</v>
      </c>
      <c r="C31" s="9"/>
      <c r="D31" s="9"/>
      <c r="E31" s="2" t="s">
        <v>43</v>
      </c>
      <c r="F31" s="11" t="s">
        <v>45</v>
      </c>
    </row>
    <row r="32" spans="1:6">
      <c r="A32" s="8">
        <v>31</v>
      </c>
      <c r="B32" s="9" t="s">
        <v>6</v>
      </c>
      <c r="C32" s="9"/>
      <c r="D32" s="9"/>
      <c r="E32" s="2" t="s">
        <v>50</v>
      </c>
      <c r="F32" s="11"/>
    </row>
    <row r="33" spans="1:6">
      <c r="A33" s="8">
        <v>32</v>
      </c>
      <c r="B33" s="9" t="s">
        <v>6</v>
      </c>
      <c r="C33" s="9"/>
      <c r="D33" s="9"/>
      <c r="E33" s="2" t="s">
        <v>51</v>
      </c>
      <c r="F33" s="11"/>
    </row>
    <row r="34" spans="1:6">
      <c r="A34" s="8">
        <v>33</v>
      </c>
      <c r="B34" s="9" t="s">
        <v>7</v>
      </c>
      <c r="C34" s="9"/>
      <c r="D34" s="9"/>
      <c r="E34" s="2" t="s">
        <v>52</v>
      </c>
      <c r="F34" s="11" t="s">
        <v>53</v>
      </c>
    </row>
    <row r="35" spans="1:6">
      <c r="A35" s="8">
        <v>34</v>
      </c>
      <c r="B35" s="9" t="s">
        <v>7</v>
      </c>
      <c r="C35" s="9"/>
      <c r="D35" s="9"/>
      <c r="E35" s="2" t="s">
        <v>54</v>
      </c>
      <c r="F35" s="11"/>
    </row>
    <row r="36" spans="1:6">
      <c r="A36" s="8">
        <v>35</v>
      </c>
      <c r="B36" s="9" t="s">
        <v>8</v>
      </c>
      <c r="C36" s="12"/>
      <c r="D36" s="12"/>
      <c r="E36" s="13" t="s">
        <v>55</v>
      </c>
      <c r="F36" s="14"/>
    </row>
    <row r="37" spans="1:6">
      <c r="A37" s="8">
        <v>36</v>
      </c>
      <c r="B37" s="9"/>
      <c r="C37" s="9"/>
      <c r="D37" s="9"/>
      <c r="E37" s="2"/>
      <c r="F37" s="11"/>
    </row>
    <row r="38" spans="1:6">
      <c r="A38" s="8">
        <v>37</v>
      </c>
      <c r="B38" s="9"/>
      <c r="C38" s="9"/>
      <c r="D38" s="9"/>
      <c r="E38" s="2"/>
      <c r="F38" s="11"/>
    </row>
    <row r="39" spans="1:6">
      <c r="A39" s="8">
        <v>38</v>
      </c>
      <c r="B39" s="9"/>
      <c r="C39" s="9"/>
      <c r="D39" s="9"/>
      <c r="E39" s="2"/>
      <c r="F39" s="11"/>
    </row>
    <row r="40" spans="1:6">
      <c r="A40" s="8">
        <v>39</v>
      </c>
      <c r="B40" s="9"/>
      <c r="C40" s="9"/>
      <c r="D40" s="9"/>
      <c r="E40" s="2"/>
      <c r="F40" s="11"/>
    </row>
    <row r="41" spans="1:6">
      <c r="A41" s="8">
        <v>40</v>
      </c>
      <c r="B41" s="9"/>
      <c r="C41" s="9"/>
      <c r="D41" s="9"/>
      <c r="E41" s="2"/>
      <c r="F41" s="11"/>
    </row>
    <row r="42" spans="1:6">
      <c r="A42" s="8">
        <v>41</v>
      </c>
      <c r="B42" s="9"/>
      <c r="C42" s="9"/>
      <c r="D42" s="9"/>
      <c r="E42" s="2"/>
      <c r="F42" s="11"/>
    </row>
    <row r="43" spans="1:6">
      <c r="A43" s="8">
        <v>42</v>
      </c>
      <c r="B43" s="12"/>
      <c r="C43" s="12"/>
      <c r="D43" s="12"/>
      <c r="E43" s="13"/>
      <c r="F43" s="14"/>
    </row>
  </sheetData>
  <dataValidations count="2">
    <dataValidation type="list" allowBlank="1" showInputMessage="1" showErrorMessage="1" sqref="B4:B36">
      <formula1>$I$2:$I$5</formula1>
    </dataValidation>
    <dataValidation type="list" allowBlank="1" showInputMessage="1" showErrorMessage="1" sqref="B2:B3">
      <formula1>$I$1:$I$5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76"/>
  <sheetViews>
    <sheetView topLeftCell="C1" workbookViewId="0">
      <selection activeCell="I5" sqref="I5:I7"/>
    </sheetView>
  </sheetViews>
  <sheetFormatPr defaultColWidth="9" defaultRowHeight="12.75"/>
  <cols>
    <col min="1" max="1" width="9.33203125" style="1" bestFit="1" customWidth="1"/>
    <col min="2" max="2" width="22" style="1" customWidth="1"/>
    <col min="3" max="3" width="10.44140625" style="1" customWidth="1"/>
    <col min="4" max="4" width="19.88671875" style="1" customWidth="1"/>
    <col min="5" max="5" width="16.44140625" style="1" customWidth="1"/>
    <col min="6" max="6" width="47.109375" style="1" bestFit="1" customWidth="1"/>
    <col min="7" max="16384" width="9" style="1"/>
  </cols>
  <sheetData>
    <row r="1" spans="1:9">
      <c r="A1" s="1" t="s">
        <v>11</v>
      </c>
    </row>
    <row r="2" spans="1:9">
      <c r="A2" s="1" t="s">
        <v>10</v>
      </c>
      <c r="B2" s="1" t="s">
        <v>80</v>
      </c>
    </row>
    <row r="4" spans="1:9">
      <c r="A4" s="3" t="s">
        <v>0</v>
      </c>
      <c r="B4" s="3" t="s">
        <v>15</v>
      </c>
      <c r="C4" s="3" t="s">
        <v>16</v>
      </c>
      <c r="D4" s="3" t="s">
        <v>13</v>
      </c>
      <c r="E4" s="3" t="s">
        <v>14</v>
      </c>
      <c r="F4" s="3" t="s">
        <v>12</v>
      </c>
    </row>
    <row r="5" spans="1:9">
      <c r="A5" s="16">
        <v>1</v>
      </c>
      <c r="B5" s="17" t="s">
        <v>71</v>
      </c>
      <c r="C5" s="16" t="s">
        <v>72</v>
      </c>
      <c r="D5" s="17">
        <v>1</v>
      </c>
      <c r="E5" s="16">
        <v>0</v>
      </c>
      <c r="F5" s="16" t="s">
        <v>56</v>
      </c>
      <c r="I5" s="1" t="s">
        <v>69</v>
      </c>
    </row>
    <row r="6" spans="1:9">
      <c r="A6" s="16">
        <v>2</v>
      </c>
      <c r="B6" s="17" t="s">
        <v>71</v>
      </c>
      <c r="C6" s="16" t="s">
        <v>72</v>
      </c>
      <c r="D6" s="17">
        <v>1</v>
      </c>
      <c r="E6" s="16">
        <v>0</v>
      </c>
      <c r="F6" s="16" t="s">
        <v>57</v>
      </c>
      <c r="I6" s="1" t="s">
        <v>70</v>
      </c>
    </row>
    <row r="7" spans="1:9">
      <c r="A7" s="16">
        <v>3</v>
      </c>
      <c r="B7" s="17" t="s">
        <v>71</v>
      </c>
      <c r="C7" s="16" t="s">
        <v>77</v>
      </c>
      <c r="D7" s="17">
        <v>2.5</v>
      </c>
      <c r="E7" s="16">
        <v>0</v>
      </c>
      <c r="F7" s="16" t="s">
        <v>58</v>
      </c>
      <c r="I7" s="1" t="s">
        <v>71</v>
      </c>
    </row>
    <row r="8" spans="1:9">
      <c r="A8" s="16">
        <v>4</v>
      </c>
      <c r="B8" s="17" t="s">
        <v>71</v>
      </c>
      <c r="C8" s="16"/>
      <c r="D8" s="17">
        <v>2.5</v>
      </c>
      <c r="E8" s="16">
        <v>0</v>
      </c>
      <c r="F8" s="16" t="s">
        <v>59</v>
      </c>
    </row>
    <row r="9" spans="1:9">
      <c r="A9" s="2">
        <v>5</v>
      </c>
      <c r="B9" s="9" t="s">
        <v>70</v>
      </c>
      <c r="C9" s="2" t="s">
        <v>72</v>
      </c>
      <c r="D9" s="9">
        <v>2</v>
      </c>
      <c r="E9" s="2">
        <v>0.5</v>
      </c>
      <c r="F9" s="2" t="s">
        <v>60</v>
      </c>
    </row>
    <row r="10" spans="1:9">
      <c r="A10" s="16">
        <v>6</v>
      </c>
      <c r="B10" s="17" t="s">
        <v>71</v>
      </c>
      <c r="C10" s="16" t="s">
        <v>73</v>
      </c>
      <c r="D10" s="17">
        <v>2</v>
      </c>
      <c r="E10" s="16">
        <v>0</v>
      </c>
      <c r="F10" s="16" t="s">
        <v>64</v>
      </c>
    </row>
    <row r="11" spans="1:9">
      <c r="A11" s="16">
        <v>7</v>
      </c>
      <c r="B11" s="17" t="s">
        <v>71</v>
      </c>
      <c r="C11" s="16" t="s">
        <v>77</v>
      </c>
      <c r="D11" s="17">
        <v>20</v>
      </c>
      <c r="E11" s="16">
        <v>0</v>
      </c>
      <c r="F11" s="16" t="s">
        <v>61</v>
      </c>
    </row>
    <row r="12" spans="1:9">
      <c r="A12" s="2">
        <v>8</v>
      </c>
      <c r="B12" s="9" t="s">
        <v>70</v>
      </c>
      <c r="C12" s="2" t="s">
        <v>77</v>
      </c>
      <c r="D12" s="9">
        <v>2</v>
      </c>
      <c r="E12" s="2">
        <v>1.5</v>
      </c>
      <c r="F12" s="2" t="s">
        <v>62</v>
      </c>
    </row>
    <row r="13" spans="1:9">
      <c r="A13" s="2">
        <v>9</v>
      </c>
      <c r="B13" s="9" t="s">
        <v>70</v>
      </c>
      <c r="C13" s="2" t="s">
        <v>77</v>
      </c>
      <c r="D13" s="9">
        <v>20</v>
      </c>
      <c r="E13" s="2">
        <v>2</v>
      </c>
      <c r="F13" s="2" t="s">
        <v>63</v>
      </c>
    </row>
    <row r="14" spans="1:9">
      <c r="A14" s="2">
        <v>10</v>
      </c>
      <c r="B14" s="9" t="s">
        <v>70</v>
      </c>
      <c r="C14" s="2" t="s">
        <v>77</v>
      </c>
      <c r="D14" s="9">
        <v>10</v>
      </c>
      <c r="E14" s="2">
        <v>6</v>
      </c>
      <c r="F14" s="2" t="s">
        <v>65</v>
      </c>
    </row>
    <row r="15" spans="1:9">
      <c r="A15" s="16">
        <v>11</v>
      </c>
      <c r="B15" s="17" t="s">
        <v>71</v>
      </c>
      <c r="C15" s="16" t="s">
        <v>73</v>
      </c>
      <c r="D15" s="17">
        <v>1</v>
      </c>
      <c r="E15" s="16">
        <v>0</v>
      </c>
      <c r="F15" s="16" t="s">
        <v>78</v>
      </c>
    </row>
    <row r="16" spans="1:9">
      <c r="A16" s="16">
        <v>12</v>
      </c>
      <c r="B16" s="17" t="s">
        <v>71</v>
      </c>
      <c r="C16" s="16" t="s">
        <v>72</v>
      </c>
      <c r="D16" s="17">
        <v>0.5</v>
      </c>
      <c r="E16" s="16">
        <v>0</v>
      </c>
      <c r="F16" s="16" t="s">
        <v>79</v>
      </c>
    </row>
    <row r="17" spans="1:6">
      <c r="A17" s="16">
        <v>13</v>
      </c>
      <c r="B17" s="17" t="s">
        <v>71</v>
      </c>
      <c r="C17" s="16" t="s">
        <v>77</v>
      </c>
      <c r="D17" s="17">
        <v>9</v>
      </c>
      <c r="E17" s="16">
        <v>0</v>
      </c>
      <c r="F17" s="16" t="s">
        <v>66</v>
      </c>
    </row>
    <row r="18" spans="1:6">
      <c r="A18" s="16">
        <v>14</v>
      </c>
      <c r="B18" s="17" t="s">
        <v>71</v>
      </c>
      <c r="C18" s="16" t="s">
        <v>73</v>
      </c>
      <c r="D18" s="17">
        <v>2</v>
      </c>
      <c r="E18" s="16">
        <v>0</v>
      </c>
      <c r="F18" s="16" t="s">
        <v>68</v>
      </c>
    </row>
    <row r="19" spans="1:6">
      <c r="A19" s="16">
        <v>15</v>
      </c>
      <c r="B19" s="17" t="s">
        <v>71</v>
      </c>
      <c r="C19" s="16" t="s">
        <v>73</v>
      </c>
      <c r="D19" s="17">
        <v>4</v>
      </c>
      <c r="E19" s="16">
        <v>0</v>
      </c>
      <c r="F19" s="16" t="s">
        <v>67</v>
      </c>
    </row>
    <row r="20" spans="1:6">
      <c r="A20" s="2" t="s">
        <v>76</v>
      </c>
      <c r="B20" s="9"/>
      <c r="C20" s="2"/>
      <c r="D20" s="2">
        <f>SUM(D5:D19)</f>
        <v>79.5</v>
      </c>
      <c r="E20" s="2">
        <f>SUM(E5:E19)</f>
        <v>10</v>
      </c>
      <c r="F20" s="2"/>
    </row>
    <row r="40" spans="1:2">
      <c r="A40" s="1" t="s">
        <v>74</v>
      </c>
      <c r="B40" s="1" t="s">
        <v>75</v>
      </c>
    </row>
    <row r="41" spans="1:2">
      <c r="A41" s="15">
        <v>41273</v>
      </c>
      <c r="B41" s="1">
        <v>80.5</v>
      </c>
    </row>
    <row r="42" spans="1:2">
      <c r="A42" s="15">
        <v>41274</v>
      </c>
      <c r="B42" s="1">
        <v>79</v>
      </c>
    </row>
    <row r="43" spans="1:2">
      <c r="A43" s="15">
        <v>41275</v>
      </c>
      <c r="B43" s="1">
        <v>76.5</v>
      </c>
    </row>
    <row r="44" spans="1:2">
      <c r="A44" s="15">
        <v>41276</v>
      </c>
      <c r="B44" s="1">
        <v>75.25</v>
      </c>
    </row>
    <row r="45" spans="1:2">
      <c r="A45" s="15">
        <v>41277</v>
      </c>
      <c r="B45" s="1">
        <v>70.45</v>
      </c>
    </row>
    <row r="46" spans="1:2">
      <c r="A46" s="15">
        <v>41278</v>
      </c>
      <c r="B46" s="1">
        <v>70.45</v>
      </c>
    </row>
    <row r="47" spans="1:2">
      <c r="A47" s="15">
        <v>41279</v>
      </c>
      <c r="B47" s="1">
        <v>69.95</v>
      </c>
    </row>
    <row r="48" spans="1:2">
      <c r="A48" s="15">
        <v>41280</v>
      </c>
      <c r="B48" s="1">
        <v>69.75</v>
      </c>
    </row>
    <row r="49" spans="1:2">
      <c r="A49" s="15">
        <v>41281</v>
      </c>
      <c r="B49" s="1">
        <v>69.75</v>
      </c>
    </row>
    <row r="50" spans="1:2">
      <c r="A50" s="15">
        <v>41282</v>
      </c>
      <c r="B50" s="1">
        <v>69.95</v>
      </c>
    </row>
    <row r="51" spans="1:2">
      <c r="A51" s="15">
        <v>41283</v>
      </c>
      <c r="B51" s="1">
        <v>64.25</v>
      </c>
    </row>
    <row r="52" spans="1:2">
      <c r="A52" s="15">
        <v>41284</v>
      </c>
      <c r="B52" s="1">
        <v>62.25</v>
      </c>
    </row>
    <row r="53" spans="1:2">
      <c r="A53" s="15">
        <v>41285</v>
      </c>
      <c r="B53" s="1">
        <v>60.25</v>
      </c>
    </row>
    <row r="54" spans="1:2">
      <c r="A54" s="15">
        <v>41286</v>
      </c>
      <c r="B54" s="1">
        <v>60.25</v>
      </c>
    </row>
    <row r="55" spans="1:2">
      <c r="A55" s="15">
        <v>41287</v>
      </c>
      <c r="B55" s="1">
        <v>60.25</v>
      </c>
    </row>
    <row r="56" spans="1:2">
      <c r="A56" s="15">
        <v>41288</v>
      </c>
      <c r="B56" s="1">
        <v>53.5</v>
      </c>
    </row>
    <row r="57" spans="1:2">
      <c r="A57" s="15">
        <v>41289</v>
      </c>
      <c r="B57" s="1">
        <v>53.5</v>
      </c>
    </row>
    <row r="58" spans="1:2">
      <c r="A58" s="15">
        <v>41290</v>
      </c>
      <c r="B58" s="1">
        <v>53.5</v>
      </c>
    </row>
    <row r="59" spans="1:2">
      <c r="A59" s="15">
        <v>41291</v>
      </c>
      <c r="B59" s="1">
        <v>50.5</v>
      </c>
    </row>
    <row r="60" spans="1:2">
      <c r="A60" s="15">
        <v>41292</v>
      </c>
      <c r="B60" s="1">
        <v>50.5</v>
      </c>
    </row>
    <row r="61" spans="1:2">
      <c r="A61" s="15">
        <v>41293</v>
      </c>
      <c r="B61" s="1">
        <v>50.5</v>
      </c>
    </row>
    <row r="62" spans="1:2">
      <c r="A62" s="15">
        <v>41294</v>
      </c>
      <c r="B62" s="1">
        <v>50.5</v>
      </c>
    </row>
    <row r="63" spans="1:2">
      <c r="A63" s="15">
        <v>41295</v>
      </c>
      <c r="B63" s="1">
        <v>50.5</v>
      </c>
    </row>
    <row r="64" spans="1:2">
      <c r="A64" s="15">
        <v>41296</v>
      </c>
      <c r="B64" s="1">
        <v>29.5</v>
      </c>
    </row>
    <row r="65" spans="1:2">
      <c r="A65" s="15">
        <v>41297</v>
      </c>
      <c r="B65" s="1">
        <v>29.5</v>
      </c>
    </row>
    <row r="66" spans="1:2">
      <c r="A66" s="15">
        <v>41298</v>
      </c>
      <c r="B66" s="1">
        <v>29.5</v>
      </c>
    </row>
    <row r="67" spans="1:2">
      <c r="A67" s="15">
        <v>41299</v>
      </c>
      <c r="B67" s="1">
        <v>23</v>
      </c>
    </row>
    <row r="68" spans="1:2">
      <c r="A68" s="15">
        <v>41300</v>
      </c>
      <c r="B68" s="1">
        <v>20</v>
      </c>
    </row>
    <row r="69" spans="1:2">
      <c r="A69" s="15">
        <v>41301</v>
      </c>
      <c r="B69" s="1">
        <v>19</v>
      </c>
    </row>
    <row r="70" spans="1:2">
      <c r="A70" s="15">
        <v>41302</v>
      </c>
      <c r="B70" s="1">
        <v>18</v>
      </c>
    </row>
    <row r="71" spans="1:2">
      <c r="A71" s="15">
        <v>41303</v>
      </c>
      <c r="B71" s="1">
        <v>18</v>
      </c>
    </row>
    <row r="72" spans="1:2">
      <c r="A72" s="15">
        <v>41304</v>
      </c>
      <c r="B72" s="1">
        <v>18</v>
      </c>
    </row>
    <row r="73" spans="1:2">
      <c r="A73" s="15">
        <v>41305</v>
      </c>
      <c r="B73" s="1">
        <v>16</v>
      </c>
    </row>
    <row r="74" spans="1:2">
      <c r="A74" s="15">
        <v>41306</v>
      </c>
      <c r="B74" s="1">
        <v>13</v>
      </c>
    </row>
    <row r="75" spans="1:2">
      <c r="A75" s="15">
        <v>41307</v>
      </c>
      <c r="B75" s="1">
        <v>10</v>
      </c>
    </row>
    <row r="76" spans="1:2">
      <c r="A76" s="15">
        <v>41308</v>
      </c>
      <c r="B76" s="1">
        <v>10</v>
      </c>
    </row>
  </sheetData>
  <dataValidations count="1">
    <dataValidation type="list" allowBlank="1" showInputMessage="1" showErrorMessage="1" sqref="B5:B20">
      <formula1>$I$5:$I$7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58"/>
  <sheetViews>
    <sheetView topLeftCell="A26" workbookViewId="0">
      <selection activeCell="D26" sqref="D26"/>
    </sheetView>
  </sheetViews>
  <sheetFormatPr defaultRowHeight="14.25"/>
  <cols>
    <col min="1" max="1" width="9.88671875" customWidth="1"/>
    <col min="2" max="2" width="10.77734375" customWidth="1"/>
    <col min="3" max="3" width="10.88671875" customWidth="1"/>
    <col min="4" max="4" width="21.109375" customWidth="1"/>
    <col min="5" max="5" width="16.33203125" customWidth="1"/>
    <col min="6" max="6" width="80.88671875" bestFit="1" customWidth="1"/>
    <col min="8" max="8" width="50.77734375" customWidth="1"/>
  </cols>
  <sheetData>
    <row r="1" spans="1:10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10</v>
      </c>
      <c r="B2" s="1"/>
      <c r="C2" s="1" t="s">
        <v>104</v>
      </c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25" t="s">
        <v>0</v>
      </c>
      <c r="B4" s="25" t="s">
        <v>15</v>
      </c>
      <c r="C4" s="25" t="s">
        <v>16</v>
      </c>
      <c r="D4" s="25" t="s">
        <v>13</v>
      </c>
      <c r="E4" s="25" t="s">
        <v>14</v>
      </c>
      <c r="F4" s="25" t="s">
        <v>12</v>
      </c>
      <c r="G4" s="1"/>
      <c r="H4" s="1"/>
      <c r="I4" s="1"/>
      <c r="J4" s="1"/>
    </row>
    <row r="5" spans="1:10">
      <c r="A5" s="30">
        <v>1</v>
      </c>
      <c r="B5" s="32" t="s">
        <v>71</v>
      </c>
      <c r="C5" s="30" t="s">
        <v>73</v>
      </c>
      <c r="D5" s="32">
        <v>10</v>
      </c>
      <c r="E5" s="30">
        <v>0</v>
      </c>
      <c r="F5" s="30" t="s">
        <v>121</v>
      </c>
      <c r="G5" s="1"/>
      <c r="H5" s="1"/>
      <c r="I5" s="1" t="s">
        <v>69</v>
      </c>
      <c r="J5" s="1"/>
    </row>
    <row r="6" spans="1:10">
      <c r="A6" s="30">
        <v>2</v>
      </c>
      <c r="B6" s="32" t="s">
        <v>71</v>
      </c>
      <c r="C6" s="30" t="s">
        <v>73</v>
      </c>
      <c r="D6" s="32">
        <v>8</v>
      </c>
      <c r="E6" s="30">
        <v>0</v>
      </c>
      <c r="F6" s="30" t="s">
        <v>123</v>
      </c>
      <c r="G6" s="1"/>
      <c r="H6" s="1"/>
      <c r="I6" s="1"/>
      <c r="J6" s="1"/>
    </row>
    <row r="7" spans="1:10">
      <c r="A7" s="30">
        <v>3</v>
      </c>
      <c r="B7" s="32" t="s">
        <v>71</v>
      </c>
      <c r="C7" s="30" t="s">
        <v>73</v>
      </c>
      <c r="D7" s="17">
        <v>3</v>
      </c>
      <c r="E7" s="16">
        <v>0</v>
      </c>
      <c r="F7" s="16" t="s">
        <v>105</v>
      </c>
      <c r="G7" s="1"/>
      <c r="H7" s="1"/>
      <c r="I7" s="1" t="s">
        <v>70</v>
      </c>
      <c r="J7" s="1"/>
    </row>
    <row r="8" spans="1:10">
      <c r="A8" s="30">
        <v>4</v>
      </c>
      <c r="B8" s="32" t="s">
        <v>71</v>
      </c>
      <c r="C8" s="30"/>
      <c r="D8" s="32">
        <v>2</v>
      </c>
      <c r="E8" s="30">
        <v>0</v>
      </c>
      <c r="F8" s="30" t="s">
        <v>107</v>
      </c>
      <c r="G8" s="1"/>
      <c r="H8" s="1"/>
      <c r="I8" s="1" t="s">
        <v>71</v>
      </c>
      <c r="J8" s="1"/>
    </row>
    <row r="9" spans="1:10">
      <c r="A9" s="30">
        <v>5</v>
      </c>
      <c r="B9" s="32" t="s">
        <v>71</v>
      </c>
      <c r="C9" s="16"/>
      <c r="D9" s="17">
        <v>4</v>
      </c>
      <c r="E9" s="16">
        <v>0</v>
      </c>
      <c r="F9" s="16" t="s">
        <v>106</v>
      </c>
      <c r="G9" s="1"/>
      <c r="H9" s="1"/>
      <c r="I9" s="1"/>
      <c r="J9" s="1"/>
    </row>
    <row r="10" spans="1:10">
      <c r="A10" s="30">
        <v>6</v>
      </c>
      <c r="B10" s="32" t="s">
        <v>71</v>
      </c>
      <c r="C10" s="30"/>
      <c r="D10" s="32">
        <v>0.5</v>
      </c>
      <c r="E10" s="30">
        <v>0</v>
      </c>
      <c r="F10" s="30" t="s">
        <v>108</v>
      </c>
      <c r="G10" s="1"/>
      <c r="H10" s="1"/>
      <c r="I10" s="1"/>
      <c r="J10" s="1"/>
    </row>
    <row r="11" spans="1:10">
      <c r="A11" s="30">
        <v>7</v>
      </c>
      <c r="B11" s="17" t="s">
        <v>71</v>
      </c>
      <c r="C11" s="16"/>
      <c r="D11" s="17">
        <v>3</v>
      </c>
      <c r="E11" s="16">
        <v>0</v>
      </c>
      <c r="F11" s="16" t="s">
        <v>109</v>
      </c>
      <c r="G11" s="1"/>
      <c r="H11" s="1"/>
      <c r="I11" s="1"/>
      <c r="J11" s="1"/>
    </row>
    <row r="12" spans="1:10">
      <c r="A12" s="21">
        <v>8</v>
      </c>
      <c r="B12" s="22" t="s">
        <v>69</v>
      </c>
      <c r="C12" s="21"/>
      <c r="D12" s="22">
        <v>1</v>
      </c>
      <c r="E12" s="21">
        <v>1</v>
      </c>
      <c r="F12" s="21" t="s">
        <v>110</v>
      </c>
      <c r="G12" s="1"/>
      <c r="H12" s="1"/>
      <c r="I12" s="1"/>
      <c r="J12" s="1"/>
    </row>
    <row r="13" spans="1:10">
      <c r="A13" s="21">
        <v>9</v>
      </c>
      <c r="B13" s="22" t="s">
        <v>69</v>
      </c>
      <c r="C13" s="23"/>
      <c r="D13" s="24">
        <v>0.5</v>
      </c>
      <c r="E13" s="23">
        <v>0.5</v>
      </c>
      <c r="F13" s="23" t="s">
        <v>111</v>
      </c>
      <c r="G13" s="1"/>
      <c r="H13" s="1"/>
      <c r="I13" s="1"/>
      <c r="J13" s="1"/>
    </row>
    <row r="14" spans="1:10">
      <c r="A14" s="21">
        <v>10</v>
      </c>
      <c r="B14" s="22" t="s">
        <v>69</v>
      </c>
      <c r="C14" s="21"/>
      <c r="D14" s="22">
        <v>0.5</v>
      </c>
      <c r="E14" s="21">
        <v>0.5</v>
      </c>
      <c r="F14" s="23" t="s">
        <v>112</v>
      </c>
      <c r="G14" s="1"/>
      <c r="H14" s="1"/>
      <c r="I14" s="1"/>
      <c r="J14" s="1"/>
    </row>
    <row r="15" spans="1:10">
      <c r="A15" s="21">
        <v>11</v>
      </c>
      <c r="B15" s="22" t="s">
        <v>69</v>
      </c>
      <c r="C15" s="26"/>
      <c r="D15" s="27">
        <v>0.5</v>
      </c>
      <c r="E15" s="26">
        <v>0.5</v>
      </c>
      <c r="F15" s="23" t="s">
        <v>113</v>
      </c>
      <c r="G15" s="1"/>
      <c r="H15" s="1"/>
      <c r="I15" s="1"/>
      <c r="J15" s="1"/>
    </row>
    <row r="16" spans="1:10">
      <c r="A16" s="21">
        <v>12</v>
      </c>
      <c r="B16" s="22" t="s">
        <v>69</v>
      </c>
      <c r="C16" s="23"/>
      <c r="D16" s="24">
        <v>0.5</v>
      </c>
      <c r="E16" s="23">
        <v>0.5</v>
      </c>
      <c r="F16" s="23" t="s">
        <v>114</v>
      </c>
      <c r="G16" s="1"/>
      <c r="H16" s="1"/>
      <c r="I16" s="1"/>
      <c r="J16" s="1"/>
    </row>
    <row r="17" spans="1:10">
      <c r="A17" s="21">
        <v>13</v>
      </c>
      <c r="B17" s="22" t="s">
        <v>69</v>
      </c>
      <c r="C17" s="23" t="s">
        <v>72</v>
      </c>
      <c r="D17" s="24">
        <v>1</v>
      </c>
      <c r="E17" s="23">
        <v>1</v>
      </c>
      <c r="F17" s="23" t="s">
        <v>125</v>
      </c>
      <c r="G17" s="1"/>
      <c r="H17" s="1"/>
      <c r="I17" s="1"/>
      <c r="J17" s="1"/>
    </row>
    <row r="18" spans="1:10">
      <c r="A18" s="21">
        <v>14</v>
      </c>
      <c r="B18" s="22" t="s">
        <v>69</v>
      </c>
      <c r="C18" s="23"/>
      <c r="D18" s="24">
        <v>2</v>
      </c>
      <c r="E18" s="23">
        <v>2</v>
      </c>
      <c r="F18" s="23" t="s">
        <v>115</v>
      </c>
      <c r="G18" s="1"/>
      <c r="H18" s="1"/>
      <c r="I18" s="1"/>
      <c r="J18" s="1"/>
    </row>
    <row r="19" spans="1:10">
      <c r="A19" s="21">
        <v>15</v>
      </c>
      <c r="B19" s="22" t="s">
        <v>69</v>
      </c>
      <c r="C19" s="26"/>
      <c r="D19" s="27">
        <v>6</v>
      </c>
      <c r="E19" s="26">
        <v>6</v>
      </c>
      <c r="F19" s="26" t="s">
        <v>116</v>
      </c>
      <c r="G19" s="1"/>
      <c r="H19" s="1"/>
      <c r="I19" s="1"/>
      <c r="J19" s="1"/>
    </row>
    <row r="20" spans="1:10">
      <c r="A20" s="21">
        <v>16</v>
      </c>
      <c r="B20" s="22" t="s">
        <v>69</v>
      </c>
      <c r="C20" s="23"/>
      <c r="D20" s="24">
        <v>2</v>
      </c>
      <c r="E20" s="23">
        <v>2</v>
      </c>
      <c r="F20" s="26" t="s">
        <v>117</v>
      </c>
      <c r="G20" s="1"/>
      <c r="H20" s="1"/>
      <c r="I20" s="1"/>
      <c r="J20" s="1"/>
    </row>
    <row r="21" spans="1:10">
      <c r="A21" s="21">
        <v>17</v>
      </c>
      <c r="B21" s="22" t="s">
        <v>69</v>
      </c>
      <c r="C21" s="23"/>
      <c r="D21" s="24">
        <v>2</v>
      </c>
      <c r="E21" s="23">
        <v>1</v>
      </c>
      <c r="F21" s="26" t="s">
        <v>118</v>
      </c>
      <c r="G21" s="1"/>
      <c r="H21" s="1"/>
      <c r="I21" s="1"/>
      <c r="J21" s="1"/>
    </row>
    <row r="22" spans="1:10">
      <c r="A22" s="21">
        <v>18</v>
      </c>
      <c r="B22" s="17" t="s">
        <v>71</v>
      </c>
      <c r="C22" s="16"/>
      <c r="D22" s="17">
        <v>0.5</v>
      </c>
      <c r="E22" s="16">
        <v>0</v>
      </c>
      <c r="F22" s="31" t="s">
        <v>119</v>
      </c>
      <c r="G22" s="1"/>
      <c r="H22" s="1"/>
      <c r="I22" s="1"/>
      <c r="J22" s="1"/>
    </row>
    <row r="23" spans="1:10">
      <c r="A23" s="21">
        <v>19</v>
      </c>
      <c r="B23" s="17" t="s">
        <v>71</v>
      </c>
      <c r="C23" s="16"/>
      <c r="D23" s="17">
        <v>3</v>
      </c>
      <c r="E23" s="16">
        <v>0</v>
      </c>
      <c r="F23" s="31" t="s">
        <v>120</v>
      </c>
      <c r="G23" s="1"/>
      <c r="H23" s="1"/>
      <c r="I23" s="1"/>
      <c r="J23" s="1"/>
    </row>
    <row r="24" spans="1:10">
      <c r="A24" s="26" t="s">
        <v>122</v>
      </c>
      <c r="B24" s="27"/>
      <c r="C24" s="26"/>
      <c r="D24" s="27">
        <f>SUM([Rozmiar początkowy '[h']])</f>
        <v>50</v>
      </c>
      <c r="E24" s="27">
        <f>SUM([Pozostało '[h']])</f>
        <v>15</v>
      </c>
      <c r="F24" s="26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31" spans="1:10">
      <c r="A31" s="28">
        <v>41294</v>
      </c>
      <c r="B31" s="29">
        <v>41</v>
      </c>
    </row>
    <row r="32" spans="1:10">
      <c r="A32" s="28">
        <v>41295</v>
      </c>
      <c r="B32" s="29">
        <v>45.5</v>
      </c>
    </row>
    <row r="33" spans="1:2">
      <c r="A33" s="28">
        <v>41296</v>
      </c>
      <c r="B33" s="29">
        <v>42</v>
      </c>
    </row>
    <row r="34" spans="1:2">
      <c r="A34" s="28">
        <v>41297</v>
      </c>
      <c r="B34" s="29">
        <v>42</v>
      </c>
    </row>
    <row r="35" spans="1:2">
      <c r="A35" s="28">
        <v>41298</v>
      </c>
      <c r="B35" s="29">
        <v>41</v>
      </c>
    </row>
    <row r="36" spans="1:2">
      <c r="A36" s="28">
        <v>41299</v>
      </c>
      <c r="B36" s="29">
        <v>35</v>
      </c>
    </row>
    <row r="37" spans="1:2">
      <c r="A37" s="28">
        <v>41300</v>
      </c>
      <c r="B37" s="29">
        <v>32</v>
      </c>
    </row>
    <row r="38" spans="1:2">
      <c r="A38" s="28">
        <v>41301</v>
      </c>
      <c r="B38" s="29">
        <v>29</v>
      </c>
    </row>
    <row r="39" spans="1:2">
      <c r="A39" s="28">
        <v>41302</v>
      </c>
      <c r="B39" s="29">
        <v>28</v>
      </c>
    </row>
    <row r="40" spans="1:2">
      <c r="A40" s="28">
        <v>41303</v>
      </c>
      <c r="B40" s="29">
        <v>25</v>
      </c>
    </row>
    <row r="41" spans="1:2">
      <c r="A41" s="28">
        <v>41304</v>
      </c>
      <c r="B41" s="29">
        <v>21</v>
      </c>
    </row>
    <row r="42" spans="1:2">
      <c r="A42" s="28">
        <v>41305</v>
      </c>
      <c r="B42" s="29">
        <v>19</v>
      </c>
    </row>
    <row r="43" spans="1:2">
      <c r="A43" s="28">
        <v>41306</v>
      </c>
      <c r="B43" s="29">
        <v>18</v>
      </c>
    </row>
    <row r="44" spans="1:2">
      <c r="A44" s="28">
        <v>41307</v>
      </c>
      <c r="B44" s="29">
        <v>16</v>
      </c>
    </row>
    <row r="45" spans="1:2">
      <c r="A45" s="28">
        <v>41308</v>
      </c>
      <c r="B45" s="29">
        <v>16</v>
      </c>
    </row>
    <row r="46" spans="1:2">
      <c r="A46" s="28">
        <v>41309</v>
      </c>
      <c r="B46" s="29">
        <v>16</v>
      </c>
    </row>
    <row r="47" spans="1:2">
      <c r="A47" s="28">
        <v>41310</v>
      </c>
      <c r="B47" s="29">
        <v>16</v>
      </c>
    </row>
    <row r="48" spans="1:2">
      <c r="A48" s="28">
        <v>41311</v>
      </c>
      <c r="B48" s="29">
        <v>16</v>
      </c>
    </row>
    <row r="49" spans="1:2">
      <c r="A49" s="28">
        <v>41312</v>
      </c>
      <c r="B49" s="29">
        <v>16</v>
      </c>
    </row>
    <row r="50" spans="1:2">
      <c r="A50" s="28">
        <v>41313</v>
      </c>
      <c r="B50" s="29">
        <v>16</v>
      </c>
    </row>
    <row r="51" spans="1:2">
      <c r="A51" s="28">
        <v>41314</v>
      </c>
      <c r="B51" s="29">
        <v>16</v>
      </c>
    </row>
    <row r="52" spans="1:2">
      <c r="A52" s="28">
        <v>41315</v>
      </c>
      <c r="B52" s="29">
        <v>16</v>
      </c>
    </row>
    <row r="53" spans="1:2">
      <c r="A53" s="28">
        <v>41316</v>
      </c>
      <c r="B53" s="29">
        <v>16</v>
      </c>
    </row>
    <row r="54" spans="1:2">
      <c r="A54" s="28">
        <v>41317</v>
      </c>
      <c r="B54" s="29">
        <v>16</v>
      </c>
    </row>
    <row r="55" spans="1:2">
      <c r="A55" s="28">
        <v>41318</v>
      </c>
      <c r="B55" s="29">
        <v>16</v>
      </c>
    </row>
    <row r="56" spans="1:2">
      <c r="A56" s="28">
        <v>41319</v>
      </c>
      <c r="B56" s="29">
        <v>16</v>
      </c>
    </row>
    <row r="57" spans="1:2">
      <c r="A57" s="28">
        <v>41320</v>
      </c>
      <c r="B57" s="29">
        <v>16</v>
      </c>
    </row>
    <row r="58" spans="1:2">
      <c r="A58" s="28">
        <v>41321</v>
      </c>
      <c r="B58" s="29">
        <v>15</v>
      </c>
    </row>
  </sheetData>
  <dataValidations count="1">
    <dataValidation type="list" allowBlank="1" showInputMessage="1" showErrorMessage="1" sqref="B5:B23">
      <formula1>$I$5:$I$8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2:I58"/>
  <sheetViews>
    <sheetView topLeftCell="A32" workbookViewId="0">
      <selection activeCell="A32" sqref="A32:B44"/>
    </sheetView>
  </sheetViews>
  <sheetFormatPr defaultRowHeight="14.25"/>
  <cols>
    <col min="1" max="1" width="10.44140625" customWidth="1"/>
    <col min="2" max="2" width="10.88671875" customWidth="1"/>
    <col min="3" max="3" width="11.44140625" bestFit="1" customWidth="1"/>
    <col min="4" max="4" width="12.88671875" customWidth="1"/>
    <col min="5" max="5" width="12.21875" customWidth="1"/>
    <col min="6" max="6" width="70.109375" bestFit="1" customWidth="1"/>
  </cols>
  <sheetData>
    <row r="2" spans="1:9">
      <c r="A2" s="1" t="s">
        <v>124</v>
      </c>
      <c r="B2" s="1"/>
      <c r="C2" s="1"/>
      <c r="D2" s="1"/>
      <c r="E2" s="1"/>
      <c r="F2" s="1"/>
    </row>
    <row r="3" spans="1:9">
      <c r="A3" s="1" t="s">
        <v>10</v>
      </c>
      <c r="B3" s="33" t="s">
        <v>126</v>
      </c>
      <c r="C3" s="1"/>
      <c r="D3" s="1"/>
      <c r="E3" s="1"/>
      <c r="F3" s="1"/>
    </row>
    <row r="4" spans="1:9">
      <c r="A4" s="1"/>
      <c r="B4" s="33" t="s">
        <v>142</v>
      </c>
      <c r="C4" s="1"/>
      <c r="D4" s="1"/>
      <c r="E4" s="1"/>
      <c r="F4" s="1"/>
    </row>
    <row r="5" spans="1:9">
      <c r="A5" s="1"/>
      <c r="B5" s="1"/>
      <c r="C5" s="1"/>
      <c r="D5" s="1"/>
      <c r="E5" s="1"/>
      <c r="F5" s="1"/>
    </row>
    <row r="6" spans="1:9">
      <c r="A6" s="25" t="s">
        <v>0</v>
      </c>
      <c r="B6" s="25" t="s">
        <v>15</v>
      </c>
      <c r="C6" s="25" t="s">
        <v>16</v>
      </c>
      <c r="D6" s="25" t="s">
        <v>13</v>
      </c>
      <c r="E6" s="25" t="s">
        <v>14</v>
      </c>
      <c r="F6" s="25" t="s">
        <v>12</v>
      </c>
      <c r="I6" s="1" t="s">
        <v>69</v>
      </c>
    </row>
    <row r="7" spans="1:9">
      <c r="A7" s="39">
        <v>1</v>
      </c>
      <c r="B7" s="38" t="s">
        <v>71</v>
      </c>
      <c r="C7" s="39" t="s">
        <v>72</v>
      </c>
      <c r="D7" s="38">
        <v>2</v>
      </c>
      <c r="E7" s="38">
        <v>0</v>
      </c>
      <c r="F7" s="39" t="s">
        <v>60</v>
      </c>
      <c r="I7" s="1" t="s">
        <v>70</v>
      </c>
    </row>
    <row r="8" spans="1:9">
      <c r="A8" s="39">
        <v>2</v>
      </c>
      <c r="B8" s="38" t="s">
        <v>71</v>
      </c>
      <c r="C8" s="39" t="s">
        <v>77</v>
      </c>
      <c r="D8" s="38">
        <v>2</v>
      </c>
      <c r="E8" s="38">
        <v>0</v>
      </c>
      <c r="F8" s="39" t="s">
        <v>62</v>
      </c>
      <c r="I8" s="1" t="s">
        <v>71</v>
      </c>
    </row>
    <row r="9" spans="1:9">
      <c r="A9" s="39">
        <v>3</v>
      </c>
      <c r="B9" s="38" t="s">
        <v>71</v>
      </c>
      <c r="C9" s="39" t="s">
        <v>77</v>
      </c>
      <c r="D9" s="38">
        <v>20</v>
      </c>
      <c r="E9" s="38">
        <v>0</v>
      </c>
      <c r="F9" s="39" t="s">
        <v>63</v>
      </c>
    </row>
    <row r="10" spans="1:9">
      <c r="A10" s="39">
        <v>4</v>
      </c>
      <c r="B10" s="38" t="s">
        <v>71</v>
      </c>
      <c r="C10" s="39" t="s">
        <v>77</v>
      </c>
      <c r="D10" s="38">
        <v>10</v>
      </c>
      <c r="E10" s="38">
        <v>0</v>
      </c>
      <c r="F10" s="39" t="s">
        <v>65</v>
      </c>
    </row>
    <row r="11" spans="1:9">
      <c r="A11" s="34">
        <v>5</v>
      </c>
      <c r="B11" s="9" t="s">
        <v>70</v>
      </c>
      <c r="C11" s="2" t="s">
        <v>77</v>
      </c>
      <c r="D11" s="9">
        <v>12</v>
      </c>
      <c r="E11" s="9">
        <v>6</v>
      </c>
      <c r="F11" s="11" t="s">
        <v>128</v>
      </c>
    </row>
    <row r="12" spans="1:9">
      <c r="A12" s="34">
        <v>6</v>
      </c>
      <c r="B12" s="9" t="s">
        <v>70</v>
      </c>
      <c r="C12" s="2" t="s">
        <v>73</v>
      </c>
      <c r="D12" s="9">
        <v>2</v>
      </c>
      <c r="E12" s="9">
        <v>1</v>
      </c>
      <c r="F12" s="11" t="s">
        <v>129</v>
      </c>
    </row>
    <row r="13" spans="1:9">
      <c r="A13" s="34">
        <v>7</v>
      </c>
      <c r="B13" s="9" t="s">
        <v>69</v>
      </c>
      <c r="C13" s="2"/>
      <c r="D13" s="9">
        <v>2</v>
      </c>
      <c r="E13" s="9">
        <v>2</v>
      </c>
      <c r="F13" s="11" t="s">
        <v>130</v>
      </c>
    </row>
    <row r="14" spans="1:9">
      <c r="A14" s="37">
        <v>8</v>
      </c>
      <c r="B14" s="9" t="s">
        <v>71</v>
      </c>
      <c r="C14" s="39" t="s">
        <v>73</v>
      </c>
      <c r="D14" s="38">
        <v>2</v>
      </c>
      <c r="E14" s="38">
        <v>0</v>
      </c>
      <c r="F14" s="40" t="s">
        <v>131</v>
      </c>
    </row>
    <row r="15" spans="1:9">
      <c r="A15" s="34">
        <v>9</v>
      </c>
      <c r="B15" s="9" t="s">
        <v>69</v>
      </c>
      <c r="C15" s="2"/>
      <c r="D15" s="9">
        <v>9</v>
      </c>
      <c r="E15" s="9">
        <v>9</v>
      </c>
      <c r="F15" s="11" t="s">
        <v>132</v>
      </c>
    </row>
    <row r="16" spans="1:9">
      <c r="A16" s="34">
        <v>10</v>
      </c>
      <c r="B16" s="9" t="s">
        <v>69</v>
      </c>
      <c r="C16" s="2"/>
      <c r="D16" s="9">
        <v>2</v>
      </c>
      <c r="E16" s="9">
        <v>2</v>
      </c>
      <c r="F16" s="11" t="s">
        <v>133</v>
      </c>
    </row>
    <row r="17" spans="1:6">
      <c r="A17" s="34">
        <v>11</v>
      </c>
      <c r="B17" s="9" t="s">
        <v>69</v>
      </c>
      <c r="C17" s="2"/>
      <c r="D17" s="9">
        <v>2</v>
      </c>
      <c r="E17" s="9">
        <v>2</v>
      </c>
      <c r="F17" s="11" t="s">
        <v>134</v>
      </c>
    </row>
    <row r="18" spans="1:6">
      <c r="A18" s="37">
        <v>12</v>
      </c>
      <c r="B18" s="9" t="s">
        <v>71</v>
      </c>
      <c r="C18" s="39" t="s">
        <v>73</v>
      </c>
      <c r="D18" s="38">
        <v>2</v>
      </c>
      <c r="E18" s="38">
        <v>0</v>
      </c>
      <c r="F18" s="40" t="s">
        <v>135</v>
      </c>
    </row>
    <row r="19" spans="1:6">
      <c r="A19" s="34">
        <v>13</v>
      </c>
      <c r="B19" s="9" t="s">
        <v>69</v>
      </c>
      <c r="C19" s="2"/>
      <c r="D19" s="9">
        <v>9</v>
      </c>
      <c r="E19" s="9">
        <v>9</v>
      </c>
      <c r="F19" s="11" t="s">
        <v>136</v>
      </c>
    </row>
    <row r="20" spans="1:6">
      <c r="A20" s="34">
        <v>14</v>
      </c>
      <c r="B20" s="9" t="s">
        <v>69</v>
      </c>
      <c r="C20" s="13"/>
      <c r="D20" s="12">
        <v>2</v>
      </c>
      <c r="E20" s="12">
        <v>2</v>
      </c>
      <c r="F20" s="14" t="s">
        <v>137</v>
      </c>
    </row>
    <row r="21" spans="1:6">
      <c r="A21" s="34">
        <v>15</v>
      </c>
      <c r="B21" s="9" t="s">
        <v>69</v>
      </c>
      <c r="C21" s="2"/>
      <c r="D21" s="9">
        <v>2</v>
      </c>
      <c r="E21" s="9">
        <v>2</v>
      </c>
      <c r="F21" s="11" t="s">
        <v>138</v>
      </c>
    </row>
    <row r="22" spans="1:6">
      <c r="A22" s="34">
        <v>16</v>
      </c>
      <c r="B22" s="9" t="s">
        <v>70</v>
      </c>
      <c r="C22" s="13" t="s">
        <v>73</v>
      </c>
      <c r="D22" s="12">
        <v>2</v>
      </c>
      <c r="E22" s="12">
        <v>1</v>
      </c>
      <c r="F22" s="14" t="s">
        <v>127</v>
      </c>
    </row>
    <row r="23" spans="1:6">
      <c r="A23" s="34">
        <v>17</v>
      </c>
      <c r="B23" s="9" t="s">
        <v>69</v>
      </c>
      <c r="C23" s="2"/>
      <c r="D23" s="9">
        <v>9</v>
      </c>
      <c r="E23" s="9">
        <v>9</v>
      </c>
      <c r="F23" s="11" t="s">
        <v>139</v>
      </c>
    </row>
    <row r="24" spans="1:6">
      <c r="A24" s="34">
        <v>18</v>
      </c>
      <c r="B24" s="9" t="s">
        <v>69</v>
      </c>
      <c r="C24" s="13"/>
      <c r="D24" s="12">
        <v>2</v>
      </c>
      <c r="E24" s="12">
        <v>2</v>
      </c>
      <c r="F24" s="14" t="s">
        <v>140</v>
      </c>
    </row>
    <row r="25" spans="1:6">
      <c r="A25" s="34">
        <v>19</v>
      </c>
      <c r="B25" s="9" t="s">
        <v>69</v>
      </c>
      <c r="C25" s="13"/>
      <c r="D25" s="12">
        <v>2</v>
      </c>
      <c r="E25" s="12">
        <v>2</v>
      </c>
      <c r="F25" s="11" t="s">
        <v>141</v>
      </c>
    </row>
    <row r="26" spans="1:6">
      <c r="A26" s="34">
        <v>20</v>
      </c>
      <c r="B26" s="9" t="s">
        <v>69</v>
      </c>
      <c r="C26" s="2"/>
      <c r="D26" s="9">
        <v>3</v>
      </c>
      <c r="E26" s="9">
        <v>3</v>
      </c>
      <c r="F26" s="11" t="s">
        <v>143</v>
      </c>
    </row>
    <row r="27" spans="1:6">
      <c r="A27" s="34">
        <v>21</v>
      </c>
      <c r="B27" s="9" t="s">
        <v>69</v>
      </c>
      <c r="C27" s="2"/>
      <c r="D27" s="9">
        <v>6</v>
      </c>
      <c r="E27" s="9">
        <v>6</v>
      </c>
      <c r="F27" s="11" t="s">
        <v>144</v>
      </c>
    </row>
    <row r="28" spans="1:6">
      <c r="A28" s="34">
        <v>22</v>
      </c>
      <c r="B28" s="13"/>
      <c r="C28" s="13"/>
      <c r="D28" s="13"/>
      <c r="E28" s="13"/>
      <c r="F28" s="14"/>
    </row>
    <row r="29" spans="1:6">
      <c r="A29" s="35"/>
      <c r="B29" s="13"/>
      <c r="C29" s="13"/>
      <c r="D29" s="13"/>
      <c r="E29" s="13">
        <f>SUBTOTAL(109,E7:E28)</f>
        <v>58</v>
      </c>
      <c r="F29" s="14"/>
    </row>
    <row r="30" spans="1:6">
      <c r="A30" s="36"/>
      <c r="B30" s="36"/>
      <c r="C30" s="36"/>
      <c r="D30" s="36"/>
      <c r="E30" s="36"/>
      <c r="F30" s="36"/>
    </row>
    <row r="31" spans="1:6">
      <c r="A31" s="36"/>
      <c r="B31" s="36"/>
      <c r="C31" s="36"/>
      <c r="D31" s="36"/>
      <c r="E31" s="36"/>
      <c r="F31" s="36"/>
    </row>
    <row r="32" spans="1:6">
      <c r="A32" s="28">
        <v>41308</v>
      </c>
      <c r="B32" s="29">
        <v>80</v>
      </c>
    </row>
    <row r="33" spans="1:2">
      <c r="A33" s="28">
        <v>41309</v>
      </c>
      <c r="B33" s="29">
        <v>80</v>
      </c>
    </row>
    <row r="34" spans="1:2">
      <c r="A34" s="28">
        <v>41310</v>
      </c>
      <c r="B34" s="29">
        <v>76</v>
      </c>
    </row>
    <row r="35" spans="1:2">
      <c r="A35" s="28">
        <v>41311</v>
      </c>
      <c r="B35" s="29">
        <v>76</v>
      </c>
    </row>
    <row r="36" spans="1:2">
      <c r="A36" s="28">
        <v>41312</v>
      </c>
      <c r="B36" s="29">
        <v>75</v>
      </c>
    </row>
    <row r="37" spans="1:2">
      <c r="A37" s="28">
        <v>41313</v>
      </c>
      <c r="B37" s="29">
        <v>72</v>
      </c>
    </row>
    <row r="38" spans="1:2">
      <c r="A38" s="28">
        <v>41314</v>
      </c>
      <c r="B38" s="29">
        <v>72</v>
      </c>
    </row>
    <row r="39" spans="1:2">
      <c r="A39" s="28">
        <v>41315</v>
      </c>
      <c r="B39" s="29">
        <v>72</v>
      </c>
    </row>
    <row r="40" spans="1:2">
      <c r="A40" s="28">
        <v>41316</v>
      </c>
      <c r="B40" s="29">
        <v>69</v>
      </c>
    </row>
    <row r="41" spans="1:2">
      <c r="A41" s="28">
        <v>41317</v>
      </c>
      <c r="B41" s="29">
        <v>69</v>
      </c>
    </row>
    <row r="42" spans="1:2">
      <c r="A42" s="28">
        <v>41318</v>
      </c>
      <c r="B42" s="29">
        <v>68</v>
      </c>
    </row>
    <row r="43" spans="1:2">
      <c r="A43" s="28">
        <v>41319</v>
      </c>
      <c r="B43" s="29">
        <v>68</v>
      </c>
    </row>
    <row r="44" spans="1:2">
      <c r="A44" s="28">
        <v>41320</v>
      </c>
      <c r="B44" s="29">
        <v>68</v>
      </c>
    </row>
    <row r="45" spans="1:2">
      <c r="A45" s="28">
        <v>41321</v>
      </c>
      <c r="B45" s="29">
        <v>58</v>
      </c>
    </row>
    <row r="46" spans="1:2">
      <c r="A46" s="28">
        <v>41322</v>
      </c>
      <c r="B46" s="29"/>
    </row>
    <row r="47" spans="1:2">
      <c r="A47" s="28">
        <v>41323</v>
      </c>
      <c r="B47" s="29"/>
    </row>
    <row r="48" spans="1:2">
      <c r="A48" s="28">
        <v>41324</v>
      </c>
      <c r="B48" s="29"/>
    </row>
    <row r="49" spans="1:2">
      <c r="A49" s="28">
        <v>41325</v>
      </c>
      <c r="B49" s="29"/>
    </row>
    <row r="50" spans="1:2">
      <c r="A50" s="28">
        <v>41326</v>
      </c>
      <c r="B50" s="29"/>
    </row>
    <row r="51" spans="1:2">
      <c r="A51" s="28">
        <v>41327</v>
      </c>
      <c r="B51" s="29"/>
    </row>
    <row r="52" spans="1:2">
      <c r="A52" s="28">
        <v>41328</v>
      </c>
      <c r="B52" s="29"/>
    </row>
    <row r="53" spans="1:2">
      <c r="A53" s="28">
        <v>41329</v>
      </c>
      <c r="B53" s="29"/>
    </row>
    <row r="54" spans="1:2">
      <c r="A54" s="28">
        <v>41330</v>
      </c>
      <c r="B54" s="29"/>
    </row>
    <row r="55" spans="1:2">
      <c r="A55" s="28">
        <v>41331</v>
      </c>
      <c r="B55" s="29"/>
    </row>
    <row r="56" spans="1:2">
      <c r="A56" s="28">
        <v>41332</v>
      </c>
      <c r="B56" s="29"/>
    </row>
    <row r="57" spans="1:2">
      <c r="A57" s="28">
        <v>41333</v>
      </c>
      <c r="B57" s="29"/>
    </row>
    <row r="58" spans="1:2">
      <c r="A58" s="28">
        <v>41334</v>
      </c>
      <c r="B58" s="29"/>
    </row>
  </sheetData>
  <dataValidations count="1">
    <dataValidation type="list" allowBlank="1" showInputMessage="1" showErrorMessage="1" sqref="B7:B27">
      <formula1>$I$6:$I$8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2:F43"/>
  <sheetViews>
    <sheetView topLeftCell="A17" workbookViewId="0">
      <selection activeCell="F47" sqref="A1:F47"/>
    </sheetView>
  </sheetViews>
  <sheetFormatPr defaultRowHeight="14.25"/>
  <cols>
    <col min="3" max="3" width="9.6640625" customWidth="1"/>
    <col min="4" max="4" width="19.88671875" customWidth="1"/>
    <col min="5" max="5" width="12.109375" customWidth="1"/>
    <col min="6" max="6" width="71.6640625" bestFit="1" customWidth="1"/>
  </cols>
  <sheetData>
    <row r="2" spans="1:6">
      <c r="A2" s="1" t="s">
        <v>146</v>
      </c>
      <c r="B2" s="1"/>
    </row>
    <row r="3" spans="1:6">
      <c r="A3" s="1" t="s">
        <v>10</v>
      </c>
      <c r="B3" s="33" t="s">
        <v>147</v>
      </c>
    </row>
    <row r="4" spans="1:6">
      <c r="A4" s="1"/>
      <c r="B4" s="33"/>
    </row>
    <row r="5" spans="1:6">
      <c r="A5" s="1" t="s">
        <v>145</v>
      </c>
      <c r="B5" s="33" t="s">
        <v>142</v>
      </c>
      <c r="C5" s="41" t="s">
        <v>16</v>
      </c>
      <c r="D5" s="41" t="s">
        <v>13</v>
      </c>
      <c r="E5" s="41" t="s">
        <v>14</v>
      </c>
      <c r="F5" s="41" t="s">
        <v>12</v>
      </c>
    </row>
    <row r="6" spans="1:6">
      <c r="A6" s="42">
        <v>1</v>
      </c>
      <c r="B6" s="43" t="s">
        <v>69</v>
      </c>
      <c r="C6" s="44"/>
      <c r="D6" s="43">
        <v>1</v>
      </c>
      <c r="E6" s="44">
        <v>1</v>
      </c>
      <c r="F6" s="45" t="s">
        <v>110</v>
      </c>
    </row>
    <row r="7" spans="1:6">
      <c r="A7" s="42">
        <v>2</v>
      </c>
      <c r="B7" s="43" t="s">
        <v>69</v>
      </c>
      <c r="C7" s="44"/>
      <c r="D7" s="43">
        <v>0.5</v>
      </c>
      <c r="E7" s="44">
        <v>0.5</v>
      </c>
      <c r="F7" s="45" t="s">
        <v>111</v>
      </c>
    </row>
    <row r="8" spans="1:6">
      <c r="A8" s="42">
        <v>3</v>
      </c>
      <c r="B8" s="43" t="s">
        <v>69</v>
      </c>
      <c r="C8" s="44"/>
      <c r="D8" s="43">
        <v>0.5</v>
      </c>
      <c r="E8" s="44">
        <v>0.5</v>
      </c>
      <c r="F8" s="45" t="s">
        <v>112</v>
      </c>
    </row>
    <row r="9" spans="1:6">
      <c r="A9" s="42">
        <v>4</v>
      </c>
      <c r="B9" s="43" t="s">
        <v>69</v>
      </c>
      <c r="C9" s="46"/>
      <c r="D9" s="47">
        <v>0.5</v>
      </c>
      <c r="E9" s="46">
        <v>0.5</v>
      </c>
      <c r="F9" s="45" t="s">
        <v>113</v>
      </c>
    </row>
    <row r="10" spans="1:6">
      <c r="A10" s="42">
        <v>5</v>
      </c>
      <c r="B10" s="43" t="s">
        <v>69</v>
      </c>
      <c r="C10" s="44"/>
      <c r="D10" s="43">
        <v>0.5</v>
      </c>
      <c r="E10" s="44">
        <v>0.5</v>
      </c>
      <c r="F10" s="45" t="s">
        <v>114</v>
      </c>
    </row>
    <row r="11" spans="1:6">
      <c r="A11" s="42">
        <v>6</v>
      </c>
      <c r="B11" s="43" t="s">
        <v>69</v>
      </c>
      <c r="C11" s="44" t="s">
        <v>72</v>
      </c>
      <c r="D11" s="43">
        <v>1</v>
      </c>
      <c r="E11" s="44">
        <v>1</v>
      </c>
      <c r="F11" s="45" t="s">
        <v>125</v>
      </c>
    </row>
    <row r="12" spans="1:6">
      <c r="A12" s="42">
        <v>7</v>
      </c>
      <c r="B12" s="43" t="s">
        <v>69</v>
      </c>
      <c r="C12" s="44"/>
      <c r="D12" s="43">
        <v>2</v>
      </c>
      <c r="E12" s="44">
        <v>2</v>
      </c>
      <c r="F12" s="45" t="s">
        <v>115</v>
      </c>
    </row>
    <row r="13" spans="1:6">
      <c r="A13" s="42">
        <v>8</v>
      </c>
      <c r="B13" s="43" t="s">
        <v>69</v>
      </c>
      <c r="C13" s="46"/>
      <c r="D13" s="47">
        <v>6</v>
      </c>
      <c r="E13" s="46">
        <v>6</v>
      </c>
      <c r="F13" s="48" t="s">
        <v>116</v>
      </c>
    </row>
    <row r="14" spans="1:6">
      <c r="A14" s="42">
        <v>9</v>
      </c>
      <c r="B14" s="43" t="s">
        <v>69</v>
      </c>
      <c r="C14" s="44"/>
      <c r="D14" s="43">
        <v>2</v>
      </c>
      <c r="E14" s="44">
        <v>2</v>
      </c>
      <c r="F14" s="48" t="s">
        <v>117</v>
      </c>
    </row>
    <row r="15" spans="1:6">
      <c r="A15" s="49">
        <v>10</v>
      </c>
      <c r="B15" s="47" t="s">
        <v>69</v>
      </c>
      <c r="C15" s="46"/>
      <c r="D15" s="47">
        <v>2</v>
      </c>
      <c r="E15" s="46">
        <v>1</v>
      </c>
      <c r="F15" s="48" t="s">
        <v>118</v>
      </c>
    </row>
    <row r="16" spans="1:6">
      <c r="A16" s="49"/>
      <c r="B16" s="47"/>
      <c r="C16" s="46"/>
      <c r="D16" s="47">
        <f>SUBTOTAL(109,[Rozmiar początkowy '[h']])</f>
        <v>16</v>
      </c>
      <c r="E16" s="46">
        <f>SUBTOTAL(109,[Pozostało '[h']])</f>
        <v>15</v>
      </c>
      <c r="F16" s="48"/>
    </row>
    <row r="19" spans="1:2">
      <c r="A19" s="28">
        <v>41321</v>
      </c>
      <c r="B19" s="29">
        <v>15</v>
      </c>
    </row>
    <row r="20" spans="1:2">
      <c r="A20" s="28">
        <v>41322</v>
      </c>
      <c r="B20" s="29"/>
    </row>
    <row r="21" spans="1:2">
      <c r="A21" s="28">
        <v>41323</v>
      </c>
      <c r="B21" s="29"/>
    </row>
    <row r="22" spans="1:2">
      <c r="A22" s="28">
        <v>41324</v>
      </c>
      <c r="B22" s="29"/>
    </row>
    <row r="23" spans="1:2">
      <c r="A23" s="28">
        <v>41325</v>
      </c>
      <c r="B23" s="29"/>
    </row>
    <row r="24" spans="1:2">
      <c r="A24" s="28">
        <v>41326</v>
      </c>
      <c r="B24" s="29"/>
    </row>
    <row r="25" spans="1:2">
      <c r="A25" s="28">
        <v>41327</v>
      </c>
      <c r="B25" s="29"/>
    </row>
    <row r="26" spans="1:2">
      <c r="A26" s="28">
        <v>41328</v>
      </c>
      <c r="B26" s="29"/>
    </row>
    <row r="27" spans="1:2">
      <c r="A27" s="28">
        <v>41329</v>
      </c>
      <c r="B27" s="29"/>
    </row>
    <row r="28" spans="1:2">
      <c r="A28" s="28">
        <v>41330</v>
      </c>
      <c r="B28" s="29"/>
    </row>
    <row r="29" spans="1:2">
      <c r="A29" s="28">
        <v>41331</v>
      </c>
      <c r="B29" s="29"/>
    </row>
    <row r="30" spans="1:2">
      <c r="A30" s="28">
        <v>41332</v>
      </c>
      <c r="B30" s="29"/>
    </row>
    <row r="31" spans="1:2">
      <c r="A31" s="28">
        <v>41333</v>
      </c>
      <c r="B31" s="29"/>
    </row>
    <row r="32" spans="1:2">
      <c r="A32" s="28">
        <v>41334</v>
      </c>
    </row>
    <row r="33" spans="1:1">
      <c r="A33" s="28">
        <v>41335</v>
      </c>
    </row>
    <row r="34" spans="1:1">
      <c r="A34" s="28">
        <v>41336</v>
      </c>
    </row>
    <row r="35" spans="1:1">
      <c r="A35" s="28">
        <v>41337</v>
      </c>
    </row>
    <row r="36" spans="1:1">
      <c r="A36" s="28">
        <v>41338</v>
      </c>
    </row>
    <row r="37" spans="1:1">
      <c r="A37" s="28">
        <v>41339</v>
      </c>
    </row>
    <row r="38" spans="1:1">
      <c r="A38" s="28">
        <v>41340</v>
      </c>
    </row>
    <row r="39" spans="1:1">
      <c r="A39" s="28">
        <v>41341</v>
      </c>
    </row>
    <row r="40" spans="1:1">
      <c r="A40" s="28">
        <v>41342</v>
      </c>
    </row>
    <row r="41" spans="1:1">
      <c r="A41" s="28">
        <v>41343</v>
      </c>
    </row>
    <row r="42" spans="1:1">
      <c r="A42" s="28">
        <v>41344</v>
      </c>
    </row>
    <row r="43" spans="1:1">
      <c r="A43" s="28">
        <v>41345</v>
      </c>
    </row>
  </sheetData>
  <dataValidations count="1">
    <dataValidation type="list" allowBlank="1" showInputMessage="1" showErrorMessage="1" sqref="B6:B15">
      <formula1>$I$7:$I$10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H57"/>
  <sheetViews>
    <sheetView topLeftCell="A31" workbookViewId="0">
      <selection activeCell="B53" sqref="B53"/>
    </sheetView>
  </sheetViews>
  <sheetFormatPr defaultRowHeight="14.25"/>
  <cols>
    <col min="1" max="1" width="7.109375" customWidth="1"/>
    <col min="2" max="2" width="10.88671875" customWidth="1"/>
    <col min="3" max="3" width="6" customWidth="1"/>
    <col min="4" max="4" width="6.33203125" customWidth="1"/>
    <col min="5" max="5" width="5.6640625" customWidth="1"/>
    <col min="6" max="6" width="73.21875" bestFit="1" customWidth="1"/>
  </cols>
  <sheetData>
    <row r="1" spans="1:8">
      <c r="A1" s="1" t="s">
        <v>148</v>
      </c>
    </row>
    <row r="2" spans="1:8">
      <c r="B2" s="1" t="s">
        <v>10</v>
      </c>
    </row>
    <row r="3" spans="1:8" ht="15">
      <c r="B3" s="64" t="s">
        <v>163</v>
      </c>
      <c r="C3" s="65"/>
      <c r="D3" s="65"/>
      <c r="E3" s="65"/>
      <c r="F3" s="65"/>
    </row>
    <row r="4" spans="1:8">
      <c r="A4" s="1"/>
      <c r="B4" s="33"/>
    </row>
    <row r="5" spans="1:8" ht="35.25" customHeight="1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82">
        <v>1</v>
      </c>
      <c r="B6" s="83" t="s">
        <v>71</v>
      </c>
      <c r="C6" s="87"/>
      <c r="D6" s="85">
        <v>0.5</v>
      </c>
      <c r="E6" s="85">
        <v>0</v>
      </c>
      <c r="F6" s="86" t="s">
        <v>149</v>
      </c>
    </row>
    <row r="7" spans="1:8">
      <c r="A7" s="82">
        <v>2</v>
      </c>
      <c r="B7" s="83" t="s">
        <v>71</v>
      </c>
      <c r="C7" s="87"/>
      <c r="D7" s="85">
        <v>0.5</v>
      </c>
      <c r="E7" s="85">
        <v>0</v>
      </c>
      <c r="F7" s="86" t="s">
        <v>150</v>
      </c>
    </row>
    <row r="8" spans="1:8">
      <c r="A8" s="82">
        <v>3</v>
      </c>
      <c r="B8" s="83" t="s">
        <v>71</v>
      </c>
      <c r="C8" s="87"/>
      <c r="D8" s="85">
        <v>2</v>
      </c>
      <c r="E8" s="85">
        <v>0</v>
      </c>
      <c r="F8" s="86" t="s">
        <v>151</v>
      </c>
    </row>
    <row r="9" spans="1:8">
      <c r="A9" s="82">
        <v>4</v>
      </c>
      <c r="B9" s="83" t="s">
        <v>71</v>
      </c>
      <c r="C9" s="87"/>
      <c r="D9" s="85">
        <v>0.5</v>
      </c>
      <c r="E9" s="85">
        <v>0</v>
      </c>
      <c r="F9" s="86" t="s">
        <v>152</v>
      </c>
      <c r="H9" s="1" t="s">
        <v>69</v>
      </c>
    </row>
    <row r="10" spans="1:8">
      <c r="A10" s="82">
        <v>5</v>
      </c>
      <c r="B10" s="83" t="s">
        <v>71</v>
      </c>
      <c r="C10" s="84"/>
      <c r="D10" s="85">
        <v>0.5</v>
      </c>
      <c r="E10" s="85">
        <v>0</v>
      </c>
      <c r="F10" s="86" t="s">
        <v>153</v>
      </c>
      <c r="H10" s="1" t="s">
        <v>70</v>
      </c>
    </row>
    <row r="11" spans="1:8">
      <c r="A11" s="42">
        <v>6</v>
      </c>
      <c r="B11" s="9" t="s">
        <v>69</v>
      </c>
      <c r="C11" s="44" t="s">
        <v>72</v>
      </c>
      <c r="D11" s="43">
        <v>0.5</v>
      </c>
      <c r="E11" s="43">
        <v>0.5</v>
      </c>
      <c r="F11" s="45" t="s">
        <v>154</v>
      </c>
      <c r="H11" s="1" t="s">
        <v>71</v>
      </c>
    </row>
    <row r="12" spans="1:8">
      <c r="A12" s="42">
        <v>7</v>
      </c>
      <c r="B12" s="9" t="s">
        <v>69</v>
      </c>
      <c r="C12" s="44"/>
      <c r="D12" s="43">
        <v>1</v>
      </c>
      <c r="E12" s="43">
        <v>1</v>
      </c>
      <c r="F12" s="45" t="s">
        <v>155</v>
      </c>
    </row>
    <row r="13" spans="1:8">
      <c r="A13" s="82">
        <v>8</v>
      </c>
      <c r="B13" s="83" t="s">
        <v>71</v>
      </c>
      <c r="C13" s="84"/>
      <c r="D13" s="85">
        <v>1</v>
      </c>
      <c r="E13" s="85">
        <v>0</v>
      </c>
      <c r="F13" s="86" t="s">
        <v>156</v>
      </c>
    </row>
    <row r="14" spans="1:8">
      <c r="A14" s="82">
        <v>9</v>
      </c>
      <c r="B14" s="83" t="s">
        <v>71</v>
      </c>
      <c r="C14" s="84"/>
      <c r="D14" s="85">
        <v>0.5</v>
      </c>
      <c r="E14" s="85">
        <v>0</v>
      </c>
      <c r="F14" s="86" t="s">
        <v>157</v>
      </c>
    </row>
    <row r="15" spans="1:8">
      <c r="A15" s="82">
        <v>10</v>
      </c>
      <c r="B15" s="83" t="s">
        <v>71</v>
      </c>
      <c r="C15" s="87" t="s">
        <v>174</v>
      </c>
      <c r="D15" s="88">
        <v>2</v>
      </c>
      <c r="E15" s="88">
        <v>0</v>
      </c>
      <c r="F15" s="89" t="s">
        <v>172</v>
      </c>
    </row>
    <row r="16" spans="1:8">
      <c r="A16" s="82">
        <v>11</v>
      </c>
      <c r="B16" s="83" t="s">
        <v>71</v>
      </c>
      <c r="C16" s="87"/>
      <c r="D16" s="88">
        <v>2</v>
      </c>
      <c r="E16" s="88">
        <v>0</v>
      </c>
      <c r="F16" s="89" t="s">
        <v>173</v>
      </c>
    </row>
    <row r="17" spans="1:6">
      <c r="A17" s="82">
        <v>12</v>
      </c>
      <c r="B17" s="83" t="s">
        <v>71</v>
      </c>
      <c r="C17" s="87"/>
      <c r="D17" s="88">
        <v>1</v>
      </c>
      <c r="E17" s="88">
        <v>0</v>
      </c>
      <c r="F17" s="89" t="s">
        <v>158</v>
      </c>
    </row>
    <row r="18" spans="1:6">
      <c r="A18" s="42">
        <v>13</v>
      </c>
      <c r="B18" s="9" t="s">
        <v>69</v>
      </c>
      <c r="C18" s="46"/>
      <c r="D18" s="47">
        <v>0.5</v>
      </c>
      <c r="E18" s="47">
        <v>0.5</v>
      </c>
      <c r="F18" s="48" t="s">
        <v>159</v>
      </c>
    </row>
    <row r="19" spans="1:6">
      <c r="A19" s="42">
        <v>14</v>
      </c>
      <c r="B19" s="9" t="s">
        <v>69</v>
      </c>
      <c r="C19" s="46"/>
      <c r="D19" s="47">
        <v>0.5</v>
      </c>
      <c r="E19" s="47">
        <v>0.5</v>
      </c>
      <c r="F19" s="48" t="s">
        <v>160</v>
      </c>
    </row>
    <row r="20" spans="1:6">
      <c r="A20" s="82">
        <v>15</v>
      </c>
      <c r="B20" s="83" t="s">
        <v>71</v>
      </c>
      <c r="C20" s="87"/>
      <c r="D20" s="88">
        <v>1</v>
      </c>
      <c r="E20" s="88">
        <v>0</v>
      </c>
      <c r="F20" s="89" t="s">
        <v>161</v>
      </c>
    </row>
    <row r="21" spans="1:6">
      <c r="A21" s="42">
        <v>16</v>
      </c>
      <c r="B21" s="9" t="s">
        <v>69</v>
      </c>
      <c r="C21" s="46"/>
      <c r="D21" s="47">
        <v>5</v>
      </c>
      <c r="E21" s="47">
        <v>1</v>
      </c>
      <c r="F21" s="48" t="s">
        <v>162</v>
      </c>
    </row>
    <row r="22" spans="1:6">
      <c r="A22" s="82">
        <v>17</v>
      </c>
      <c r="B22" s="83" t="s">
        <v>71</v>
      </c>
      <c r="C22" s="87" t="s">
        <v>73</v>
      </c>
      <c r="D22" s="88">
        <v>1</v>
      </c>
      <c r="E22" s="88">
        <v>0</v>
      </c>
      <c r="F22" s="89" t="s">
        <v>169</v>
      </c>
    </row>
    <row r="23" spans="1:6">
      <c r="A23" s="82">
        <v>18</v>
      </c>
      <c r="B23" s="83" t="s">
        <v>71</v>
      </c>
      <c r="C23" s="87" t="s">
        <v>174</v>
      </c>
      <c r="D23" s="88">
        <v>2</v>
      </c>
      <c r="E23" s="88">
        <v>0</v>
      </c>
      <c r="F23" s="89" t="s">
        <v>164</v>
      </c>
    </row>
    <row r="24" spans="1:6">
      <c r="A24" s="42">
        <v>19</v>
      </c>
      <c r="B24" s="9" t="s">
        <v>69</v>
      </c>
      <c r="C24" s="46"/>
      <c r="D24" s="47">
        <v>2</v>
      </c>
      <c r="E24" s="47">
        <v>2</v>
      </c>
      <c r="F24" s="48" t="s">
        <v>165</v>
      </c>
    </row>
    <row r="25" spans="1:6">
      <c r="A25" s="42">
        <v>20</v>
      </c>
      <c r="B25" s="9" t="s">
        <v>69</v>
      </c>
      <c r="C25" s="46"/>
      <c r="D25" s="47">
        <v>1</v>
      </c>
      <c r="E25" s="47">
        <v>1</v>
      </c>
      <c r="F25" s="48" t="s">
        <v>166</v>
      </c>
    </row>
    <row r="26" spans="1:6">
      <c r="A26" s="42">
        <v>21</v>
      </c>
      <c r="B26" s="9" t="s">
        <v>69</v>
      </c>
      <c r="C26" s="46"/>
      <c r="D26" s="47">
        <v>1</v>
      </c>
      <c r="E26" s="47">
        <v>1</v>
      </c>
      <c r="F26" s="48" t="s">
        <v>170</v>
      </c>
    </row>
    <row r="27" spans="1:6">
      <c r="A27" s="82">
        <v>22</v>
      </c>
      <c r="B27" s="83" t="s">
        <v>71</v>
      </c>
      <c r="C27" s="87" t="s">
        <v>174</v>
      </c>
      <c r="D27" s="88">
        <v>2</v>
      </c>
      <c r="E27" s="88">
        <v>0</v>
      </c>
      <c r="F27" s="89" t="s">
        <v>171</v>
      </c>
    </row>
    <row r="28" spans="1:6">
      <c r="A28" s="82">
        <v>23</v>
      </c>
      <c r="B28" s="83" t="s">
        <v>71</v>
      </c>
      <c r="C28" s="87"/>
      <c r="D28" s="88">
        <v>2</v>
      </c>
      <c r="E28" s="88">
        <v>0</v>
      </c>
      <c r="F28" s="89" t="s">
        <v>167</v>
      </c>
    </row>
    <row r="29" spans="1:6">
      <c r="A29" s="82">
        <v>24</v>
      </c>
      <c r="B29" s="83" t="s">
        <v>71</v>
      </c>
      <c r="C29" s="87"/>
      <c r="D29" s="88">
        <v>1</v>
      </c>
      <c r="E29" s="88">
        <v>0</v>
      </c>
      <c r="F29" s="89" t="s">
        <v>168</v>
      </c>
    </row>
    <row r="30" spans="1:6">
      <c r="A30" s="100"/>
      <c r="B30" s="101"/>
      <c r="C30" s="102"/>
      <c r="D30" s="101">
        <f>SUBTOTAL(109,[Rozmiar 
początkowy '[h']])</f>
        <v>31</v>
      </c>
      <c r="E30" s="102">
        <f>SUBTOTAL(109,[Pozo-
stało '[h']])</f>
        <v>7.5</v>
      </c>
      <c r="F30" s="103"/>
    </row>
    <row r="31" spans="1:6">
      <c r="A31" s="61"/>
      <c r="B31" s="62"/>
      <c r="C31" s="61"/>
      <c r="D31" s="62"/>
      <c r="E31" s="61"/>
      <c r="F31" s="61"/>
    </row>
    <row r="32" spans="1:6">
      <c r="A32" s="61"/>
      <c r="B32" s="62"/>
      <c r="C32" s="61"/>
      <c r="D32" s="62"/>
      <c r="E32" s="61"/>
      <c r="F32" s="61"/>
    </row>
    <row r="33" spans="1:2">
      <c r="A33" s="28">
        <v>41407</v>
      </c>
      <c r="B33" s="29">
        <v>31</v>
      </c>
    </row>
    <row r="34" spans="1:2">
      <c r="A34" s="28">
        <v>41408</v>
      </c>
      <c r="B34" s="29">
        <v>27</v>
      </c>
    </row>
    <row r="35" spans="1:2">
      <c r="A35" s="28">
        <v>41409</v>
      </c>
      <c r="B35" s="29">
        <v>27</v>
      </c>
    </row>
    <row r="36" spans="1:2">
      <c r="A36" s="28">
        <v>41410</v>
      </c>
      <c r="B36" s="29">
        <v>27</v>
      </c>
    </row>
    <row r="37" spans="1:2">
      <c r="A37" s="28">
        <v>41411</v>
      </c>
      <c r="B37" s="29">
        <v>27</v>
      </c>
    </row>
    <row r="38" spans="1:2">
      <c r="A38" s="28">
        <v>41412</v>
      </c>
      <c r="B38" s="29">
        <v>27</v>
      </c>
    </row>
    <row r="39" spans="1:2">
      <c r="A39" s="28">
        <v>41413</v>
      </c>
      <c r="B39" s="29">
        <v>27</v>
      </c>
    </row>
    <row r="40" spans="1:2">
      <c r="A40" s="28">
        <v>41414</v>
      </c>
      <c r="B40" s="29">
        <v>27</v>
      </c>
    </row>
    <row r="41" spans="1:2">
      <c r="A41" s="28">
        <v>41415</v>
      </c>
      <c r="B41" s="29">
        <v>26</v>
      </c>
    </row>
    <row r="42" spans="1:2">
      <c r="A42" s="28">
        <v>41416</v>
      </c>
      <c r="B42" s="29">
        <v>22</v>
      </c>
    </row>
    <row r="43" spans="1:2">
      <c r="A43" s="28">
        <v>41417</v>
      </c>
      <c r="B43" s="29">
        <v>21</v>
      </c>
    </row>
    <row r="44" spans="1:2">
      <c r="A44" s="28">
        <v>41418</v>
      </c>
      <c r="B44" s="29">
        <v>19</v>
      </c>
    </row>
    <row r="45" spans="1:2">
      <c r="A45" s="28">
        <v>41419</v>
      </c>
      <c r="B45" s="29">
        <v>16</v>
      </c>
    </row>
    <row r="46" spans="1:2">
      <c r="A46" s="28">
        <v>41420</v>
      </c>
      <c r="B46" s="29">
        <v>15</v>
      </c>
    </row>
    <row r="47" spans="1:2">
      <c r="A47" s="28">
        <v>41421</v>
      </c>
      <c r="B47" s="29">
        <v>14</v>
      </c>
    </row>
    <row r="48" spans="1:2">
      <c r="A48" s="28">
        <v>41422</v>
      </c>
      <c r="B48" s="29">
        <v>13</v>
      </c>
    </row>
    <row r="49" spans="1:2">
      <c r="A49" s="28">
        <v>41423</v>
      </c>
      <c r="B49" s="29">
        <v>12</v>
      </c>
    </row>
    <row r="50" spans="1:2">
      <c r="A50" s="28">
        <v>41424</v>
      </c>
      <c r="B50" s="29">
        <v>10</v>
      </c>
    </row>
    <row r="51" spans="1:2">
      <c r="A51" s="28">
        <v>41425</v>
      </c>
      <c r="B51" s="29">
        <v>9</v>
      </c>
    </row>
    <row r="52" spans="1:2">
      <c r="A52" s="28">
        <v>41426</v>
      </c>
      <c r="B52" s="29">
        <v>8</v>
      </c>
    </row>
    <row r="53" spans="1:2">
      <c r="A53" s="28">
        <v>41427</v>
      </c>
      <c r="B53" s="29">
        <v>7.5</v>
      </c>
    </row>
    <row r="54" spans="1:2">
      <c r="A54" s="28">
        <v>41428</v>
      </c>
    </row>
    <row r="55" spans="1:2">
      <c r="A55" s="28">
        <v>41429</v>
      </c>
    </row>
    <row r="56" spans="1:2">
      <c r="A56" s="28">
        <v>41430</v>
      </c>
    </row>
    <row r="57" spans="1:2">
      <c r="A57" s="28"/>
    </row>
  </sheetData>
  <dataValidations count="1">
    <dataValidation type="list" allowBlank="1" showInputMessage="1" showErrorMessage="1" sqref="B6:B29">
      <formula1>$H$9:$H$11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L141"/>
  <sheetViews>
    <sheetView tabSelected="1" topLeftCell="B4" workbookViewId="0">
      <selection activeCell="B20" sqref="B20"/>
    </sheetView>
  </sheetViews>
  <sheetFormatPr defaultRowHeight="14.25"/>
  <cols>
    <col min="2" max="2" width="14.33203125" customWidth="1"/>
    <col min="3" max="3" width="14.77734375" customWidth="1"/>
    <col min="4" max="4" width="17.88671875" customWidth="1"/>
    <col min="5" max="5" width="17.5546875" customWidth="1"/>
    <col min="6" max="6" width="11.109375" customWidth="1"/>
    <col min="7" max="8" width="19" customWidth="1"/>
    <col min="9" max="9" width="10.33203125" customWidth="1"/>
    <col min="10" max="10" width="11.109375" bestFit="1" customWidth="1"/>
  </cols>
  <sheetData>
    <row r="1" spans="1:12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ht="21" customHeight="1">
      <c r="A2" s="94"/>
      <c r="B2" s="95" t="s">
        <v>241</v>
      </c>
      <c r="C2" s="95" t="s">
        <v>242</v>
      </c>
      <c r="D2" s="95" t="s">
        <v>243</v>
      </c>
      <c r="E2" s="95" t="s">
        <v>244</v>
      </c>
      <c r="F2" s="95" t="s">
        <v>245</v>
      </c>
      <c r="G2" s="95" t="s">
        <v>257</v>
      </c>
      <c r="H2" s="95"/>
      <c r="I2" s="95" t="s">
        <v>247</v>
      </c>
      <c r="J2" s="95" t="s">
        <v>276</v>
      </c>
      <c r="K2" s="94"/>
      <c r="L2" s="94"/>
    </row>
    <row r="3" spans="1:12" ht="32.25">
      <c r="A3" s="94"/>
      <c r="B3" s="104" t="s">
        <v>246</v>
      </c>
      <c r="C3" s="104" t="s">
        <v>248</v>
      </c>
      <c r="D3" s="105">
        <v>2499</v>
      </c>
      <c r="E3" s="104" t="s">
        <v>249</v>
      </c>
      <c r="F3" s="105">
        <v>3740</v>
      </c>
      <c r="G3" s="106">
        <f>F3+D3</f>
        <v>6239</v>
      </c>
      <c r="H3" s="106"/>
      <c r="I3" s="104" t="s">
        <v>177</v>
      </c>
      <c r="J3" s="104">
        <v>600939523</v>
      </c>
      <c r="K3" s="94"/>
      <c r="L3" s="94"/>
    </row>
    <row r="4" spans="1:12" ht="21.75">
      <c r="A4" s="94"/>
      <c r="B4" s="96" t="s">
        <v>251</v>
      </c>
      <c r="C4" s="96" t="s">
        <v>252</v>
      </c>
      <c r="D4" s="97">
        <v>3900</v>
      </c>
      <c r="E4" s="96" t="s">
        <v>253</v>
      </c>
      <c r="F4" s="97">
        <v>13000</v>
      </c>
      <c r="G4" s="98">
        <f t="shared" ref="G4:G5" si="0">F4+D4</f>
        <v>16900</v>
      </c>
      <c r="H4" s="98"/>
      <c r="I4" s="96" t="s">
        <v>250</v>
      </c>
      <c r="J4" s="96">
        <v>713169022</v>
      </c>
      <c r="K4" s="94"/>
      <c r="L4" s="94"/>
    </row>
    <row r="5" spans="1:12">
      <c r="A5" s="94"/>
      <c r="B5" s="96" t="s">
        <v>254</v>
      </c>
      <c r="C5" s="96" t="s">
        <v>255</v>
      </c>
      <c r="D5" s="97">
        <v>2550</v>
      </c>
      <c r="E5" s="96" t="s">
        <v>256</v>
      </c>
      <c r="F5" s="97">
        <v>3960</v>
      </c>
      <c r="G5" s="98">
        <f t="shared" si="0"/>
        <v>6510</v>
      </c>
      <c r="H5" s="98"/>
      <c r="I5" s="96"/>
      <c r="J5" s="96">
        <v>508870624</v>
      </c>
      <c r="K5" s="94"/>
      <c r="L5" s="94"/>
    </row>
    <row r="6" spans="1:12" ht="32.25">
      <c r="A6" s="94"/>
      <c r="B6" s="96" t="s">
        <v>258</v>
      </c>
      <c r="C6" s="96" t="s">
        <v>260</v>
      </c>
      <c r="D6" s="97" t="s">
        <v>259</v>
      </c>
      <c r="E6" s="96" t="s">
        <v>262</v>
      </c>
      <c r="F6" s="97" t="s">
        <v>261</v>
      </c>
      <c r="G6" s="98">
        <v>6553</v>
      </c>
      <c r="H6" s="98"/>
      <c r="I6" s="96" t="s">
        <v>178</v>
      </c>
      <c r="J6" s="96" t="s">
        <v>179</v>
      </c>
      <c r="K6" s="94"/>
      <c r="L6" s="94"/>
    </row>
    <row r="7" spans="1:12">
      <c r="A7" s="94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1:12" ht="21.75">
      <c r="A8" s="94"/>
      <c r="B8" s="95" t="s">
        <v>218</v>
      </c>
      <c r="C8" s="95" t="s">
        <v>299</v>
      </c>
      <c r="D8" s="95" t="s">
        <v>300</v>
      </c>
      <c r="E8" s="95" t="s">
        <v>301</v>
      </c>
      <c r="F8" s="95" t="s">
        <v>302</v>
      </c>
      <c r="G8" s="95" t="s">
        <v>304</v>
      </c>
      <c r="H8" s="95" t="s">
        <v>307</v>
      </c>
      <c r="I8" s="95" t="s">
        <v>247</v>
      </c>
      <c r="J8" s="95" t="s">
        <v>276</v>
      </c>
      <c r="K8" s="94"/>
      <c r="L8" s="94"/>
    </row>
    <row r="9" spans="1:12" ht="21.75">
      <c r="B9" s="114" t="s">
        <v>293</v>
      </c>
      <c r="C9" s="114">
        <v>2.48</v>
      </c>
      <c r="D9" s="115">
        <v>2.23</v>
      </c>
      <c r="E9" s="114">
        <v>2.23</v>
      </c>
      <c r="F9" s="115">
        <v>0</v>
      </c>
      <c r="G9" s="116">
        <f>C9*F40+D9*G40+E9*I40+F9</f>
        <v>3902.86</v>
      </c>
      <c r="H9" s="116">
        <f>G9*1.23</f>
        <v>4800.5178000000005</v>
      </c>
      <c r="I9" s="96" t="s">
        <v>294</v>
      </c>
      <c r="J9" s="96" t="s">
        <v>295</v>
      </c>
      <c r="K9" s="96"/>
    </row>
    <row r="10" spans="1:12">
      <c r="B10" s="96" t="s">
        <v>296</v>
      </c>
      <c r="C10" s="96">
        <v>2.63</v>
      </c>
      <c r="D10" s="97">
        <v>2.46</v>
      </c>
      <c r="E10" s="96">
        <v>2.39</v>
      </c>
      <c r="F10" s="97">
        <v>150</v>
      </c>
      <c r="G10" s="98">
        <f>C10*F40+D10*G40+E10*I40+150</f>
        <v>4298.82</v>
      </c>
      <c r="H10" s="116">
        <f t="shared" ref="H10:H11" si="1">G10*1.23</f>
        <v>5287.5485999999992</v>
      </c>
      <c r="I10" s="96" t="s">
        <v>297</v>
      </c>
      <c r="J10" s="96">
        <v>607821822</v>
      </c>
      <c r="K10" s="96"/>
    </row>
    <row r="11" spans="1:12" ht="32.25">
      <c r="B11" s="96" t="s">
        <v>298</v>
      </c>
      <c r="C11" s="96">
        <v>2.5</v>
      </c>
      <c r="D11" s="97">
        <v>2.2999999999999998</v>
      </c>
      <c r="E11" s="96">
        <v>2.2999999999999998</v>
      </c>
      <c r="F11" s="97">
        <v>300</v>
      </c>
      <c r="G11" s="98">
        <f>C11*F40+D11*G40+E11*I40+F11</f>
        <v>4251.5</v>
      </c>
      <c r="H11" s="116">
        <f t="shared" si="1"/>
        <v>5229.3450000000003</v>
      </c>
      <c r="I11" s="96" t="s">
        <v>305</v>
      </c>
      <c r="J11" s="121">
        <v>692287354</v>
      </c>
    </row>
    <row r="12" spans="1:12">
      <c r="B12" s="96" t="s">
        <v>303</v>
      </c>
      <c r="C12" s="96">
        <v>2.5</v>
      </c>
      <c r="D12" s="97">
        <v>2.4500000000000002</v>
      </c>
      <c r="E12" s="96">
        <v>2.39</v>
      </c>
      <c r="F12" s="97">
        <v>0</v>
      </c>
      <c r="G12" s="98">
        <f>C12*F40+D12*G40+E12*I40+F12</f>
        <v>3982.58</v>
      </c>
      <c r="H12" s="116">
        <f>G12*1.23*1.1</f>
        <v>5388.4307400000007</v>
      </c>
      <c r="I12" s="96"/>
      <c r="J12" s="96"/>
    </row>
    <row r="13" spans="1:12" ht="21.75">
      <c r="B13" s="123" t="s">
        <v>311</v>
      </c>
      <c r="C13" s="111"/>
      <c r="D13" s="112"/>
      <c r="E13" s="111"/>
      <c r="F13" s="112"/>
      <c r="G13" s="113"/>
      <c r="H13" s="113"/>
      <c r="I13" s="111"/>
      <c r="J13" s="111"/>
    </row>
    <row r="14" spans="1:12">
      <c r="B14" s="96" t="s">
        <v>308</v>
      </c>
      <c r="C14" s="111"/>
      <c r="D14" s="112"/>
      <c r="E14" s="111"/>
      <c r="F14" s="112"/>
      <c r="G14" s="113"/>
      <c r="H14" s="113"/>
      <c r="I14" s="111"/>
      <c r="J14" s="111"/>
    </row>
    <row r="15" spans="1:12">
      <c r="B15" s="111" t="s">
        <v>309</v>
      </c>
      <c r="C15" s="111"/>
      <c r="D15" s="112"/>
      <c r="E15" s="111"/>
      <c r="F15" s="112"/>
      <c r="G15" s="113"/>
      <c r="H15" s="113"/>
      <c r="I15" s="111"/>
      <c r="J15" s="111"/>
    </row>
    <row r="16" spans="1:12">
      <c r="B16" s="111" t="s">
        <v>310</v>
      </c>
      <c r="C16" s="111"/>
      <c r="D16" s="112"/>
      <c r="E16" s="111"/>
      <c r="F16" s="112"/>
      <c r="G16" s="113"/>
      <c r="H16" s="113"/>
      <c r="I16" s="111"/>
      <c r="J16" s="111"/>
    </row>
    <row r="17" spans="2:10">
      <c r="B17" s="111" t="s">
        <v>312</v>
      </c>
      <c r="C17" s="111"/>
      <c r="D17" s="112"/>
      <c r="E17" s="111"/>
      <c r="F17" s="112"/>
      <c r="G17" s="113"/>
      <c r="H17" s="113"/>
      <c r="I17" s="111"/>
      <c r="J17" s="111"/>
    </row>
    <row r="18" spans="2:10">
      <c r="B18" s="111" t="s">
        <v>313</v>
      </c>
      <c r="C18" s="111"/>
      <c r="D18" s="112"/>
      <c r="E18" s="111"/>
      <c r="F18" s="112"/>
      <c r="G18" s="113"/>
      <c r="H18" s="113"/>
      <c r="I18" s="111"/>
      <c r="J18" s="111"/>
    </row>
    <row r="19" spans="2:10" ht="21.75">
      <c r="B19" s="111" t="s">
        <v>314</v>
      </c>
      <c r="C19" s="111"/>
      <c r="D19" s="112"/>
      <c r="E19" s="111"/>
      <c r="F19" s="112"/>
      <c r="G19" s="113"/>
      <c r="H19" s="113"/>
      <c r="I19" s="111"/>
      <c r="J19" s="111"/>
    </row>
    <row r="20" spans="2:10">
      <c r="B20" s="96" t="s">
        <v>295</v>
      </c>
      <c r="C20" s="111"/>
      <c r="D20" s="112"/>
      <c r="E20" s="111"/>
      <c r="F20" s="112"/>
      <c r="G20" s="113"/>
      <c r="H20" s="113"/>
      <c r="I20" s="111"/>
      <c r="J20" s="111"/>
    </row>
    <row r="21" spans="2:10">
      <c r="B21" t="s">
        <v>277</v>
      </c>
    </row>
    <row r="22" spans="2:10" ht="15" thickBot="1"/>
    <row r="23" spans="2:10">
      <c r="B23" s="68" t="s">
        <v>189</v>
      </c>
      <c r="C23" s="69" t="s">
        <v>180</v>
      </c>
      <c r="D23" s="69" t="s">
        <v>181</v>
      </c>
      <c r="E23" s="76" t="s">
        <v>182</v>
      </c>
      <c r="F23" s="68" t="s">
        <v>185</v>
      </c>
      <c r="G23" s="69" t="s">
        <v>184</v>
      </c>
      <c r="H23" s="76"/>
      <c r="I23" s="70" t="s">
        <v>183</v>
      </c>
    </row>
    <row r="24" spans="2:10">
      <c r="B24" s="71">
        <v>1</v>
      </c>
      <c r="C24" s="66">
        <v>8</v>
      </c>
      <c r="D24" s="66">
        <v>9640</v>
      </c>
      <c r="E24" s="77">
        <v>16</v>
      </c>
      <c r="F24" s="71">
        <f>E24*D24/1000</f>
        <v>154.24</v>
      </c>
      <c r="G24" s="66"/>
      <c r="H24" s="77"/>
      <c r="I24" s="72"/>
    </row>
    <row r="25" spans="2:10">
      <c r="B25" s="71">
        <v>2</v>
      </c>
      <c r="C25" s="66">
        <v>8</v>
      </c>
      <c r="D25" s="66">
        <v>6870</v>
      </c>
      <c r="E25" s="77">
        <v>116</v>
      </c>
      <c r="F25" s="71">
        <f t="shared" ref="F25:F36" si="2">E25*D25/1000</f>
        <v>796.92</v>
      </c>
      <c r="G25" s="66"/>
      <c r="H25" s="77"/>
      <c r="I25" s="72"/>
    </row>
    <row r="26" spans="2:10">
      <c r="B26" s="71">
        <v>3</v>
      </c>
      <c r="C26" s="66">
        <v>8</v>
      </c>
      <c r="D26" s="66">
        <v>7970</v>
      </c>
      <c r="E26" s="77">
        <v>28</v>
      </c>
      <c r="F26" s="71">
        <f t="shared" si="2"/>
        <v>223.16</v>
      </c>
      <c r="G26" s="66"/>
      <c r="H26" s="77"/>
      <c r="I26" s="72"/>
    </row>
    <row r="27" spans="2:10">
      <c r="B27" s="71">
        <v>4</v>
      </c>
      <c r="C27" s="66">
        <v>8</v>
      </c>
      <c r="D27" s="66">
        <v>7540</v>
      </c>
      <c r="E27" s="77">
        <v>8</v>
      </c>
      <c r="F27" s="71">
        <f t="shared" si="2"/>
        <v>60.32</v>
      </c>
      <c r="G27" s="66"/>
      <c r="H27" s="77"/>
      <c r="I27" s="72"/>
    </row>
    <row r="28" spans="2:10">
      <c r="B28" s="71">
        <v>5</v>
      </c>
      <c r="C28" s="66">
        <v>8</v>
      </c>
      <c r="D28" s="66">
        <v>3180</v>
      </c>
      <c r="E28" s="77">
        <v>10</v>
      </c>
      <c r="F28" s="71">
        <f t="shared" si="2"/>
        <v>31.8</v>
      </c>
      <c r="G28" s="66"/>
      <c r="H28" s="77"/>
      <c r="I28" s="72"/>
    </row>
    <row r="29" spans="2:10">
      <c r="B29" s="71">
        <v>6</v>
      </c>
      <c r="C29" s="66">
        <v>8</v>
      </c>
      <c r="D29" s="66">
        <v>9140</v>
      </c>
      <c r="E29" s="77">
        <v>54</v>
      </c>
      <c r="F29" s="71">
        <f t="shared" si="2"/>
        <v>493.56</v>
      </c>
      <c r="G29" s="66"/>
      <c r="H29" s="77"/>
      <c r="I29" s="72"/>
    </row>
    <row r="30" spans="2:10">
      <c r="B30" s="71">
        <v>7</v>
      </c>
      <c r="C30" s="66">
        <v>8</v>
      </c>
      <c r="D30" s="66">
        <v>10040</v>
      </c>
      <c r="E30" s="77">
        <v>36</v>
      </c>
      <c r="F30" s="71">
        <f t="shared" si="2"/>
        <v>361.44</v>
      </c>
      <c r="G30" s="66"/>
      <c r="H30" s="77"/>
      <c r="I30" s="72"/>
    </row>
    <row r="31" spans="2:10">
      <c r="B31" s="71">
        <v>8</v>
      </c>
      <c r="C31" s="66">
        <v>8</v>
      </c>
      <c r="D31" s="66">
        <v>8340</v>
      </c>
      <c r="E31" s="77">
        <v>34</v>
      </c>
      <c r="F31" s="71">
        <f t="shared" si="2"/>
        <v>283.56</v>
      </c>
      <c r="G31" s="66"/>
      <c r="H31" s="77"/>
      <c r="I31" s="72"/>
    </row>
    <row r="32" spans="2:10">
      <c r="B32" s="71">
        <v>9</v>
      </c>
      <c r="C32" s="66">
        <v>8</v>
      </c>
      <c r="D32" s="66">
        <v>2500</v>
      </c>
      <c r="E32" s="77">
        <v>83</v>
      </c>
      <c r="F32" s="71">
        <f t="shared" si="2"/>
        <v>207.5</v>
      </c>
      <c r="G32" s="66"/>
      <c r="H32" s="77"/>
      <c r="I32" s="72"/>
    </row>
    <row r="33" spans="2:12">
      <c r="B33" s="71">
        <v>10</v>
      </c>
      <c r="C33" s="66">
        <v>10</v>
      </c>
      <c r="D33" s="66">
        <v>970</v>
      </c>
      <c r="E33" s="77">
        <v>38</v>
      </c>
      <c r="F33" s="71"/>
      <c r="G33" s="66">
        <f>E33*D33/1000</f>
        <v>36.86</v>
      </c>
      <c r="H33" s="77"/>
      <c r="I33" s="72"/>
    </row>
    <row r="34" spans="2:12">
      <c r="B34" s="71">
        <v>11</v>
      </c>
      <c r="C34" s="66">
        <v>8</v>
      </c>
      <c r="D34" s="66">
        <v>1780</v>
      </c>
      <c r="E34" s="77">
        <v>240</v>
      </c>
      <c r="F34" s="71">
        <f t="shared" si="2"/>
        <v>427.2</v>
      </c>
      <c r="G34" s="66"/>
      <c r="H34" s="77"/>
      <c r="I34" s="72"/>
    </row>
    <row r="35" spans="2:12">
      <c r="B35" s="71">
        <v>12</v>
      </c>
      <c r="C35" s="66">
        <v>12</v>
      </c>
      <c r="D35" s="66">
        <v>78000</v>
      </c>
      <c r="E35" s="77">
        <v>4</v>
      </c>
      <c r="F35" s="71"/>
      <c r="G35" s="66"/>
      <c r="H35" s="77"/>
      <c r="I35" s="72">
        <f>E35*D35/1000</f>
        <v>312</v>
      </c>
    </row>
    <row r="36" spans="2:12">
      <c r="B36" s="71">
        <v>13</v>
      </c>
      <c r="C36" s="66">
        <v>8</v>
      </c>
      <c r="D36" s="66">
        <v>880</v>
      </c>
      <c r="E36" s="77">
        <v>220</v>
      </c>
      <c r="F36" s="71">
        <f t="shared" si="2"/>
        <v>193.6</v>
      </c>
      <c r="G36" s="66"/>
      <c r="H36" s="77"/>
      <c r="I36" s="72"/>
    </row>
    <row r="37" spans="2:12" ht="15" thickBot="1">
      <c r="B37" s="73">
        <v>14</v>
      </c>
      <c r="C37" s="74">
        <v>12</v>
      </c>
      <c r="D37" s="74">
        <v>4200</v>
      </c>
      <c r="E37" s="78">
        <v>8</v>
      </c>
      <c r="F37" s="73"/>
      <c r="G37" s="74"/>
      <c r="H37" s="78"/>
      <c r="I37" s="75">
        <f t="shared" ref="I37" si="3">E37*D37/1000</f>
        <v>33.6</v>
      </c>
    </row>
    <row r="38" spans="2:12">
      <c r="B38" s="67" t="s">
        <v>187</v>
      </c>
      <c r="C38" s="67"/>
      <c r="D38" s="67"/>
      <c r="E38" s="79"/>
      <c r="F38" s="80">
        <f>SUM(F24:F37)</f>
        <v>3233.2999999999993</v>
      </c>
      <c r="G38" s="67">
        <f t="shared" ref="G38:I38" si="4">SUM(G24:G37)</f>
        <v>36.86</v>
      </c>
      <c r="H38" s="79"/>
      <c r="I38" s="81">
        <f t="shared" si="4"/>
        <v>345.6</v>
      </c>
    </row>
    <row r="39" spans="2:12">
      <c r="B39" s="66" t="s">
        <v>186</v>
      </c>
      <c r="C39" s="66"/>
      <c r="D39" s="66"/>
      <c r="E39" s="77"/>
      <c r="F39" s="71">
        <v>0.39500000000000002</v>
      </c>
      <c r="G39" s="66">
        <v>0.61699999999999999</v>
      </c>
      <c r="H39" s="77"/>
      <c r="I39" s="72">
        <v>0.88800000000000001</v>
      </c>
    </row>
    <row r="40" spans="2:12" ht="15.75" thickBot="1">
      <c r="B40" s="91" t="s">
        <v>188</v>
      </c>
      <c r="C40" s="91"/>
      <c r="D40" s="91"/>
      <c r="E40" s="117"/>
      <c r="F40" s="118">
        <f>ROUND(F38*F39,0)</f>
        <v>1277</v>
      </c>
      <c r="G40" s="119">
        <f t="shared" ref="G40:I40" si="5">ROUND(G38*G39,0)</f>
        <v>23</v>
      </c>
      <c r="H40" s="122"/>
      <c r="I40" s="120">
        <f t="shared" si="5"/>
        <v>307</v>
      </c>
    </row>
    <row r="41" spans="2:12">
      <c r="B41" s="66"/>
      <c r="C41" s="66"/>
      <c r="D41" s="66"/>
      <c r="E41" s="66"/>
      <c r="F41" s="67"/>
      <c r="G41" s="67"/>
      <c r="H41" s="67"/>
      <c r="I41" s="67"/>
    </row>
    <row r="43" spans="2:12">
      <c r="J43">
        <v>1.23</v>
      </c>
      <c r="K43">
        <v>2.74</v>
      </c>
    </row>
    <row r="44" spans="2:12">
      <c r="B44" t="s">
        <v>278</v>
      </c>
      <c r="J44">
        <v>1</v>
      </c>
      <c r="K44">
        <f>2.74/1.23</f>
        <v>2.2276422764227646</v>
      </c>
    </row>
    <row r="45" spans="2:12">
      <c r="K45">
        <v>2.48</v>
      </c>
      <c r="L45">
        <f>2.48*1.23</f>
        <v>3.0503999999999998</v>
      </c>
    </row>
    <row r="46" spans="2:12">
      <c r="J46">
        <v>5520</v>
      </c>
    </row>
    <row r="47" spans="2:12" ht="57">
      <c r="B47" s="92" t="s">
        <v>190</v>
      </c>
      <c r="C47" s="66"/>
      <c r="D47" s="66">
        <v>0.68</v>
      </c>
      <c r="E47" s="66" t="s">
        <v>191</v>
      </c>
      <c r="F47" s="66"/>
      <c r="G47" s="66"/>
      <c r="H47" s="66"/>
      <c r="I47" s="66"/>
      <c r="J47">
        <v>1.23</v>
      </c>
      <c r="K47">
        <f>5520*1.3</f>
        <v>7176</v>
      </c>
    </row>
    <row r="48" spans="2:12">
      <c r="B48" s="66" t="s">
        <v>192</v>
      </c>
      <c r="C48" s="66"/>
      <c r="D48" s="66">
        <v>242</v>
      </c>
      <c r="E48" s="66" t="s">
        <v>193</v>
      </c>
      <c r="F48" s="66"/>
      <c r="G48" s="66"/>
      <c r="H48" s="66"/>
      <c r="I48" s="66"/>
      <c r="J48">
        <f>J47*J46</f>
        <v>6789.5999999999995</v>
      </c>
    </row>
    <row r="49" spans="2:11">
      <c r="B49" s="66" t="s">
        <v>194</v>
      </c>
      <c r="C49" s="66"/>
      <c r="D49" s="66">
        <v>220</v>
      </c>
      <c r="E49" s="66" t="s">
        <v>191</v>
      </c>
      <c r="F49" s="66"/>
      <c r="G49" s="66"/>
      <c r="H49" s="66"/>
      <c r="I49" s="66"/>
      <c r="J49">
        <f>J48*1.3</f>
        <v>8826.48</v>
      </c>
    </row>
    <row r="50" spans="2:11">
      <c r="B50" s="66" t="s">
        <v>195</v>
      </c>
      <c r="C50" s="66"/>
      <c r="D50" s="66">
        <v>1418</v>
      </c>
      <c r="E50" s="66" t="s">
        <v>191</v>
      </c>
      <c r="F50" s="66"/>
      <c r="G50" s="66"/>
      <c r="H50" s="66"/>
      <c r="I50" s="66"/>
    </row>
    <row r="51" spans="2:11">
      <c r="B51" s="66"/>
      <c r="C51" s="66"/>
      <c r="D51" s="66"/>
      <c r="E51" s="66"/>
      <c r="F51" s="66"/>
      <c r="G51" s="66"/>
      <c r="H51" s="66"/>
      <c r="I51" s="66"/>
      <c r="J51">
        <f>5520/1000</f>
        <v>5.52</v>
      </c>
      <c r="K51" t="s">
        <v>306</v>
      </c>
    </row>
    <row r="52" spans="2:11" ht="15">
      <c r="B52" s="66" t="s">
        <v>196</v>
      </c>
      <c r="C52" s="66"/>
      <c r="D52" s="91">
        <v>1035</v>
      </c>
      <c r="E52" s="66" t="s">
        <v>191</v>
      </c>
      <c r="F52" s="66" t="s">
        <v>199</v>
      </c>
      <c r="G52" s="66">
        <v>1607</v>
      </c>
      <c r="H52" s="66"/>
      <c r="I52" s="66" t="s">
        <v>191</v>
      </c>
    </row>
    <row r="53" spans="2:11">
      <c r="B53" s="66" t="s">
        <v>197</v>
      </c>
      <c r="C53" s="66"/>
      <c r="D53" s="66">
        <v>266</v>
      </c>
      <c r="E53" s="66" t="s">
        <v>191</v>
      </c>
      <c r="F53" s="66" t="s">
        <v>197</v>
      </c>
      <c r="G53" s="66">
        <v>577</v>
      </c>
      <c r="H53" s="66"/>
      <c r="I53" s="66" t="s">
        <v>191</v>
      </c>
    </row>
    <row r="54" spans="2:11">
      <c r="B54" s="66"/>
      <c r="C54" s="66"/>
      <c r="D54" s="66">
        <v>138</v>
      </c>
      <c r="E54" s="66" t="s">
        <v>191</v>
      </c>
      <c r="F54" s="66"/>
      <c r="G54" s="66"/>
      <c r="H54" s="66"/>
      <c r="I54" s="66"/>
    </row>
    <row r="55" spans="2:11">
      <c r="B55" s="66"/>
      <c r="C55" s="66"/>
      <c r="D55" s="66">
        <v>173</v>
      </c>
      <c r="E55" s="66" t="s">
        <v>191</v>
      </c>
      <c r="F55" s="66"/>
      <c r="G55" s="66"/>
      <c r="H55" s="66"/>
      <c r="I55" s="66"/>
    </row>
    <row r="56" spans="2:11" ht="15">
      <c r="B56" s="66"/>
      <c r="C56" s="66"/>
      <c r="D56" s="91">
        <f>D53+D54+D55</f>
        <v>577</v>
      </c>
      <c r="E56" s="66" t="s">
        <v>198</v>
      </c>
      <c r="F56" s="66"/>
      <c r="G56" s="66"/>
      <c r="H56" s="66"/>
      <c r="I56" s="66"/>
    </row>
    <row r="57" spans="2:11">
      <c r="B57" s="66"/>
      <c r="C57" s="66"/>
      <c r="D57" s="66"/>
      <c r="E57" s="66"/>
      <c r="F57" s="66"/>
      <c r="G57" s="66"/>
      <c r="H57" s="66"/>
      <c r="I57" s="66"/>
    </row>
    <row r="58" spans="2:11" ht="15">
      <c r="B58" s="66"/>
      <c r="C58" s="66"/>
      <c r="D58" s="91">
        <f>D52+D56</f>
        <v>1612</v>
      </c>
      <c r="E58" s="66"/>
      <c r="F58" s="66"/>
      <c r="G58" s="66"/>
      <c r="H58" s="66"/>
      <c r="I58" s="66"/>
    </row>
    <row r="64" spans="2:11" ht="15.75" thickBot="1">
      <c r="B64" s="90" t="s">
        <v>211</v>
      </c>
    </row>
    <row r="65" spans="2:9">
      <c r="B65" s="68" t="s">
        <v>189</v>
      </c>
      <c r="C65" s="69" t="s">
        <v>200</v>
      </c>
      <c r="D65" s="69" t="s">
        <v>201</v>
      </c>
      <c r="E65" s="69" t="s">
        <v>193</v>
      </c>
      <c r="F65" s="69" t="s">
        <v>202</v>
      </c>
      <c r="G65" s="69" t="s">
        <v>203</v>
      </c>
      <c r="H65" s="76"/>
      <c r="I65" s="70" t="s">
        <v>204</v>
      </c>
    </row>
    <row r="66" spans="2:9">
      <c r="B66" s="71">
        <v>1</v>
      </c>
      <c r="C66" s="66">
        <v>18</v>
      </c>
      <c r="D66" s="66">
        <v>9.74</v>
      </c>
      <c r="E66" s="66">
        <v>4</v>
      </c>
      <c r="F66" s="66"/>
      <c r="G66" s="66"/>
      <c r="H66" s="77"/>
      <c r="I66" s="72">
        <v>39.1</v>
      </c>
    </row>
    <row r="67" spans="2:9">
      <c r="B67" s="71">
        <v>2</v>
      </c>
      <c r="C67" s="66">
        <v>18</v>
      </c>
      <c r="D67" s="66">
        <v>3.27</v>
      </c>
      <c r="E67" s="66">
        <v>4</v>
      </c>
      <c r="F67" s="66"/>
      <c r="G67" s="66"/>
      <c r="H67" s="77"/>
      <c r="I67" s="72">
        <v>13.1</v>
      </c>
    </row>
    <row r="68" spans="2:9">
      <c r="B68" s="71">
        <v>3</v>
      </c>
      <c r="C68" s="66">
        <v>14</v>
      </c>
      <c r="D68" s="66">
        <v>3.3</v>
      </c>
      <c r="E68" s="66">
        <v>2</v>
      </c>
      <c r="F68" s="66"/>
      <c r="G68" s="66">
        <v>6.6</v>
      </c>
      <c r="H68" s="77"/>
      <c r="I68" s="72"/>
    </row>
    <row r="69" spans="2:9">
      <c r="B69" s="71">
        <v>4</v>
      </c>
      <c r="C69" s="66">
        <v>14</v>
      </c>
      <c r="D69" s="66">
        <v>3.58</v>
      </c>
      <c r="E69" s="66">
        <v>2</v>
      </c>
      <c r="F69" s="66"/>
      <c r="G69" s="66">
        <v>7.2</v>
      </c>
      <c r="H69" s="77"/>
      <c r="I69" s="72"/>
    </row>
    <row r="70" spans="2:9">
      <c r="B70" s="71">
        <v>5</v>
      </c>
      <c r="C70" s="66">
        <v>6</v>
      </c>
      <c r="D70" s="66">
        <v>1.3</v>
      </c>
      <c r="E70" s="66">
        <v>17</v>
      </c>
      <c r="F70" s="66">
        <v>22.1</v>
      </c>
      <c r="G70" s="66"/>
      <c r="H70" s="77"/>
      <c r="I70" s="72"/>
    </row>
    <row r="71" spans="2:9">
      <c r="B71" s="71">
        <v>6</v>
      </c>
      <c r="C71" s="66">
        <v>6</v>
      </c>
      <c r="D71" s="66">
        <v>1.64</v>
      </c>
      <c r="E71" s="66">
        <v>23</v>
      </c>
      <c r="F71" s="66">
        <v>37.700000000000003</v>
      </c>
      <c r="G71" s="66"/>
      <c r="H71" s="77"/>
      <c r="I71" s="72"/>
    </row>
    <row r="72" spans="2:9">
      <c r="B72" s="71">
        <v>7</v>
      </c>
      <c r="C72" s="66">
        <v>18</v>
      </c>
      <c r="D72" s="66">
        <v>7.2</v>
      </c>
      <c r="E72" s="66">
        <v>4</v>
      </c>
      <c r="F72" s="66"/>
      <c r="G72" s="66"/>
      <c r="H72" s="77"/>
      <c r="I72" s="72">
        <v>28.8</v>
      </c>
    </row>
    <row r="73" spans="2:9">
      <c r="B73" s="71">
        <v>8</v>
      </c>
      <c r="C73" s="66">
        <v>14</v>
      </c>
      <c r="D73" s="66">
        <v>6.52</v>
      </c>
      <c r="E73" s="66">
        <v>2</v>
      </c>
      <c r="F73" s="66"/>
      <c r="G73" s="66">
        <v>13</v>
      </c>
      <c r="H73" s="77"/>
      <c r="I73" s="72"/>
    </row>
    <row r="74" spans="2:9">
      <c r="B74" s="71">
        <v>9</v>
      </c>
      <c r="C74" s="66">
        <v>6</v>
      </c>
      <c r="D74" s="66">
        <v>1.64</v>
      </c>
      <c r="E74" s="66">
        <v>35</v>
      </c>
      <c r="F74" s="66">
        <v>57.4</v>
      </c>
      <c r="G74" s="66"/>
      <c r="H74" s="77"/>
      <c r="I74" s="72"/>
    </row>
    <row r="75" spans="2:9">
      <c r="B75" s="71">
        <v>10</v>
      </c>
      <c r="C75" s="66">
        <v>14</v>
      </c>
      <c r="D75" s="66">
        <v>5.67</v>
      </c>
      <c r="E75" s="66">
        <v>2</v>
      </c>
      <c r="F75" s="66"/>
      <c r="G75" s="66">
        <v>11.3</v>
      </c>
      <c r="H75" s="77"/>
      <c r="I75" s="72"/>
    </row>
    <row r="76" spans="2:9">
      <c r="B76" s="71">
        <v>11</v>
      </c>
      <c r="C76" s="66">
        <v>14</v>
      </c>
      <c r="D76" s="66">
        <v>4.63</v>
      </c>
      <c r="E76" s="66">
        <v>4</v>
      </c>
      <c r="F76" s="66"/>
      <c r="G76" s="66">
        <v>18.5</v>
      </c>
      <c r="H76" s="77"/>
      <c r="I76" s="72"/>
    </row>
    <row r="77" spans="2:9" ht="15" thickBot="1">
      <c r="B77" s="73">
        <v>12</v>
      </c>
      <c r="C77" s="74">
        <v>6</v>
      </c>
      <c r="D77" s="74">
        <v>1.64</v>
      </c>
      <c r="E77" s="74">
        <v>29</v>
      </c>
      <c r="F77" s="74">
        <v>47.6</v>
      </c>
      <c r="G77" s="74"/>
      <c r="H77" s="78"/>
      <c r="I77" s="75"/>
    </row>
    <row r="78" spans="2:9">
      <c r="B78" s="67"/>
      <c r="C78" s="67"/>
      <c r="D78" s="67" t="s">
        <v>205</v>
      </c>
      <c r="E78" s="67" t="s">
        <v>206</v>
      </c>
      <c r="F78" s="67">
        <v>164.8</v>
      </c>
      <c r="G78" s="67">
        <v>56.7</v>
      </c>
      <c r="H78" s="67"/>
      <c r="I78" s="67">
        <v>80.8</v>
      </c>
    </row>
    <row r="79" spans="2:9">
      <c r="B79" s="66"/>
      <c r="C79" s="66"/>
      <c r="D79" s="66" t="s">
        <v>207</v>
      </c>
      <c r="E79" s="66" t="s">
        <v>191</v>
      </c>
      <c r="F79" s="66">
        <v>0.222</v>
      </c>
      <c r="G79" s="66">
        <v>1.208</v>
      </c>
      <c r="H79" s="66"/>
      <c r="I79" s="66">
        <v>1.998</v>
      </c>
    </row>
    <row r="80" spans="2:9">
      <c r="B80" s="66"/>
      <c r="C80" s="66"/>
      <c r="D80" s="66" t="s">
        <v>208</v>
      </c>
      <c r="E80" s="66" t="s">
        <v>191</v>
      </c>
      <c r="F80" s="66">
        <v>36.6</v>
      </c>
      <c r="G80" s="66">
        <v>68.400000000000006</v>
      </c>
      <c r="H80" s="66"/>
      <c r="I80" s="66">
        <v>161.5</v>
      </c>
    </row>
    <row r="81" spans="2:9" ht="15">
      <c r="B81" s="66"/>
      <c r="C81" s="66"/>
      <c r="D81" s="91" t="s">
        <v>209</v>
      </c>
      <c r="E81" s="91" t="s">
        <v>210</v>
      </c>
      <c r="F81" s="66"/>
      <c r="G81" s="66"/>
      <c r="H81" s="66"/>
      <c r="I81" s="66"/>
    </row>
    <row r="82" spans="2:9">
      <c r="B82" s="66"/>
      <c r="C82" s="66"/>
      <c r="D82" s="66"/>
      <c r="E82" s="66"/>
      <c r="F82" s="66"/>
      <c r="G82" s="66"/>
      <c r="H82" s="66"/>
      <c r="I82" s="66"/>
    </row>
    <row r="83" spans="2:9" ht="15">
      <c r="B83" s="90" t="s">
        <v>212</v>
      </c>
      <c r="C83" s="66"/>
      <c r="D83" s="66"/>
      <c r="E83" s="66"/>
      <c r="F83" s="66"/>
      <c r="G83" s="66"/>
      <c r="H83" s="66"/>
      <c r="I83" s="66"/>
    </row>
    <row r="84" spans="2:9">
      <c r="B84" s="66"/>
      <c r="C84" s="66"/>
      <c r="D84" s="66"/>
      <c r="E84" s="66"/>
      <c r="F84" s="66"/>
      <c r="G84" s="66"/>
      <c r="H84" s="66"/>
      <c r="I84" s="66"/>
    </row>
    <row r="85" spans="2:9">
      <c r="B85" s="66"/>
      <c r="C85" s="66"/>
      <c r="D85" s="66"/>
      <c r="E85" s="66"/>
      <c r="F85" s="66"/>
      <c r="G85" s="66"/>
      <c r="H85" s="66"/>
      <c r="I85" s="66"/>
    </row>
    <row r="86" spans="2:9">
      <c r="B86" s="66"/>
      <c r="C86" s="66"/>
      <c r="D86" s="66"/>
      <c r="E86" s="66"/>
      <c r="F86" s="66"/>
      <c r="G86" s="66"/>
      <c r="H86" s="66"/>
      <c r="I86" s="66"/>
    </row>
    <row r="87" spans="2:9">
      <c r="B87" s="66"/>
      <c r="C87" s="66"/>
      <c r="D87" s="66"/>
      <c r="E87" s="66"/>
      <c r="F87" s="66"/>
      <c r="G87" s="66"/>
      <c r="H87" s="66"/>
      <c r="I87" s="66"/>
    </row>
    <row r="88" spans="2:9">
      <c r="B88" s="66"/>
      <c r="C88" s="66"/>
      <c r="D88" s="66"/>
      <c r="E88" s="66"/>
      <c r="F88" s="66"/>
      <c r="G88" s="66"/>
      <c r="H88" s="66"/>
      <c r="I88" s="66"/>
    </row>
    <row r="89" spans="2:9">
      <c r="B89" s="66"/>
      <c r="C89" s="66"/>
      <c r="D89" s="66"/>
      <c r="E89" s="66"/>
      <c r="F89" s="66"/>
      <c r="G89" s="66"/>
      <c r="H89" s="66"/>
      <c r="I89" s="66"/>
    </row>
    <row r="90" spans="2:9">
      <c r="B90" s="66"/>
      <c r="C90" s="66"/>
      <c r="D90" s="66"/>
      <c r="E90" s="66"/>
      <c r="F90" s="66"/>
      <c r="G90" s="66"/>
      <c r="H90" s="66"/>
      <c r="I90" s="66"/>
    </row>
    <row r="91" spans="2:9">
      <c r="B91" s="66"/>
      <c r="C91" s="66"/>
      <c r="D91" s="66"/>
      <c r="E91" s="66"/>
      <c r="F91" s="66"/>
      <c r="G91" s="66"/>
      <c r="H91" s="66"/>
      <c r="I91" s="66"/>
    </row>
    <row r="92" spans="2:9">
      <c r="B92" s="66"/>
      <c r="C92" s="66"/>
      <c r="D92" s="66"/>
      <c r="E92" s="66"/>
      <c r="F92" s="66"/>
      <c r="G92" s="66"/>
      <c r="H92" s="66"/>
      <c r="I92" s="66"/>
    </row>
    <row r="93" spans="2:9">
      <c r="B93" s="66"/>
      <c r="C93" s="66"/>
      <c r="D93" s="66"/>
      <c r="E93" s="66"/>
      <c r="F93" s="66"/>
      <c r="G93" s="66"/>
      <c r="H93" s="66"/>
      <c r="I93" s="66"/>
    </row>
    <row r="94" spans="2:9">
      <c r="B94" s="66"/>
      <c r="C94" s="66"/>
      <c r="D94" s="66"/>
      <c r="E94" s="66"/>
      <c r="F94" s="66"/>
      <c r="G94" s="66"/>
      <c r="H94" s="66"/>
      <c r="I94" s="66"/>
    </row>
    <row r="95" spans="2:9">
      <c r="B95" s="66"/>
      <c r="C95" s="66"/>
      <c r="D95" s="66"/>
      <c r="E95" s="66"/>
      <c r="F95" s="66"/>
      <c r="G95" s="66"/>
      <c r="H95" s="66"/>
      <c r="I95" s="66"/>
    </row>
    <row r="96" spans="2:9">
      <c r="B96" s="66"/>
      <c r="C96" s="66"/>
      <c r="D96" s="66"/>
      <c r="E96" s="66"/>
      <c r="F96" s="66"/>
      <c r="G96" s="66"/>
      <c r="H96" s="66"/>
      <c r="I96" s="66"/>
    </row>
    <row r="97" spans="2:9">
      <c r="B97" s="66"/>
      <c r="C97" s="66"/>
      <c r="D97" s="66"/>
      <c r="E97" s="66"/>
      <c r="F97" s="66"/>
      <c r="G97" s="66"/>
      <c r="H97" s="66"/>
      <c r="I97" s="66"/>
    </row>
    <row r="98" spans="2:9">
      <c r="B98" s="66"/>
      <c r="C98" s="66"/>
      <c r="D98" s="66"/>
      <c r="E98" s="66"/>
      <c r="F98" s="66"/>
      <c r="G98" s="66"/>
      <c r="H98" s="66"/>
      <c r="I98" s="66"/>
    </row>
    <row r="99" spans="2:9">
      <c r="B99" s="66"/>
      <c r="C99" s="66"/>
      <c r="D99" s="66"/>
      <c r="E99" s="66"/>
      <c r="F99" s="66"/>
      <c r="G99" s="66"/>
      <c r="H99" s="66"/>
      <c r="I99" s="66"/>
    </row>
    <row r="100" spans="2:9">
      <c r="B100" s="66"/>
      <c r="C100" s="66"/>
      <c r="D100" s="66"/>
      <c r="E100" s="66"/>
      <c r="F100" s="66"/>
      <c r="G100" s="66"/>
      <c r="H100" s="66"/>
      <c r="I100" s="66"/>
    </row>
    <row r="101" spans="2:9">
      <c r="B101" s="66"/>
      <c r="C101" s="66"/>
      <c r="D101" s="66"/>
      <c r="E101" s="66"/>
      <c r="F101" s="66"/>
      <c r="G101" s="66"/>
      <c r="H101" s="66"/>
      <c r="I101" s="66"/>
    </row>
    <row r="102" spans="2:9">
      <c r="B102" s="66"/>
      <c r="C102" s="66"/>
      <c r="D102" s="66"/>
      <c r="E102" s="66"/>
      <c r="F102" s="66"/>
      <c r="G102" s="66"/>
      <c r="H102" s="66"/>
      <c r="I102" s="66"/>
    </row>
    <row r="103" spans="2:9">
      <c r="B103" s="66"/>
      <c r="C103" s="66"/>
      <c r="D103" s="66"/>
      <c r="E103" s="66"/>
      <c r="F103" s="66"/>
      <c r="G103" s="66"/>
      <c r="H103" s="66"/>
      <c r="I103" s="66"/>
    </row>
    <row r="104" spans="2:9">
      <c r="B104" s="66"/>
      <c r="C104" s="66"/>
      <c r="D104" s="66"/>
      <c r="E104" s="66"/>
      <c r="F104" s="66"/>
      <c r="G104" s="66"/>
      <c r="H104" s="66"/>
      <c r="I104" s="66"/>
    </row>
    <row r="105" spans="2:9">
      <c r="B105" s="66"/>
      <c r="C105" s="66"/>
      <c r="D105" s="66"/>
      <c r="E105" s="66"/>
      <c r="F105" s="66"/>
      <c r="G105" s="66"/>
      <c r="H105" s="66"/>
      <c r="I105" s="66"/>
    </row>
    <row r="106" spans="2:9">
      <c r="B106" s="66"/>
      <c r="C106" s="66"/>
      <c r="D106" s="66"/>
      <c r="E106" s="66"/>
      <c r="F106" s="66"/>
      <c r="G106" s="66"/>
      <c r="H106" s="66"/>
      <c r="I106" s="66"/>
    </row>
    <row r="107" spans="2:9">
      <c r="B107" s="66"/>
      <c r="C107" s="66"/>
      <c r="D107" s="66"/>
      <c r="E107" s="66"/>
      <c r="F107" s="66"/>
      <c r="G107" s="66"/>
      <c r="H107" s="66"/>
      <c r="I107" s="66"/>
    </row>
    <row r="108" spans="2:9">
      <c r="B108" s="66"/>
      <c r="C108" s="66"/>
      <c r="D108" s="66"/>
      <c r="E108" s="66"/>
      <c r="F108" s="66"/>
      <c r="G108" s="66"/>
      <c r="H108" s="66"/>
      <c r="I108" s="66"/>
    </row>
    <row r="109" spans="2:9">
      <c r="B109" s="66"/>
      <c r="C109" s="66"/>
      <c r="D109" s="66"/>
      <c r="E109" s="66"/>
      <c r="F109" s="66"/>
      <c r="G109" s="66"/>
      <c r="H109" s="66"/>
      <c r="I109" s="66"/>
    </row>
    <row r="110" spans="2:9">
      <c r="B110" s="66"/>
      <c r="C110" s="66"/>
      <c r="D110" s="66"/>
      <c r="E110" s="66"/>
      <c r="F110" s="66"/>
      <c r="G110" s="66"/>
      <c r="H110" s="66"/>
      <c r="I110" s="66"/>
    </row>
    <row r="124" spans="2:4">
      <c r="B124" t="s">
        <v>236</v>
      </c>
      <c r="C124" t="s">
        <v>237</v>
      </c>
      <c r="D124" t="s">
        <v>238</v>
      </c>
    </row>
    <row r="125" spans="2:4" ht="30" customHeight="1">
      <c r="B125" s="66" t="s">
        <v>214</v>
      </c>
      <c r="C125" s="66"/>
      <c r="D125" s="66"/>
    </row>
    <row r="126" spans="2:4" ht="30" customHeight="1">
      <c r="B126" s="92" t="s">
        <v>213</v>
      </c>
      <c r="C126" s="92" t="s">
        <v>215</v>
      </c>
      <c r="D126" s="92"/>
    </row>
    <row r="127" spans="2:4" ht="30" customHeight="1">
      <c r="B127" s="92" t="s">
        <v>239</v>
      </c>
      <c r="C127" s="92" t="s">
        <v>240</v>
      </c>
      <c r="D127" s="92"/>
    </row>
    <row r="128" spans="2:4" ht="30" customHeight="1">
      <c r="B128" s="92" t="s">
        <v>216</v>
      </c>
      <c r="C128" s="92" t="s">
        <v>229</v>
      </c>
      <c r="D128" s="92"/>
    </row>
    <row r="129" spans="2:4" ht="30" customHeight="1">
      <c r="B129" s="92" t="s">
        <v>217</v>
      </c>
      <c r="C129" s="92" t="s">
        <v>230</v>
      </c>
      <c r="D129" s="92"/>
    </row>
    <row r="130" spans="2:4" ht="30" customHeight="1">
      <c r="B130" s="92" t="s">
        <v>218</v>
      </c>
      <c r="C130" s="92" t="s">
        <v>219</v>
      </c>
      <c r="D130" s="92"/>
    </row>
    <row r="131" spans="2:4" ht="5.25" customHeight="1">
      <c r="B131" s="92"/>
      <c r="C131" s="92"/>
      <c r="D131" s="92"/>
    </row>
    <row r="132" spans="2:4" ht="30" customHeight="1">
      <c r="B132" s="92" t="s">
        <v>220</v>
      </c>
      <c r="C132" s="92" t="s">
        <v>221</v>
      </c>
      <c r="D132" s="92"/>
    </row>
    <row r="133" spans="2:4" ht="30" customHeight="1">
      <c r="B133" s="92" t="s">
        <v>218</v>
      </c>
      <c r="C133" s="92" t="s">
        <v>222</v>
      </c>
      <c r="D133" s="92"/>
    </row>
    <row r="134" spans="2:4" ht="30" customHeight="1">
      <c r="B134" s="92" t="s">
        <v>218</v>
      </c>
      <c r="C134" s="92" t="s">
        <v>228</v>
      </c>
      <c r="D134" s="92"/>
    </row>
    <row r="135" spans="2:4" ht="30" customHeight="1">
      <c r="B135" s="92" t="s">
        <v>231</v>
      </c>
      <c r="C135" s="92" t="s">
        <v>232</v>
      </c>
      <c r="D135" s="92"/>
    </row>
    <row r="136" spans="2:4" ht="5.25" customHeight="1">
      <c r="B136" s="92"/>
      <c r="C136" s="92"/>
      <c r="D136" s="92"/>
    </row>
    <row r="137" spans="2:4" ht="30" customHeight="1">
      <c r="B137" s="92" t="s">
        <v>223</v>
      </c>
      <c r="C137" s="92" t="s">
        <v>235</v>
      </c>
      <c r="D137" s="92"/>
    </row>
    <row r="138" spans="2:4" ht="30" customHeight="1">
      <c r="B138" s="92" t="s">
        <v>224</v>
      </c>
      <c r="C138" s="92" t="s">
        <v>225</v>
      </c>
      <c r="D138" s="92"/>
    </row>
    <row r="139" spans="2:4" ht="30" customHeight="1">
      <c r="B139" s="92" t="s">
        <v>226</v>
      </c>
      <c r="C139" s="92" t="s">
        <v>227</v>
      </c>
      <c r="D139" s="92"/>
    </row>
    <row r="140" spans="2:4" ht="4.5" customHeight="1">
      <c r="B140" s="92"/>
      <c r="C140" s="92"/>
      <c r="D140" s="92"/>
    </row>
    <row r="141" spans="2:4" ht="30" customHeight="1">
      <c r="B141" s="93" t="s">
        <v>233</v>
      </c>
      <c r="C141" s="93" t="s">
        <v>234</v>
      </c>
      <c r="D141" s="93"/>
    </row>
  </sheetData>
  <hyperlinks>
    <hyperlink ref="I10" r:id="rId1"/>
    <hyperlink ref="B14" r:id="rId2"/>
    <hyperlink ref="B16" r:id="rId3"/>
    <hyperlink ref="B18" r:id="rId4"/>
    <hyperlink ref="B19" r:id="rId5"/>
    <hyperlink ref="J9" r:id="rId6"/>
    <hyperlink ref="B20" r:id="rId7"/>
  </hyperlinks>
  <pageMargins left="0.7" right="0.7" top="0.75" bottom="0.75" header="0.3" footer="0.3"/>
  <pageSetup paperSize="9" orientation="landscape" horizontalDpi="0" verticalDpi="0" r:id="rId8"/>
  <tableParts count="1">
    <tablePart r:id="rId9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2:E23"/>
  <sheetViews>
    <sheetView topLeftCell="A10" workbookViewId="0">
      <selection activeCell="D26" sqref="D26"/>
    </sheetView>
  </sheetViews>
  <sheetFormatPr defaultRowHeight="14.25"/>
  <cols>
    <col min="3" max="3" width="34.44140625" customWidth="1"/>
    <col min="4" max="4" width="38.6640625" bestFit="1" customWidth="1"/>
    <col min="5" max="5" width="12.88671875" bestFit="1" customWidth="1"/>
  </cols>
  <sheetData>
    <row r="2" spans="2:5">
      <c r="B2" s="66"/>
      <c r="C2" s="66" t="s">
        <v>12</v>
      </c>
      <c r="D2" s="66" t="s">
        <v>264</v>
      </c>
      <c r="E2" s="66" t="s">
        <v>275</v>
      </c>
    </row>
    <row r="3" spans="2:5">
      <c r="B3" s="66">
        <v>1</v>
      </c>
      <c r="C3" s="66" t="s">
        <v>263</v>
      </c>
      <c r="D3" s="99">
        <v>41442</v>
      </c>
      <c r="E3" s="66"/>
    </row>
    <row r="4" spans="2:5">
      <c r="B4" s="66">
        <v>2</v>
      </c>
      <c r="C4" s="66" t="s">
        <v>265</v>
      </c>
      <c r="D4" s="66" t="s">
        <v>266</v>
      </c>
      <c r="E4" s="66"/>
    </row>
    <row r="5" spans="2:5">
      <c r="B5" s="66">
        <v>3</v>
      </c>
      <c r="C5" s="66" t="s">
        <v>274</v>
      </c>
      <c r="D5" s="66"/>
      <c r="E5" s="66"/>
    </row>
    <row r="6" spans="2:5">
      <c r="B6" s="66">
        <v>4</v>
      </c>
      <c r="C6" s="66" t="s">
        <v>267</v>
      </c>
      <c r="D6" s="99">
        <v>41426</v>
      </c>
      <c r="E6" s="66"/>
    </row>
    <row r="7" spans="2:5">
      <c r="B7" s="66">
        <v>5</v>
      </c>
      <c r="C7" s="66" t="s">
        <v>268</v>
      </c>
      <c r="D7" s="99">
        <v>41425</v>
      </c>
      <c r="E7" s="66"/>
    </row>
    <row r="8" spans="2:5">
      <c r="B8" s="66">
        <v>6</v>
      </c>
      <c r="C8" s="66" t="s">
        <v>269</v>
      </c>
      <c r="D8" s="99">
        <v>41427</v>
      </c>
      <c r="E8" s="66"/>
    </row>
    <row r="9" spans="2:5">
      <c r="B9" s="66">
        <v>7</v>
      </c>
      <c r="C9" s="66" t="s">
        <v>270</v>
      </c>
      <c r="D9" s="99">
        <v>41428</v>
      </c>
      <c r="E9" s="66"/>
    </row>
    <row r="10" spans="2:5">
      <c r="B10" s="66">
        <v>8</v>
      </c>
      <c r="C10" s="66" t="s">
        <v>271</v>
      </c>
      <c r="D10" s="66"/>
      <c r="E10" s="66"/>
    </row>
    <row r="11" spans="2:5">
      <c r="B11" s="66">
        <v>9</v>
      </c>
      <c r="C11" s="66" t="s">
        <v>272</v>
      </c>
      <c r="D11" s="66"/>
      <c r="E11" s="66"/>
    </row>
    <row r="12" spans="2:5">
      <c r="B12" s="66">
        <v>10</v>
      </c>
      <c r="C12" s="66" t="s">
        <v>273</v>
      </c>
      <c r="D12" s="66"/>
      <c r="E12" s="66"/>
    </row>
    <row r="14" spans="2:5">
      <c r="C14" t="s">
        <v>290</v>
      </c>
    </row>
    <row r="15" spans="2:5">
      <c r="C15" s="107"/>
      <c r="D15" s="107"/>
    </row>
    <row r="16" spans="2:5" ht="28.5">
      <c r="C16" s="108" t="s">
        <v>279</v>
      </c>
      <c r="D16" s="108" t="s">
        <v>283</v>
      </c>
    </row>
    <row r="17" spans="3:4" ht="28.5">
      <c r="C17" s="108" t="s">
        <v>280</v>
      </c>
      <c r="D17" s="108" t="s">
        <v>284</v>
      </c>
    </row>
    <row r="18" spans="3:4" ht="42.75">
      <c r="C18" s="108" t="s">
        <v>281</v>
      </c>
      <c r="D18" s="108" t="s">
        <v>285</v>
      </c>
    </row>
    <row r="19" spans="3:4" ht="28.5">
      <c r="C19" s="108" t="s">
        <v>282</v>
      </c>
      <c r="D19" s="108" t="s">
        <v>286</v>
      </c>
    </row>
    <row r="20" spans="3:4" ht="28.5">
      <c r="C20" s="108"/>
      <c r="D20" s="108" t="s">
        <v>287</v>
      </c>
    </row>
    <row r="21" spans="3:4">
      <c r="C21" s="109"/>
      <c r="D21" s="109" t="s">
        <v>291</v>
      </c>
    </row>
    <row r="22" spans="3:4">
      <c r="C22" s="110" t="s">
        <v>288</v>
      </c>
      <c r="D22" s="109" t="s">
        <v>292</v>
      </c>
    </row>
    <row r="23" spans="3:4">
      <c r="C23" s="110" t="s">
        <v>289</v>
      </c>
      <c r="D23" s="109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ProductBacklog</vt:lpstr>
      <vt:lpstr>01_Sprint</vt:lpstr>
      <vt:lpstr>02_Sprint</vt:lpstr>
      <vt:lpstr>03_Sprint</vt:lpstr>
      <vt:lpstr>04_Sprint</vt:lpstr>
      <vt:lpstr>05_Sprint</vt:lpstr>
      <vt:lpstr>Piasek i stal</vt:lpstr>
      <vt:lpstr>Warunki uruchomienia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cp:lastPrinted>2013-05-20T16:26:12Z</cp:lastPrinted>
  <dcterms:created xsi:type="dcterms:W3CDTF">2012-12-30T11:00:58Z</dcterms:created>
  <dcterms:modified xsi:type="dcterms:W3CDTF">2013-08-15T18:39:08Z</dcterms:modified>
</cp:coreProperties>
</file>