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Sheet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<sst xmlns="http://schemas.openxmlformats.org/spreadsheetml/2006/main" count="70" uniqueCount="60">
  <si>
    <t>INSTALLATION COST</t>
  </si>
  <si>
    <t>TILE PRODUCTION</t>
  </si>
  <si>
    <t>SPECIFICATIONS</t>
  </si>
  <si>
    <t>Piece</t>
  </si>
  <si>
    <t>Sale per piece</t>
  </si>
  <si>
    <t>Total</t>
  </si>
  <si>
    <t>Piece/Weight</t>
  </si>
  <si>
    <t>Cost per piece/weight</t>
  </si>
  <si>
    <t>Pavegen Tiles</t>
  </si>
  <si>
    <t>Substrate Materials</t>
  </si>
  <si>
    <t>1kg of each</t>
  </si>
  <si>
    <t>Encapsulation Materials</t>
  </si>
  <si>
    <t xml:space="preserve">Labor </t>
  </si>
  <si>
    <t>Electrodes</t>
  </si>
  <si>
    <t>Logistics</t>
  </si>
  <si>
    <t>Sealing Materials</t>
  </si>
  <si>
    <t xml:space="preserve">Eletrical Bill </t>
  </si>
  <si>
    <t>TOTAL</t>
  </si>
  <si>
    <t>Permits</t>
  </si>
  <si>
    <t>Number of Tiles:</t>
  </si>
  <si>
    <t>Contigency Funds</t>
  </si>
  <si>
    <t>Cost per tile:</t>
  </si>
  <si>
    <t>CUSTOMER'S SAVINGS</t>
  </si>
  <si>
    <t>Amt. of Steps</t>
  </si>
  <si>
    <t>Watts per Step</t>
  </si>
  <si>
    <t>Total Watts</t>
  </si>
  <si>
    <t>Kwh</t>
  </si>
  <si>
    <t>Kwh Cost per day</t>
  </si>
  <si>
    <t>Watts Cost per week</t>
  </si>
  <si>
    <t xml:space="preserve">Watts per month </t>
  </si>
  <si>
    <t>Watts per Year</t>
  </si>
  <si>
    <t xml:space="preserve">Monday </t>
  </si>
  <si>
    <t xml:space="preserve">Tuesday </t>
  </si>
  <si>
    <t>Wednesday</t>
  </si>
  <si>
    <t>Thursday</t>
  </si>
  <si>
    <t>Friday</t>
  </si>
  <si>
    <t>Saturday</t>
  </si>
  <si>
    <t>Sunday</t>
  </si>
  <si>
    <t>Business Expense:</t>
  </si>
  <si>
    <t>Equipments/Tools</t>
  </si>
  <si>
    <t>Electrical Components</t>
  </si>
  <si>
    <t>Scaffolding</t>
  </si>
  <si>
    <t xml:space="preserve">Drilling </t>
  </si>
  <si>
    <t>Weilding and Drouting</t>
  </si>
  <si>
    <t>TOTAL:</t>
  </si>
  <si>
    <t>PROFIT SHARING:</t>
  </si>
  <si>
    <t>Sale Price per piece</t>
  </si>
  <si>
    <t>Cost</t>
  </si>
  <si>
    <t>Profit</t>
  </si>
  <si>
    <t>Total Profit</t>
  </si>
  <si>
    <t>Profit Margin(pr tile)</t>
  </si>
  <si>
    <t>Contract Assumption:</t>
  </si>
  <si>
    <t>Tiles Purchased:</t>
  </si>
  <si>
    <t>Profit:</t>
  </si>
  <si>
    <t>Workers:</t>
  </si>
  <si>
    <t>Tax rate:</t>
  </si>
  <si>
    <t>Profit Share for Workers</t>
  </si>
  <si>
    <t>Business Earnings:</t>
  </si>
  <si>
    <t>Value:</t>
  </si>
  <si>
    <t>Earning per worker: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</si>
</sst>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b/>
      <i/>
      <sz val="11.0"/>
      <color theme="1"/>
      <name val="Calibri"/>
    </font>
    <font>
      <color theme="1"/>
      <name val="Calibri"/>
      <scheme val="minor"/>
    </font>
    <font>
      <u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9E2F3"/>
        <bgColor rgb="FFD9E2F3"/>
      </patternFill>
    </fill>
    <fill>
      <patternFill patternType="solid">
        <fgColor theme="7"/>
        <bgColor theme="7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/>
    </xf>
    <xf borderId="4" fillId="4" fontId="3" numFmtId="0" xfId="0" applyBorder="1" applyFill="1" applyFont="1"/>
    <xf borderId="5" fillId="2" fontId="1" numFmtId="0" xfId="0" applyBorder="1" applyFont="1"/>
    <xf borderId="5" fillId="2" fontId="4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5" fillId="4" fontId="3" numFmtId="0" xfId="0" applyBorder="1" applyFont="1"/>
    <xf borderId="0" fillId="0" fontId="5" numFmtId="0" xfId="0" applyFont="1"/>
    <xf borderId="0" fillId="0" fontId="3" numFmtId="0" xfId="0" applyAlignment="1" applyFont="1">
      <alignment horizontal="right"/>
    </xf>
    <xf borderId="5" fillId="4" fontId="3" numFmtId="0" xfId="0" applyAlignment="1" applyBorder="1" applyFont="1">
      <alignment horizontal="right"/>
    </xf>
    <xf borderId="5" fillId="3" fontId="1" numFmtId="0" xfId="0" applyBorder="1" applyFont="1"/>
    <xf borderId="5" fillId="3" fontId="3" numFmtId="0" xfId="0" applyBorder="1" applyFont="1"/>
    <xf borderId="5" fillId="3" fontId="1" numFmtId="0" xfId="0" applyAlignment="1" applyBorder="1" applyFont="1">
      <alignment horizontal="left"/>
    </xf>
    <xf borderId="5" fillId="3" fontId="1" numFmtId="0" xfId="0" applyAlignment="1" applyBorder="1" applyFont="1">
      <alignment horizontal="right"/>
    </xf>
    <xf borderId="5" fillId="2" fontId="3" numFmtId="0" xfId="0" applyBorder="1" applyFont="1"/>
    <xf borderId="5" fillId="5" fontId="3" numFmtId="0" xfId="0" applyBorder="1" applyFill="1" applyFont="1"/>
    <xf borderId="5" fillId="5" fontId="1" numFmtId="0" xfId="0" applyAlignment="1" applyBorder="1" applyFont="1">
      <alignment horizontal="center"/>
    </xf>
    <xf borderId="5" fillId="6" fontId="1" numFmtId="0" xfId="0" applyBorder="1" applyFill="1" applyFont="1"/>
    <xf borderId="5" fillId="6" fontId="3" numFmtId="0" xfId="0" applyBorder="1" applyFont="1"/>
    <xf borderId="5" fillId="6" fontId="6" numFmtId="0" xfId="0" applyBorder="1" applyFont="1"/>
    <xf borderId="1" fillId="7" fontId="1" numFmtId="0" xfId="0" applyAlignment="1" applyBorder="1" applyFill="1" applyFont="1">
      <alignment horizontal="center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9" xfId="0" applyAlignment="1" applyFont="1" applyNumberFormat="1">
      <alignment horizontal="center"/>
    </xf>
    <xf borderId="1" fillId="6" fontId="1" numFmtId="0" xfId="0" applyAlignment="1" applyBorder="1" applyFont="1">
      <alignment horizontal="center"/>
    </xf>
    <xf borderId="0" fillId="0" fontId="3" numFmtId="9" xfId="0" applyFont="1" applyNumberFormat="1"/>
    <xf borderId="0" fillId="0" fontId="1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15.0"/>
    <col customWidth="1" min="3" max="3" width="16.86"/>
    <col customWidth="1" min="4" max="4" width="29.14"/>
    <col customWidth="1" min="5" max="5" width="25.14"/>
    <col customWidth="1" min="6" max="6" width="21.0"/>
    <col customWidth="1" min="7" max="7" width="23.86"/>
    <col customWidth="1" min="8" max="8" width="24.0"/>
    <col customWidth="1" min="9" max="9" width="19.14"/>
    <col customWidth="1" min="10" max="26" width="8.71"/>
  </cols>
  <sheetData>
    <row r="1" ht="14.25" customHeight="1">
      <c r="A1" s="1" t="s">
        <v>0</v>
      </c>
      <c r="B1" s="2"/>
      <c r="C1" s="2"/>
      <c r="D1" s="3"/>
      <c r="F1" s="4" t="s">
        <v>1</v>
      </c>
      <c r="G1" s="2"/>
      <c r="H1" s="3"/>
      <c r="I1" s="5"/>
    </row>
    <row r="2" ht="14.25" customHeight="1">
      <c r="A2" s="6" t="s">
        <v>2</v>
      </c>
      <c r="B2" s="7" t="s">
        <v>3</v>
      </c>
      <c r="C2" s="8" t="s">
        <v>4</v>
      </c>
      <c r="D2" s="8" t="s">
        <v>5</v>
      </c>
      <c r="F2" s="6" t="s">
        <v>2</v>
      </c>
      <c r="G2" s="7" t="s">
        <v>6</v>
      </c>
      <c r="H2" s="8" t="s">
        <v>7</v>
      </c>
      <c r="I2" s="5"/>
    </row>
    <row r="3" ht="14.25" customHeight="1">
      <c r="A3" s="9" t="s">
        <v>8</v>
      </c>
      <c r="B3" s="9">
        <v>12.0</v>
      </c>
      <c r="C3" s="9">
        <v>6000.0</v>
      </c>
      <c r="D3" s="9">
        <f>B3*C3</f>
        <v>72000</v>
      </c>
      <c r="F3" s="10" t="s">
        <v>9</v>
      </c>
      <c r="G3" s="11" t="s">
        <v>10</v>
      </c>
      <c r="H3" s="10">
        <v>230000.0</v>
      </c>
    </row>
    <row r="4" ht="14.25" customHeight="1">
      <c r="A4" s="9"/>
      <c r="B4" s="9"/>
      <c r="C4" s="9"/>
      <c r="D4" s="9"/>
      <c r="F4" s="10" t="s">
        <v>11</v>
      </c>
      <c r="G4" s="11" t="s">
        <v>10</v>
      </c>
      <c r="H4" s="10">
        <v>22800.0</v>
      </c>
    </row>
    <row r="5" ht="14.25" customHeight="1">
      <c r="A5" s="9" t="s">
        <v>12</v>
      </c>
      <c r="B5" s="9">
        <v>10.0</v>
      </c>
      <c r="C5" s="9">
        <v>3000.0</v>
      </c>
      <c r="D5" s="9">
        <f t="shared" ref="D5:D9" si="1">B5*C5</f>
        <v>30000</v>
      </c>
      <c r="F5" s="10" t="s">
        <v>13</v>
      </c>
      <c r="G5" s="11" t="s">
        <v>10</v>
      </c>
      <c r="H5" s="10">
        <v>3000.0</v>
      </c>
    </row>
    <row r="6" ht="14.25" customHeight="1">
      <c r="A6" s="9" t="s">
        <v>14</v>
      </c>
      <c r="B6" s="9">
        <v>12.0</v>
      </c>
      <c r="C6" s="9">
        <v>1000.0</v>
      </c>
      <c r="D6" s="9">
        <f t="shared" si="1"/>
        <v>12000</v>
      </c>
      <c r="F6" s="10" t="s">
        <v>15</v>
      </c>
      <c r="G6" s="11" t="s">
        <v>10</v>
      </c>
      <c r="H6" s="10">
        <v>4600.0</v>
      </c>
    </row>
    <row r="7" ht="14.25" customHeight="1">
      <c r="A7" s="9" t="s">
        <v>16</v>
      </c>
      <c r="B7" s="12">
        <v>1.0</v>
      </c>
      <c r="C7" s="9">
        <v>25000.0</v>
      </c>
      <c r="D7" s="9">
        <f t="shared" si="1"/>
        <v>25000</v>
      </c>
      <c r="F7" s="13" t="s">
        <v>17</v>
      </c>
      <c r="G7" s="14"/>
      <c r="H7" s="13">
        <f>SUM(H3:H6)</f>
        <v>260400</v>
      </c>
    </row>
    <row r="8" ht="14.25" customHeight="1">
      <c r="A8" s="9" t="s">
        <v>18</v>
      </c>
      <c r="B8" s="9">
        <v>1.0</v>
      </c>
      <c r="C8" s="9">
        <v>10000.0</v>
      </c>
      <c r="D8" s="9">
        <f t="shared" si="1"/>
        <v>10000</v>
      </c>
      <c r="G8" s="13" t="s">
        <v>19</v>
      </c>
      <c r="H8" s="14">
        <v>50.0</v>
      </c>
    </row>
    <row r="9" ht="14.25" customHeight="1">
      <c r="A9" s="9" t="s">
        <v>20</v>
      </c>
      <c r="B9" s="9">
        <v>1.0</v>
      </c>
      <c r="C9" s="9">
        <v>10000.0</v>
      </c>
      <c r="D9" s="9">
        <f t="shared" si="1"/>
        <v>10000</v>
      </c>
      <c r="G9" s="15" t="s">
        <v>21</v>
      </c>
      <c r="H9" s="16">
        <f>H7/H8</f>
        <v>5208</v>
      </c>
    </row>
    <row r="10" ht="14.25" customHeight="1">
      <c r="A10" s="6" t="s">
        <v>17</v>
      </c>
      <c r="B10" s="17"/>
      <c r="C10" s="17"/>
      <c r="D10" s="6">
        <f>SUM(D3:D9)</f>
        <v>159000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>
      <c r="A18" s="1" t="s">
        <v>22</v>
      </c>
      <c r="B18" s="2"/>
      <c r="C18" s="2"/>
      <c r="D18" s="2"/>
      <c r="E18" s="2"/>
      <c r="F18" s="2"/>
      <c r="G18" s="2"/>
      <c r="H18" s="2"/>
      <c r="I18" s="3"/>
    </row>
    <row r="19" ht="14.25" customHeight="1">
      <c r="A19" s="18"/>
      <c r="B19" s="19" t="s">
        <v>23</v>
      </c>
      <c r="C19" s="19" t="s">
        <v>24</v>
      </c>
      <c r="D19" s="19" t="s">
        <v>25</v>
      </c>
      <c r="E19" s="19" t="s">
        <v>26</v>
      </c>
      <c r="F19" s="19" t="s">
        <v>27</v>
      </c>
      <c r="G19" s="19" t="s">
        <v>28</v>
      </c>
      <c r="H19" s="19" t="s">
        <v>29</v>
      </c>
      <c r="I19" s="19" t="s">
        <v>30</v>
      </c>
    </row>
    <row r="20" ht="14.25" customHeight="1">
      <c r="A20" s="9" t="s">
        <v>31</v>
      </c>
      <c r="B20" s="9">
        <v>80000.0</v>
      </c>
      <c r="C20" s="9">
        <v>7.0</v>
      </c>
      <c r="D20" s="9">
        <f t="shared" ref="D20:D26" si="2">B20*C20</f>
        <v>560000</v>
      </c>
      <c r="E20" s="9">
        <f t="shared" ref="E20:E26" si="3">D20/1000/24</f>
        <v>23.33333333</v>
      </c>
      <c r="F20" s="9">
        <f t="shared" ref="F20:F26" si="4">E20*11.9001</f>
        <v>277.669</v>
      </c>
      <c r="G20" s="9">
        <f t="shared" ref="G20:G27" si="5">F20*7</f>
        <v>1943.683</v>
      </c>
      <c r="H20" s="9">
        <f t="shared" ref="H20:H27" si="6">G20*4</f>
        <v>7774.732</v>
      </c>
      <c r="I20" s="9">
        <f t="shared" ref="I20:I27" si="7">H20*12</f>
        <v>93296.784</v>
      </c>
    </row>
    <row r="21" ht="14.25" customHeight="1">
      <c r="A21" s="9" t="s">
        <v>32</v>
      </c>
      <c r="B21" s="9">
        <v>75000.0</v>
      </c>
      <c r="C21" s="9">
        <v>7.0</v>
      </c>
      <c r="D21" s="9">
        <f t="shared" si="2"/>
        <v>525000</v>
      </c>
      <c r="E21" s="9">
        <f t="shared" si="3"/>
        <v>21.875</v>
      </c>
      <c r="F21" s="9">
        <f t="shared" si="4"/>
        <v>260.3146875</v>
      </c>
      <c r="G21" s="9">
        <f t="shared" si="5"/>
        <v>1822.202813</v>
      </c>
      <c r="H21" s="9">
        <f t="shared" si="6"/>
        <v>7288.81125</v>
      </c>
      <c r="I21" s="9">
        <f t="shared" si="7"/>
        <v>87465.735</v>
      </c>
    </row>
    <row r="22" ht="14.25" customHeight="1">
      <c r="A22" s="9" t="s">
        <v>33</v>
      </c>
      <c r="B22" s="9">
        <v>60000.0</v>
      </c>
      <c r="C22" s="9">
        <v>7.0</v>
      </c>
      <c r="D22" s="9">
        <f t="shared" si="2"/>
        <v>420000</v>
      </c>
      <c r="E22" s="9">
        <f t="shared" si="3"/>
        <v>17.5</v>
      </c>
      <c r="F22" s="9">
        <f t="shared" si="4"/>
        <v>208.25175</v>
      </c>
      <c r="G22" s="9">
        <f t="shared" si="5"/>
        <v>1457.76225</v>
      </c>
      <c r="H22" s="9">
        <f t="shared" si="6"/>
        <v>5831.049</v>
      </c>
      <c r="I22" s="9">
        <f t="shared" si="7"/>
        <v>69972.588</v>
      </c>
    </row>
    <row r="23" ht="14.25" customHeight="1">
      <c r="A23" s="9" t="s">
        <v>34</v>
      </c>
      <c r="B23" s="9">
        <v>50000.0</v>
      </c>
      <c r="C23" s="9">
        <v>7.0</v>
      </c>
      <c r="D23" s="9">
        <f t="shared" si="2"/>
        <v>350000</v>
      </c>
      <c r="E23" s="9">
        <f t="shared" si="3"/>
        <v>14.58333333</v>
      </c>
      <c r="F23" s="9">
        <f t="shared" si="4"/>
        <v>173.543125</v>
      </c>
      <c r="G23" s="9">
        <f t="shared" si="5"/>
        <v>1214.801875</v>
      </c>
      <c r="H23" s="9">
        <f t="shared" si="6"/>
        <v>4859.2075</v>
      </c>
      <c r="I23" s="9">
        <f t="shared" si="7"/>
        <v>58310.49</v>
      </c>
    </row>
    <row r="24" ht="14.25" customHeight="1">
      <c r="A24" s="9" t="s">
        <v>35</v>
      </c>
      <c r="B24" s="9">
        <v>40000.0</v>
      </c>
      <c r="C24" s="9">
        <v>7.0</v>
      </c>
      <c r="D24" s="9">
        <f t="shared" si="2"/>
        <v>280000</v>
      </c>
      <c r="E24" s="9">
        <f t="shared" si="3"/>
        <v>11.66666667</v>
      </c>
      <c r="F24" s="9">
        <f t="shared" si="4"/>
        <v>138.8345</v>
      </c>
      <c r="G24" s="9">
        <f t="shared" si="5"/>
        <v>971.8415</v>
      </c>
      <c r="H24" s="9">
        <f t="shared" si="6"/>
        <v>3887.366</v>
      </c>
      <c r="I24" s="9">
        <f t="shared" si="7"/>
        <v>46648.392</v>
      </c>
    </row>
    <row r="25" ht="14.25" customHeight="1">
      <c r="A25" s="9" t="s">
        <v>36</v>
      </c>
      <c r="B25" s="9">
        <v>75000.0</v>
      </c>
      <c r="C25" s="9">
        <v>7.0</v>
      </c>
      <c r="D25" s="9">
        <f t="shared" si="2"/>
        <v>525000</v>
      </c>
      <c r="E25" s="9">
        <f t="shared" si="3"/>
        <v>21.875</v>
      </c>
      <c r="F25" s="9">
        <f t="shared" si="4"/>
        <v>260.3146875</v>
      </c>
      <c r="G25" s="9">
        <f t="shared" si="5"/>
        <v>1822.202813</v>
      </c>
      <c r="H25" s="9">
        <f t="shared" si="6"/>
        <v>7288.81125</v>
      </c>
      <c r="I25" s="9">
        <f t="shared" si="7"/>
        <v>87465.735</v>
      </c>
    </row>
    <row r="26" ht="14.25" customHeight="1">
      <c r="A26" s="9" t="s">
        <v>37</v>
      </c>
      <c r="B26" s="9">
        <v>80000.0</v>
      </c>
      <c r="C26" s="9">
        <v>7.0</v>
      </c>
      <c r="D26" s="9">
        <f t="shared" si="2"/>
        <v>560000</v>
      </c>
      <c r="E26" s="9">
        <f t="shared" si="3"/>
        <v>23.33333333</v>
      </c>
      <c r="F26" s="9">
        <f t="shared" si="4"/>
        <v>277.669</v>
      </c>
      <c r="G26" s="9">
        <f t="shared" si="5"/>
        <v>1943.683</v>
      </c>
      <c r="H26" s="9">
        <f t="shared" si="6"/>
        <v>7774.732</v>
      </c>
      <c r="I26" s="9">
        <f t="shared" si="7"/>
        <v>93296.784</v>
      </c>
    </row>
    <row r="27" ht="14.25" customHeight="1">
      <c r="A27" s="6" t="s">
        <v>17</v>
      </c>
      <c r="B27" s="6"/>
      <c r="C27" s="6"/>
      <c r="D27" s="6"/>
      <c r="E27" s="6"/>
      <c r="F27" s="6">
        <f>SUM(F20:F26)</f>
        <v>1596.59675</v>
      </c>
      <c r="G27" s="6">
        <f t="shared" si="5"/>
        <v>11176.17725</v>
      </c>
      <c r="H27" s="6">
        <f t="shared" si="6"/>
        <v>44704.709</v>
      </c>
      <c r="I27" s="6">
        <f t="shared" si="7"/>
        <v>536456.508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>
      <c r="A34" s="20" t="s">
        <v>38</v>
      </c>
      <c r="B34" s="21"/>
      <c r="C34" s="21"/>
      <c r="D34" s="21"/>
    </row>
    <row r="35" ht="14.25" customHeight="1">
      <c r="A35" s="20" t="s">
        <v>39</v>
      </c>
      <c r="B35" s="21"/>
      <c r="C35" s="22"/>
      <c r="D35" s="21"/>
    </row>
    <row r="36" ht="14.25" customHeight="1">
      <c r="A36" s="9" t="s">
        <v>40</v>
      </c>
      <c r="B36" s="9">
        <v>1.0</v>
      </c>
      <c r="C36" s="9">
        <v>30000.0</v>
      </c>
      <c r="D36" s="9">
        <f t="shared" ref="D36:D39" si="8">B36*C36</f>
        <v>30000</v>
      </c>
    </row>
    <row r="37" ht="14.25" customHeight="1">
      <c r="A37" s="9" t="s">
        <v>41</v>
      </c>
      <c r="B37" s="9">
        <v>1.0</v>
      </c>
      <c r="C37" s="9">
        <v>50000.0</v>
      </c>
      <c r="D37" s="9">
        <f t="shared" si="8"/>
        <v>50000</v>
      </c>
    </row>
    <row r="38" ht="14.25" customHeight="1">
      <c r="A38" s="9" t="s">
        <v>42</v>
      </c>
      <c r="B38" s="9">
        <v>1.0</v>
      </c>
      <c r="C38" s="9">
        <v>100000.0</v>
      </c>
      <c r="D38" s="9">
        <f t="shared" si="8"/>
        <v>100000</v>
      </c>
    </row>
    <row r="39" ht="14.25" customHeight="1">
      <c r="A39" s="9" t="s">
        <v>43</v>
      </c>
      <c r="B39" s="9">
        <v>1.0</v>
      </c>
      <c r="C39" s="9">
        <v>20000.0</v>
      </c>
      <c r="D39" s="9">
        <f t="shared" si="8"/>
        <v>20000</v>
      </c>
    </row>
    <row r="40" ht="14.25" customHeight="1">
      <c r="A40" s="20" t="s">
        <v>44</v>
      </c>
      <c r="B40" s="21"/>
      <c r="C40" s="21"/>
      <c r="D40" s="20">
        <f>SUM(D36:D39)</f>
        <v>200000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D1"/>
    <mergeCell ref="F1:H1"/>
    <mergeCell ref="A18:I1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3" t="s">
        <v>45</v>
      </c>
      <c r="B1" s="2"/>
      <c r="C1" s="3"/>
    </row>
    <row r="2" ht="14.25" customHeight="1">
      <c r="A2" s="24"/>
      <c r="B2" s="24"/>
    </row>
    <row r="3" ht="14.25" customHeight="1">
      <c r="A3" s="24"/>
      <c r="B3" s="24"/>
      <c r="D3" s="7" t="s">
        <v>3</v>
      </c>
      <c r="E3" s="1" t="s">
        <v>46</v>
      </c>
      <c r="F3" s="3"/>
      <c r="G3" s="1" t="s">
        <v>5</v>
      </c>
      <c r="H3" s="2"/>
      <c r="I3" s="3"/>
      <c r="J3" s="4" t="s">
        <v>47</v>
      </c>
      <c r="K3" s="3"/>
      <c r="L3" s="4" t="s">
        <v>48</v>
      </c>
      <c r="M3" s="3"/>
      <c r="N3" s="4" t="s">
        <v>49</v>
      </c>
      <c r="O3" s="3"/>
      <c r="P3" s="4" t="s">
        <v>50</v>
      </c>
      <c r="Q3" s="3"/>
    </row>
    <row r="4" ht="14.25" customHeight="1">
      <c r="A4" s="25" t="s">
        <v>8</v>
      </c>
      <c r="D4" s="10">
        <v>12.0</v>
      </c>
      <c r="E4" s="25">
        <f>'Main Sheet'!C3</f>
        <v>6000</v>
      </c>
      <c r="G4" s="25">
        <f>'Main Sheet'!D3</f>
        <v>72000</v>
      </c>
      <c r="J4" s="25">
        <f>'Main Sheet'!H9</f>
        <v>5208</v>
      </c>
      <c r="L4" s="25">
        <f>E4-J4</f>
        <v>792</v>
      </c>
      <c r="N4" s="25">
        <f>G4-(J4*D4)</f>
        <v>9504</v>
      </c>
      <c r="P4" s="26">
        <f>L4/E4</f>
        <v>0.132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>
      <c r="A10" s="27" t="s">
        <v>51</v>
      </c>
      <c r="B10" s="2"/>
      <c r="C10" s="3"/>
      <c r="D10" s="25" t="s">
        <v>52</v>
      </c>
      <c r="F10" s="10" t="s">
        <v>5</v>
      </c>
      <c r="G10" s="10" t="s">
        <v>53</v>
      </c>
      <c r="H10" s="10" t="s">
        <v>54</v>
      </c>
      <c r="I10" s="10" t="s">
        <v>55</v>
      </c>
      <c r="J10" s="25" t="s">
        <v>56</v>
      </c>
      <c r="M10" s="25" t="s">
        <v>57</v>
      </c>
      <c r="O10" s="24"/>
      <c r="P10" s="24"/>
    </row>
    <row r="11" ht="14.25" customHeight="1">
      <c r="D11" s="25">
        <v>150.0</v>
      </c>
      <c r="F11" s="10">
        <f>E4*D11</f>
        <v>900000</v>
      </c>
      <c r="G11" s="10">
        <f>L4*D11</f>
        <v>118800</v>
      </c>
      <c r="H11" s="10">
        <v>2.0</v>
      </c>
      <c r="I11" s="28">
        <v>0.25</v>
      </c>
      <c r="J11" s="26">
        <v>0.25</v>
      </c>
      <c r="M11" s="26">
        <f>1-(I11+J11)</f>
        <v>0.5</v>
      </c>
    </row>
    <row r="12" ht="14.25" customHeight="1">
      <c r="H12" s="29" t="s">
        <v>58</v>
      </c>
      <c r="I12" s="10">
        <f>G11*I11</f>
        <v>29700</v>
      </c>
      <c r="J12" s="25">
        <f>G11*J11</f>
        <v>29700</v>
      </c>
      <c r="M12" s="25">
        <f>G11*M11</f>
        <v>59400</v>
      </c>
    </row>
    <row r="13" ht="14.25" customHeight="1">
      <c r="I13" s="30" t="s">
        <v>59</v>
      </c>
      <c r="K13" s="25">
        <f>J12/H11</f>
        <v>14850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5">
    <mergeCell ref="E3:F3"/>
    <mergeCell ref="E4:F4"/>
    <mergeCell ref="A10:C10"/>
    <mergeCell ref="D10:E10"/>
    <mergeCell ref="D11:E11"/>
    <mergeCell ref="L4:M4"/>
    <mergeCell ref="N4:O4"/>
    <mergeCell ref="A1:C1"/>
    <mergeCell ref="G3:I3"/>
    <mergeCell ref="J3:K3"/>
    <mergeCell ref="L3:M3"/>
    <mergeCell ref="N3:O3"/>
    <mergeCell ref="P3:Q3"/>
    <mergeCell ref="A4:B4"/>
    <mergeCell ref="P4:Q4"/>
    <mergeCell ref="J12:L12"/>
    <mergeCell ref="I13:J13"/>
    <mergeCell ref="K13:L13"/>
    <mergeCell ref="G4:I4"/>
    <mergeCell ref="J4:K4"/>
    <mergeCell ref="J10:L10"/>
    <mergeCell ref="M10:N10"/>
    <mergeCell ref="J11:L11"/>
    <mergeCell ref="M11:N11"/>
    <mergeCell ref="M12:N12"/>
  </mergeCells>
  <printOptions/>
  <pageMargins bottom="0.75" footer="0.0" header="0.0" left="0.7" right="0.7" top="0.75"/>
  <pageSetup orientation="landscape"/>
  <drawing r:id="rId1"/>
</worksheet>
</file>