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d5bf1b1c9c711/Python/Advent 2015/Day 22/"/>
    </mc:Choice>
  </mc:AlternateContent>
  <xr:revisionPtr revIDLastSave="264" documentId="8_{001D32D0-1139-4CFB-AAEF-B2F37632F74E}" xr6:coauthVersionLast="41" xr6:coauthVersionMax="41" xr10:uidLastSave="{AAC03862-306E-40A8-9DD7-2B30BBD83FFA}"/>
  <bookViews>
    <workbookView xWindow="-120" yWindow="-120" windowWidth="29040" windowHeight="15840" xr2:uid="{60051886-E3A5-47DE-B3F2-1D7CADB72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M38" i="1"/>
  <c r="M48" i="1"/>
  <c r="L48" i="1"/>
  <c r="K48" i="1"/>
  <c r="E48" i="1"/>
  <c r="M47" i="1"/>
  <c r="L47" i="1"/>
  <c r="K47" i="1"/>
  <c r="E47" i="1"/>
  <c r="M46" i="1"/>
  <c r="L46" i="1"/>
  <c r="K46" i="1"/>
  <c r="E46" i="1"/>
  <c r="M45" i="1"/>
  <c r="L45" i="1"/>
  <c r="K45" i="1"/>
  <c r="M44" i="1"/>
  <c r="L44" i="1"/>
  <c r="K44" i="1"/>
  <c r="E44" i="1"/>
  <c r="M43" i="1"/>
  <c r="L43" i="1"/>
  <c r="K43" i="1"/>
  <c r="E43" i="1"/>
  <c r="M42" i="1"/>
  <c r="L42" i="1"/>
  <c r="K42" i="1"/>
  <c r="E42" i="1"/>
  <c r="M41" i="1"/>
  <c r="L41" i="1"/>
  <c r="K41" i="1"/>
  <c r="E41" i="1"/>
  <c r="M40" i="1"/>
  <c r="L40" i="1"/>
  <c r="K40" i="1"/>
  <c r="E40" i="1"/>
  <c r="M39" i="1"/>
  <c r="L39" i="1"/>
  <c r="K39" i="1"/>
  <c r="E39" i="1"/>
  <c r="L38" i="1"/>
  <c r="K38" i="1"/>
  <c r="E38" i="1"/>
  <c r="M37" i="1"/>
  <c r="L37" i="1"/>
  <c r="K37" i="1"/>
  <c r="E37" i="1"/>
  <c r="M36" i="1"/>
  <c r="L36" i="1"/>
  <c r="K36" i="1"/>
  <c r="E36" i="1"/>
  <c r="M35" i="1"/>
  <c r="L35" i="1"/>
  <c r="K35" i="1"/>
  <c r="E35" i="1"/>
  <c r="M34" i="1"/>
  <c r="L34" i="1"/>
  <c r="K34" i="1"/>
  <c r="H34" i="1" s="1"/>
  <c r="H35" i="1" s="1"/>
  <c r="H36" i="1" s="1"/>
  <c r="E34" i="1"/>
  <c r="J33" i="1"/>
  <c r="E33" i="1"/>
  <c r="H37" i="1" l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E54" i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W60" i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61" i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W71" i="1" l="1"/>
  <c r="W72" i="1" s="1"/>
  <c r="W73" i="1" s="1"/>
  <c r="W74" i="1" s="1"/>
  <c r="W75" i="1" s="1"/>
  <c r="W76" i="1" s="1"/>
  <c r="W77" i="1" s="1"/>
  <c r="U71" i="1"/>
  <c r="U72" i="1" s="1"/>
  <c r="U73" i="1" s="1"/>
  <c r="U74" i="1" s="1"/>
  <c r="U75" i="1" s="1"/>
  <c r="U76" i="1" s="1"/>
  <c r="U77" i="1" s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V60" i="1" s="1"/>
  <c r="V61" i="1" s="1"/>
  <c r="V62" i="1" s="1"/>
  <c r="R54" i="1"/>
  <c r="R53" i="1"/>
  <c r="R52" i="1"/>
  <c r="R51" i="1"/>
  <c r="R50" i="1"/>
  <c r="W36" i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35" i="1"/>
  <c r="H25" i="1"/>
  <c r="U36" i="1"/>
  <c r="U37" i="1" s="1"/>
  <c r="U38" i="1" s="1"/>
  <c r="U39" i="1" s="1"/>
  <c r="U40" i="1" s="1"/>
  <c r="U41" i="1" s="1"/>
  <c r="U42" i="1" s="1"/>
  <c r="U43" i="1" s="1"/>
  <c r="U44" i="1" s="1"/>
  <c r="U45" i="1" s="1"/>
  <c r="J14" i="1"/>
  <c r="I19" i="1"/>
  <c r="V35" i="1"/>
  <c r="V36" i="1" s="1"/>
  <c r="V37" i="1" s="1"/>
  <c r="V38" i="1" s="1"/>
  <c r="V39" i="1" s="1"/>
  <c r="V40" i="1" s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E28" i="1"/>
  <c r="J25" i="1"/>
  <c r="J26" i="1"/>
  <c r="J24" i="1"/>
  <c r="J23" i="1"/>
  <c r="E27" i="1"/>
  <c r="E26" i="1"/>
  <c r="E25" i="1"/>
  <c r="H27" i="1"/>
  <c r="H26" i="1"/>
  <c r="H24" i="1"/>
  <c r="H23" i="1"/>
  <c r="J22" i="1"/>
  <c r="E24" i="1"/>
  <c r="E23" i="1"/>
  <c r="H22" i="1"/>
  <c r="J21" i="1"/>
  <c r="H21" i="1"/>
  <c r="J20" i="1"/>
  <c r="I20" i="1"/>
  <c r="I21" i="1" s="1"/>
  <c r="I22" i="1" s="1"/>
  <c r="I23" i="1" s="1"/>
  <c r="I24" i="1" s="1"/>
  <c r="I25" i="1" s="1"/>
  <c r="I26" i="1" s="1"/>
  <c r="H20" i="1"/>
  <c r="J19" i="1"/>
  <c r="J18" i="1"/>
  <c r="I18" i="1"/>
  <c r="H18" i="1"/>
  <c r="J17" i="1"/>
  <c r="I17" i="1"/>
  <c r="H17" i="1"/>
  <c r="J16" i="1"/>
  <c r="I16" i="1"/>
  <c r="H16" i="1"/>
  <c r="J15" i="1"/>
  <c r="I15" i="1"/>
  <c r="H15" i="1"/>
  <c r="H14" i="1"/>
  <c r="I13" i="1"/>
  <c r="E14" i="1"/>
  <c r="E15" i="1"/>
  <c r="E16" i="1"/>
  <c r="E17" i="1"/>
  <c r="E18" i="1"/>
  <c r="E19" i="1"/>
  <c r="E20" i="1"/>
  <c r="E21" i="1"/>
  <c r="E22" i="1"/>
  <c r="E13" i="1"/>
  <c r="L5" i="1"/>
  <c r="L6" i="1"/>
  <c r="L7" i="1"/>
  <c r="L8" i="1"/>
  <c r="L4" i="1"/>
  <c r="V42" i="1" l="1"/>
  <c r="V43" i="1" s="1"/>
  <c r="V44" i="1" s="1"/>
  <c r="V41" i="1"/>
  <c r="R55" i="1"/>
  <c r="V63" i="1"/>
  <c r="V64" i="1" s="1"/>
  <c r="V65" i="1" s="1"/>
  <c r="V66" i="1" s="1"/>
  <c r="V67" i="1" s="1"/>
  <c r="V68" i="1" s="1"/>
  <c r="V69" i="1" s="1"/>
  <c r="R80" i="1"/>
  <c r="V70" i="1"/>
  <c r="V71" i="1" s="1"/>
  <c r="V72" i="1" s="1"/>
  <c r="V73" i="1" s="1"/>
  <c r="V74" i="1" s="1"/>
  <c r="V75" i="1" s="1"/>
  <c r="V76" i="1" s="1"/>
  <c r="V77" i="1" s="1"/>
  <c r="U46" i="1"/>
  <c r="U47" i="1" s="1"/>
  <c r="U48" i="1" s="1"/>
  <c r="U49" i="1" s="1"/>
  <c r="U50" i="1" s="1"/>
  <c r="U51" i="1" s="1"/>
  <c r="U52" i="1" s="1"/>
  <c r="U53" i="1" s="1"/>
  <c r="V45" i="1"/>
  <c r="V46" i="1" s="1"/>
  <c r="V47" i="1" s="1"/>
  <c r="V48" i="1" s="1"/>
  <c r="V49" i="1" s="1"/>
  <c r="V50" i="1" s="1"/>
  <c r="V51" i="1" s="1"/>
  <c r="V52" i="1" s="1"/>
  <c r="V53" i="1" s="1"/>
  <c r="W49" i="1"/>
  <c r="W50" i="1" s="1"/>
  <c r="W51" i="1" s="1"/>
  <c r="W52" i="1" s="1"/>
  <c r="W53" i="1" s="1"/>
  <c r="H19" i="1"/>
  <c r="I14" i="1"/>
</calcChain>
</file>

<file path=xl/sharedStrings.xml><?xml version="1.0" encoding="utf-8"?>
<sst xmlns="http://schemas.openxmlformats.org/spreadsheetml/2006/main" count="114" uniqueCount="24">
  <si>
    <t>M</t>
  </si>
  <si>
    <t>D</t>
  </si>
  <si>
    <t>T</t>
  </si>
  <si>
    <t>H</t>
  </si>
  <si>
    <t>S</t>
  </si>
  <si>
    <t>M+</t>
  </si>
  <si>
    <t>B</t>
  </si>
  <si>
    <t>A</t>
  </si>
  <si>
    <t>AT</t>
  </si>
  <si>
    <t>DR</t>
  </si>
  <si>
    <t>SH</t>
  </si>
  <si>
    <t>PO</t>
  </si>
  <si>
    <t>MA</t>
  </si>
  <si>
    <t>BH</t>
  </si>
  <si>
    <t>MN</t>
  </si>
  <si>
    <t>PH</t>
  </si>
  <si>
    <t>Too high</t>
  </si>
  <si>
    <t>SH_T</t>
  </si>
  <si>
    <t>PO_T</t>
  </si>
  <si>
    <t>MA_T</t>
  </si>
  <si>
    <t>x</t>
  </si>
  <si>
    <t>Part 1</t>
  </si>
  <si>
    <t>Part 2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</si>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</sst>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E1F-9F9B-4C2E-846C-0A89FC9C21E1}">
  <dimension ref="A3:Z80"/>
  <sheetViews>
    <sheetView tabSelected="1" workbookViewId="0">
      <selection activeCell="D31" sqref="D31:M54"/>
    </sheetView>
  </sheetViews>
  <sheetFormatPr defaultRowHeight="12.75" x14ac:dyDescent="0.2"/>
  <sheetData>
    <row r="3" spans="1:13" x14ac:dyDescent="0.2">
      <c r="A3" t="s">
        <v>6</v>
      </c>
      <c r="B3" s="1" t="s">
        <v>3</v>
      </c>
      <c r="C3" s="1" t="s">
        <v>7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</row>
    <row r="4" spans="1:13" x14ac:dyDescent="0.2">
      <c r="B4" s="1">
        <v>51</v>
      </c>
      <c r="C4" s="1">
        <v>9</v>
      </c>
      <c r="E4" s="1" t="s">
        <v>8</v>
      </c>
      <c r="F4" s="1">
        <v>53</v>
      </c>
      <c r="G4" s="1">
        <v>4</v>
      </c>
      <c r="H4" s="1">
        <v>1</v>
      </c>
      <c r="I4" s="1"/>
      <c r="J4" s="1"/>
      <c r="L4" s="2">
        <f>G4*H4/F4</f>
        <v>7.5471698113207544E-2</v>
      </c>
    </row>
    <row r="5" spans="1:13" x14ac:dyDescent="0.2">
      <c r="E5" s="1" t="s">
        <v>9</v>
      </c>
      <c r="F5" s="1">
        <v>73</v>
      </c>
      <c r="G5" s="1">
        <v>2</v>
      </c>
      <c r="H5" s="1">
        <v>1</v>
      </c>
      <c r="I5" s="1">
        <v>2</v>
      </c>
      <c r="J5" s="1"/>
      <c r="L5" s="2">
        <f t="shared" ref="L5:L8" si="0">G5*H5/F5</f>
        <v>2.7397260273972601E-2</v>
      </c>
    </row>
    <row r="6" spans="1:13" x14ac:dyDescent="0.2">
      <c r="E6" s="1" t="s">
        <v>10</v>
      </c>
      <c r="F6" s="1">
        <v>113</v>
      </c>
      <c r="G6" s="1"/>
      <c r="H6" s="1">
        <v>6</v>
      </c>
      <c r="I6" s="1"/>
      <c r="J6" s="1">
        <v>7</v>
      </c>
      <c r="L6" s="2">
        <f t="shared" si="0"/>
        <v>0</v>
      </c>
    </row>
    <row r="7" spans="1:13" x14ac:dyDescent="0.2">
      <c r="E7" s="1" t="s">
        <v>11</v>
      </c>
      <c r="F7" s="1">
        <v>173</v>
      </c>
      <c r="G7" s="1">
        <v>3</v>
      </c>
      <c r="H7" s="1">
        <v>6</v>
      </c>
      <c r="I7" s="1"/>
      <c r="J7" s="1"/>
      <c r="L7" s="2">
        <f t="shared" si="0"/>
        <v>0.10404624277456648</v>
      </c>
    </row>
    <row r="8" spans="1:13" x14ac:dyDescent="0.2">
      <c r="E8" s="1" t="s">
        <v>12</v>
      </c>
      <c r="F8" s="1">
        <v>229</v>
      </c>
      <c r="G8" s="1"/>
      <c r="H8" s="1">
        <v>5</v>
      </c>
      <c r="I8" s="1"/>
      <c r="J8" s="1"/>
      <c r="K8" s="1">
        <v>101</v>
      </c>
      <c r="L8" s="2">
        <f t="shared" si="0"/>
        <v>0</v>
      </c>
    </row>
    <row r="9" spans="1:13" x14ac:dyDescent="0.2">
      <c r="E9" s="1" t="s">
        <v>20</v>
      </c>
      <c r="F9" s="1">
        <v>0</v>
      </c>
      <c r="G9" s="1"/>
      <c r="H9" s="1"/>
      <c r="I9" s="1"/>
      <c r="J9" s="1"/>
    </row>
    <row r="10" spans="1:13" x14ac:dyDescent="0.2">
      <c r="F10" s="1"/>
      <c r="G10" s="1"/>
      <c r="H10" s="1"/>
      <c r="I10" s="1"/>
      <c r="J10" s="1"/>
    </row>
    <row r="11" spans="1:13" x14ac:dyDescent="0.2">
      <c r="D11" t="s">
        <v>21</v>
      </c>
      <c r="F11" s="1">
        <v>500</v>
      </c>
      <c r="G11" s="1"/>
      <c r="H11" s="1"/>
      <c r="I11" s="1">
        <v>50</v>
      </c>
      <c r="J11" s="1"/>
    </row>
    <row r="12" spans="1:13" x14ac:dyDescent="0.2">
      <c r="F12" s="1"/>
      <c r="G12" s="1"/>
      <c r="H12" s="1" t="s">
        <v>13</v>
      </c>
      <c r="I12" s="1" t="s">
        <v>14</v>
      </c>
      <c r="J12" s="1" t="s">
        <v>15</v>
      </c>
      <c r="K12" s="1" t="s">
        <v>18</v>
      </c>
      <c r="L12" s="1" t="s">
        <v>19</v>
      </c>
      <c r="M12" s="1" t="s">
        <v>17</v>
      </c>
    </row>
    <row r="13" spans="1:13" x14ac:dyDescent="0.2">
      <c r="E13">
        <f>VLOOKUP(G13,$E$4:$F$9,2,FALSE)</f>
        <v>173</v>
      </c>
      <c r="F13" s="1">
        <v>1</v>
      </c>
      <c r="G13" s="1" t="s">
        <v>11</v>
      </c>
      <c r="H13" s="1">
        <v>51</v>
      </c>
      <c r="I13" s="1">
        <f>F11-F7</f>
        <v>327</v>
      </c>
      <c r="J13" s="1">
        <v>50</v>
      </c>
    </row>
    <row r="14" spans="1:13" x14ac:dyDescent="0.2">
      <c r="E14">
        <f t="shared" ref="E14:E27" si="1">VLOOKUP(G14,$E$4:$F$9,2,FALSE)</f>
        <v>0</v>
      </c>
      <c r="F14" s="1">
        <v>1</v>
      </c>
      <c r="G14" s="1" t="s">
        <v>20</v>
      </c>
      <c r="H14" s="1">
        <f>H13-G7</f>
        <v>48</v>
      </c>
      <c r="I14" s="1">
        <f>I13</f>
        <v>327</v>
      </c>
      <c r="J14" s="1">
        <f>J13-C4</f>
        <v>41</v>
      </c>
      <c r="K14" s="3">
        <v>1</v>
      </c>
    </row>
    <row r="15" spans="1:13" x14ac:dyDescent="0.2">
      <c r="E15">
        <f t="shared" si="1"/>
        <v>229</v>
      </c>
      <c r="F15" s="1">
        <v>2</v>
      </c>
      <c r="G15" s="1" t="s">
        <v>12</v>
      </c>
      <c r="H15" s="1">
        <f>H14-G7</f>
        <v>45</v>
      </c>
      <c r="I15" s="1">
        <f>I14-F8</f>
        <v>98</v>
      </c>
      <c r="J15" s="1">
        <f>J14</f>
        <v>41</v>
      </c>
      <c r="K15" s="3">
        <v>2</v>
      </c>
    </row>
    <row r="16" spans="1:13" x14ac:dyDescent="0.2">
      <c r="E16">
        <f t="shared" si="1"/>
        <v>0</v>
      </c>
      <c r="F16" s="1">
        <v>2</v>
      </c>
      <c r="G16" s="1" t="s">
        <v>20</v>
      </c>
      <c r="H16" s="1">
        <f>H15-G7</f>
        <v>42</v>
      </c>
      <c r="I16" s="1">
        <f>I15+K8</f>
        <v>199</v>
      </c>
      <c r="J16" s="1">
        <f>J15-C4</f>
        <v>32</v>
      </c>
      <c r="K16" s="3">
        <v>3</v>
      </c>
      <c r="L16" s="6">
        <v>1</v>
      </c>
    </row>
    <row r="17" spans="4:15" x14ac:dyDescent="0.2">
      <c r="E17">
        <f t="shared" si="1"/>
        <v>113</v>
      </c>
      <c r="F17" s="1">
        <v>3</v>
      </c>
      <c r="G17" s="1" t="s">
        <v>10</v>
      </c>
      <c r="H17" s="1">
        <f>H16-G7</f>
        <v>39</v>
      </c>
      <c r="I17" s="1">
        <f>I16-F6+K8</f>
        <v>187</v>
      </c>
      <c r="J17" s="1">
        <f>J16</f>
        <v>32</v>
      </c>
      <c r="K17" s="3">
        <v>4</v>
      </c>
      <c r="L17" s="6">
        <v>2</v>
      </c>
    </row>
    <row r="18" spans="4:15" x14ac:dyDescent="0.2">
      <c r="E18">
        <f t="shared" si="1"/>
        <v>0</v>
      </c>
      <c r="F18" s="1">
        <v>3</v>
      </c>
      <c r="G18" s="1" t="s">
        <v>20</v>
      </c>
      <c r="H18" s="1">
        <f>H17-G7</f>
        <v>36</v>
      </c>
      <c r="I18" s="1">
        <f>I17+K8</f>
        <v>288</v>
      </c>
      <c r="J18" s="1">
        <f>J17-C4+J6</f>
        <v>30</v>
      </c>
      <c r="K18" s="3">
        <v>5</v>
      </c>
      <c r="L18" s="6">
        <v>3</v>
      </c>
      <c r="M18" s="7">
        <v>1</v>
      </c>
    </row>
    <row r="19" spans="4:15" x14ac:dyDescent="0.2">
      <c r="E19">
        <f t="shared" si="1"/>
        <v>53</v>
      </c>
      <c r="F19" s="1">
        <v>4</v>
      </c>
      <c r="G19" s="1" t="s">
        <v>8</v>
      </c>
      <c r="H19" s="1">
        <f>H18-G4-G7</f>
        <v>29</v>
      </c>
      <c r="I19" s="1">
        <f>I18+K8-F4</f>
        <v>336</v>
      </c>
      <c r="J19" s="1">
        <f>J18</f>
        <v>30</v>
      </c>
      <c r="K19" s="3">
        <v>6</v>
      </c>
      <c r="L19" s="6">
        <v>4</v>
      </c>
      <c r="M19" s="7">
        <v>2</v>
      </c>
    </row>
    <row r="20" spans="4:15" x14ac:dyDescent="0.2">
      <c r="E20">
        <f t="shared" si="1"/>
        <v>0</v>
      </c>
      <c r="F20" s="1">
        <v>4</v>
      </c>
      <c r="G20" s="1" t="s">
        <v>20</v>
      </c>
      <c r="H20" s="1">
        <f>H19</f>
        <v>29</v>
      </c>
      <c r="I20" s="1">
        <f>I19+K8</f>
        <v>437</v>
      </c>
      <c r="J20" s="1">
        <f>J19-C4+J6</f>
        <v>28</v>
      </c>
      <c r="L20" s="6">
        <v>5</v>
      </c>
      <c r="M20" s="7">
        <v>3</v>
      </c>
    </row>
    <row r="21" spans="4:15" x14ac:dyDescent="0.2">
      <c r="E21">
        <f t="shared" si="1"/>
        <v>173</v>
      </c>
      <c r="F21" s="1">
        <v>5</v>
      </c>
      <c r="G21" s="1" t="s">
        <v>11</v>
      </c>
      <c r="H21" s="1">
        <f>H20</f>
        <v>29</v>
      </c>
      <c r="I21" s="1">
        <f>I20-F7</f>
        <v>264</v>
      </c>
      <c r="J21" s="1">
        <f>J20-C4+J6</f>
        <v>26</v>
      </c>
      <c r="L21" s="4"/>
      <c r="M21" s="7">
        <v>4</v>
      </c>
    </row>
    <row r="22" spans="4:15" x14ac:dyDescent="0.2">
      <c r="E22">
        <f t="shared" si="1"/>
        <v>0</v>
      </c>
      <c r="F22" s="1">
        <v>5</v>
      </c>
      <c r="G22" s="1" t="s">
        <v>20</v>
      </c>
      <c r="H22" s="1">
        <f>H21-G7</f>
        <v>26</v>
      </c>
      <c r="I22" s="1">
        <f>I21</f>
        <v>264</v>
      </c>
      <c r="J22" s="1">
        <f>J21-C4+J6</f>
        <v>24</v>
      </c>
      <c r="K22" s="3">
        <v>1</v>
      </c>
      <c r="L22" s="4"/>
      <c r="M22" s="7">
        <v>5</v>
      </c>
    </row>
    <row r="23" spans="4:15" x14ac:dyDescent="0.2">
      <c r="E23">
        <f t="shared" si="1"/>
        <v>53</v>
      </c>
      <c r="F23" s="1">
        <v>6</v>
      </c>
      <c r="G23" s="1" t="s">
        <v>8</v>
      </c>
      <c r="H23" s="1">
        <f>H22-G4-G7</f>
        <v>19</v>
      </c>
      <c r="I23" s="1">
        <f>I22-F4</f>
        <v>211</v>
      </c>
      <c r="J23" s="1">
        <f>J22</f>
        <v>24</v>
      </c>
      <c r="K23" s="3">
        <v>2</v>
      </c>
      <c r="L23" s="4"/>
      <c r="M23" s="7">
        <v>6</v>
      </c>
    </row>
    <row r="24" spans="4:15" x14ac:dyDescent="0.2">
      <c r="E24">
        <f t="shared" si="1"/>
        <v>0</v>
      </c>
      <c r="F24" s="1">
        <v>6</v>
      </c>
      <c r="G24" s="1" t="s">
        <v>20</v>
      </c>
      <c r="H24" s="1">
        <f>H23-G7</f>
        <v>16</v>
      </c>
      <c r="I24" s="1">
        <f>I23</f>
        <v>211</v>
      </c>
      <c r="J24" s="1">
        <f>J23-C4</f>
        <v>15</v>
      </c>
      <c r="K24" s="3">
        <v>3</v>
      </c>
      <c r="L24" s="4"/>
    </row>
    <row r="25" spans="4:15" x14ac:dyDescent="0.2">
      <c r="E25">
        <f t="shared" si="1"/>
        <v>53</v>
      </c>
      <c r="F25" s="1">
        <v>7</v>
      </c>
      <c r="G25" s="1" t="s">
        <v>8</v>
      </c>
      <c r="H25" s="1">
        <f>H24-G4-G7</f>
        <v>9</v>
      </c>
      <c r="I25" s="1">
        <f>I24-F4</f>
        <v>158</v>
      </c>
      <c r="J25" s="1">
        <f>J24</f>
        <v>15</v>
      </c>
      <c r="K25" s="3">
        <v>4</v>
      </c>
      <c r="L25" s="4"/>
    </row>
    <row r="26" spans="4:15" x14ac:dyDescent="0.2">
      <c r="E26">
        <f t="shared" si="1"/>
        <v>0</v>
      </c>
      <c r="F26" s="1">
        <v>7</v>
      </c>
      <c r="G26" s="1" t="s">
        <v>20</v>
      </c>
      <c r="H26" s="1">
        <f>H25-G7</f>
        <v>6</v>
      </c>
      <c r="I26" s="1">
        <f>I25</f>
        <v>158</v>
      </c>
      <c r="J26" s="1">
        <f>J24-C4</f>
        <v>6</v>
      </c>
      <c r="K26" s="3">
        <v>5</v>
      </c>
      <c r="L26" s="4"/>
    </row>
    <row r="27" spans="4:15" x14ac:dyDescent="0.2">
      <c r="E27">
        <f t="shared" si="1"/>
        <v>53</v>
      </c>
      <c r="F27" s="1">
        <v>8</v>
      </c>
      <c r="G27" s="1" t="s">
        <v>8</v>
      </c>
      <c r="H27" s="1">
        <f>H26-G4-G7</f>
        <v>-1</v>
      </c>
      <c r="I27" s="1"/>
      <c r="J27" s="1"/>
      <c r="K27" s="3">
        <v>6</v>
      </c>
      <c r="L27" s="4"/>
    </row>
    <row r="28" spans="4:15" x14ac:dyDescent="0.2">
      <c r="E28">
        <f>SUM(E13:E27)</f>
        <v>900</v>
      </c>
      <c r="F28" s="1"/>
      <c r="G28" s="1"/>
      <c r="H28" s="1"/>
      <c r="I28" s="1"/>
      <c r="J28" s="1"/>
      <c r="K28" s="4"/>
      <c r="L28" s="4"/>
    </row>
    <row r="29" spans="4:15" x14ac:dyDescent="0.2">
      <c r="D29" s="4"/>
      <c r="E29" s="4"/>
      <c r="F29" s="5"/>
      <c r="G29" s="5"/>
      <c r="H29" s="5"/>
      <c r="I29" s="5"/>
      <c r="J29" s="5"/>
      <c r="K29" s="4"/>
      <c r="L29" s="4"/>
      <c r="M29" s="4"/>
      <c r="N29" s="4"/>
      <c r="O29" s="4"/>
    </row>
    <row r="30" spans="4:15" x14ac:dyDescent="0.2">
      <c r="D30" s="4"/>
      <c r="E30" s="4"/>
      <c r="F30" s="5"/>
      <c r="G30" s="5"/>
      <c r="H30" s="5"/>
      <c r="I30" s="5"/>
      <c r="J30" s="5"/>
      <c r="K30" s="4"/>
      <c r="L30" s="4"/>
      <c r="M30" s="4"/>
      <c r="N30" s="4"/>
      <c r="O30" s="4"/>
    </row>
    <row r="31" spans="4:15" x14ac:dyDescent="0.2">
      <c r="D31" t="s">
        <v>22</v>
      </c>
      <c r="F31" s="1">
        <v>500</v>
      </c>
      <c r="G31" s="1"/>
      <c r="H31" s="1"/>
      <c r="I31" s="1">
        <v>50</v>
      </c>
      <c r="J31" s="1"/>
      <c r="O31" s="4"/>
    </row>
    <row r="32" spans="4:15" x14ac:dyDescent="0.2">
      <c r="F32" s="1"/>
      <c r="G32" s="1"/>
      <c r="H32" s="1" t="s">
        <v>13</v>
      </c>
      <c r="I32" s="1" t="s">
        <v>14</v>
      </c>
      <c r="J32" s="1" t="s">
        <v>15</v>
      </c>
      <c r="K32" s="1" t="s">
        <v>18</v>
      </c>
      <c r="L32" s="1" t="s">
        <v>19</v>
      </c>
      <c r="M32" s="1" t="s">
        <v>17</v>
      </c>
      <c r="O32" s="4"/>
    </row>
    <row r="33" spans="5:26" x14ac:dyDescent="0.2">
      <c r="E33">
        <f>VLOOKUP(G33,$E$4:$F$9,2,FALSE)</f>
        <v>173</v>
      </c>
      <c r="F33" s="9">
        <v>1</v>
      </c>
      <c r="G33" s="9" t="s">
        <v>11</v>
      </c>
      <c r="H33" s="9">
        <v>51</v>
      </c>
      <c r="I33" s="10">
        <f>$S$58-E33</f>
        <v>327</v>
      </c>
      <c r="J33" s="10">
        <f>I31-1</f>
        <v>49</v>
      </c>
      <c r="K33" s="1">
        <v>0</v>
      </c>
      <c r="L33" s="1">
        <v>0</v>
      </c>
      <c r="M33" s="1">
        <v>0</v>
      </c>
      <c r="O33" s="4"/>
      <c r="Q33" t="s">
        <v>22</v>
      </c>
      <c r="S33" s="1">
        <v>500</v>
      </c>
      <c r="T33" s="1"/>
      <c r="U33" s="1"/>
      <c r="V33" s="1">
        <v>50</v>
      </c>
      <c r="W33" s="1"/>
    </row>
    <row r="34" spans="5:26" x14ac:dyDescent="0.2">
      <c r="E34">
        <f t="shared" ref="E34:E52" si="2">VLOOKUP(G34,$E$4:$F$9,2,FALSE)</f>
        <v>0</v>
      </c>
      <c r="F34" s="6">
        <v>1</v>
      </c>
      <c r="G34" s="6" t="s">
        <v>20</v>
      </c>
      <c r="H34" s="6">
        <f>H33-K34*$G$7-IF(G34="AT",$G$4,0)-IF(G34="DR",$G$5,0)</f>
        <v>51</v>
      </c>
      <c r="I34" s="6">
        <f>I33-E34+L34*$K$8</f>
        <v>327</v>
      </c>
      <c r="J34" s="6">
        <f>J33-$C$4+M34*$J$6</f>
        <v>40</v>
      </c>
      <c r="K34" s="5">
        <f>IF(COUNTIF(G80:G85,"PO")&gt;0,1,0)</f>
        <v>0</v>
      </c>
      <c r="L34" s="5">
        <f>IF(COUNTIF(G81:G85,"MA")&gt;0,1,0)</f>
        <v>0</v>
      </c>
      <c r="M34" s="5">
        <f>IF(COUNTIF(G80:G85,"SH")&gt;0,1,0)</f>
        <v>0</v>
      </c>
      <c r="O34" s="4"/>
      <c r="Q34" t="s">
        <v>16</v>
      </c>
      <c r="S34" s="1"/>
      <c r="T34" s="1"/>
      <c r="U34" s="1" t="s">
        <v>13</v>
      </c>
      <c r="V34" s="1" t="s">
        <v>14</v>
      </c>
      <c r="W34" s="1" t="s">
        <v>15</v>
      </c>
      <c r="X34" s="1" t="s">
        <v>18</v>
      </c>
      <c r="Y34" s="1" t="s">
        <v>19</v>
      </c>
      <c r="Z34" s="1" t="s">
        <v>17</v>
      </c>
    </row>
    <row r="35" spans="5:26" x14ac:dyDescent="0.2">
      <c r="E35">
        <f t="shared" si="2"/>
        <v>229</v>
      </c>
      <c r="F35" s="9">
        <v>2</v>
      </c>
      <c r="G35" s="9" t="s">
        <v>12</v>
      </c>
      <c r="H35" s="9">
        <f t="shared" ref="H35:H51" si="3">H34-K35*$G$7-IF(G35="AT",$G$4,0)-IF(G35="DR",$G$5,0)</f>
        <v>51</v>
      </c>
      <c r="I35" s="10">
        <f t="shared" ref="I35:I50" si="4">I34-E35+L35*$K$8</f>
        <v>98</v>
      </c>
      <c r="J35" s="10">
        <f>J34-1+IF(G35="DR",$I$5,0)</f>
        <v>39</v>
      </c>
      <c r="K35" s="5">
        <f>IF(COUNTIF(G81:G86,"PO")&gt;0,1,0)</f>
        <v>0</v>
      </c>
      <c r="L35" s="5">
        <f>IF(COUNTIF(G82:G86,"MA")&gt;0,1,0)</f>
        <v>0</v>
      </c>
      <c r="M35" s="5">
        <f>IF(COUNTIF(G81:G86,"SH")&gt;0,1,0)</f>
        <v>0</v>
      </c>
      <c r="O35" s="4"/>
      <c r="R35">
        <f>VLOOKUP(T35,$E$4:$F$9,2,FALSE)</f>
        <v>173</v>
      </c>
      <c r="S35" s="1">
        <v>1</v>
      </c>
      <c r="T35" s="1" t="s">
        <v>11</v>
      </c>
      <c r="U35" s="1">
        <v>51</v>
      </c>
      <c r="V35" s="1">
        <f>F11-R35</f>
        <v>327</v>
      </c>
      <c r="W35" s="1">
        <f>I11-1</f>
        <v>49</v>
      </c>
    </row>
    <row r="36" spans="5:26" x14ac:dyDescent="0.2">
      <c r="E36">
        <f t="shared" si="2"/>
        <v>0</v>
      </c>
      <c r="F36" s="6">
        <v>2</v>
      </c>
      <c r="G36" s="6" t="s">
        <v>20</v>
      </c>
      <c r="H36" s="6">
        <f t="shared" si="3"/>
        <v>51</v>
      </c>
      <c r="I36" s="6">
        <f t="shared" si="4"/>
        <v>199</v>
      </c>
      <c r="J36" s="6">
        <f t="shared" ref="J36" si="5">J35-$C$4+M36*$J$6</f>
        <v>30</v>
      </c>
      <c r="K36" s="5">
        <f>IF(COUNTIF(G82:G87,"PO")&gt;0,1,0)</f>
        <v>0</v>
      </c>
      <c r="L36" s="5">
        <f>IF(COUNTIF(G31:G35,"MA")&gt;0,1,0)</f>
        <v>1</v>
      </c>
      <c r="M36" s="5">
        <f>IF(COUNTIF(G82:G87,"SH")&gt;0,1,0)</f>
        <v>0</v>
      </c>
      <c r="O36" s="4"/>
      <c r="R36">
        <f t="shared" ref="R36:R54" si="6">VLOOKUP(T36,$E$4:$F$9,2,FALSE)</f>
        <v>0</v>
      </c>
      <c r="S36" s="1">
        <v>1</v>
      </c>
      <c r="T36" s="1" t="s">
        <v>20</v>
      </c>
      <c r="U36" s="1">
        <f>U35-X36*$G$7-IF(T36="AT",$G$4,0)</f>
        <v>48</v>
      </c>
      <c r="V36" s="1">
        <f>V35-R36+Y36*$K$8</f>
        <v>327</v>
      </c>
      <c r="W36" s="1">
        <f>W35-$C$4+Z36*$J$6</f>
        <v>40</v>
      </c>
      <c r="X36" s="3">
        <v>1</v>
      </c>
    </row>
    <row r="37" spans="5:26" x14ac:dyDescent="0.2">
      <c r="E37">
        <f t="shared" si="2"/>
        <v>113</v>
      </c>
      <c r="F37" s="9">
        <v>3</v>
      </c>
      <c r="G37" s="9" t="s">
        <v>10</v>
      </c>
      <c r="H37" s="9">
        <f t="shared" si="3"/>
        <v>48</v>
      </c>
      <c r="I37" s="10">
        <f t="shared" si="4"/>
        <v>187</v>
      </c>
      <c r="J37" s="10">
        <f t="shared" ref="J37" si="7">J36-1+IF(G37="DR",$I$5,0)</f>
        <v>29</v>
      </c>
      <c r="K37" s="5">
        <f>IF(COUNTIF(G31:G36,"PO")&gt;0,1,0)</f>
        <v>1</v>
      </c>
      <c r="L37" s="5">
        <f>IF(COUNTIF(G32:G36,"MA")&gt;0,1,0)</f>
        <v>1</v>
      </c>
      <c r="M37" s="5">
        <f>IF(COUNTIF(G31:G36,"SH")&gt;0,1,0)</f>
        <v>0</v>
      </c>
      <c r="O37" s="4"/>
      <c r="R37">
        <f t="shared" si="6"/>
        <v>229</v>
      </c>
      <c r="S37" s="1">
        <v>2</v>
      </c>
      <c r="T37" s="1" t="s">
        <v>12</v>
      </c>
      <c r="U37" s="1">
        <f t="shared" ref="U37:U48" si="8">U36-X37*$G$7-IF(T37="AT",$G$4,0)</f>
        <v>45</v>
      </c>
      <c r="V37" s="1">
        <f t="shared" ref="V37:V53" si="9">V36-R37+Y37*$K$8</f>
        <v>98</v>
      </c>
      <c r="W37" s="1">
        <f>W36-1</f>
        <v>39</v>
      </c>
      <c r="X37" s="3">
        <v>1</v>
      </c>
    </row>
    <row r="38" spans="5:26" x14ac:dyDescent="0.2">
      <c r="E38">
        <f t="shared" si="2"/>
        <v>0</v>
      </c>
      <c r="F38" s="6">
        <v>3</v>
      </c>
      <c r="G38" s="6" t="s">
        <v>20</v>
      </c>
      <c r="H38" s="6">
        <f t="shared" si="3"/>
        <v>45</v>
      </c>
      <c r="I38" s="6">
        <f t="shared" si="4"/>
        <v>288</v>
      </c>
      <c r="J38" s="6">
        <f t="shared" ref="J38" si="10">J37-$C$4+M38*$J$6</f>
        <v>27</v>
      </c>
      <c r="K38" s="5">
        <f>IF(COUNTIF(G32:G37,"PO")&gt;0,1,0)</f>
        <v>1</v>
      </c>
      <c r="L38" s="5">
        <f>IF(COUNTIF(G33:G37,"MA")&gt;0,1,0)</f>
        <v>1</v>
      </c>
      <c r="M38" s="5">
        <f>IF(COUNTIF(G32:G37,"SH")&gt;0,1,0)</f>
        <v>1</v>
      </c>
      <c r="O38" s="4"/>
      <c r="R38">
        <f t="shared" si="6"/>
        <v>0</v>
      </c>
      <c r="S38" s="1">
        <v>2</v>
      </c>
      <c r="T38" s="1" t="s">
        <v>20</v>
      </c>
      <c r="U38" s="1">
        <f t="shared" si="8"/>
        <v>42</v>
      </c>
      <c r="V38" s="1">
        <f t="shared" si="9"/>
        <v>199</v>
      </c>
      <c r="W38" s="1">
        <f>W37-$C$4+Z38*$J$6</f>
        <v>30</v>
      </c>
      <c r="X38" s="3">
        <v>1</v>
      </c>
      <c r="Y38" s="6">
        <v>1</v>
      </c>
    </row>
    <row r="39" spans="5:26" x14ac:dyDescent="0.2">
      <c r="E39">
        <f t="shared" si="2"/>
        <v>173</v>
      </c>
      <c r="F39" s="9">
        <v>4</v>
      </c>
      <c r="G39" s="9" t="s">
        <v>11</v>
      </c>
      <c r="H39" s="9">
        <f t="shared" si="3"/>
        <v>42</v>
      </c>
      <c r="I39" s="10">
        <f t="shared" si="4"/>
        <v>216</v>
      </c>
      <c r="J39" s="10">
        <f t="shared" ref="J39" si="11">J38-1+IF(G39="DR",$I$5,0)</f>
        <v>26</v>
      </c>
      <c r="K39" s="5">
        <f>IF(COUNTIF(G33:G38,"PO")&gt;0,1,0)</f>
        <v>1</v>
      </c>
      <c r="L39" s="5">
        <f>IF(COUNTIF(G34:G38,"MA")&gt;0,1,0)</f>
        <v>1</v>
      </c>
      <c r="M39" s="5">
        <f>IF(COUNTIF(G33:G38,"SH")&gt;0,1,0)</f>
        <v>1</v>
      </c>
      <c r="O39" s="4"/>
      <c r="R39">
        <f t="shared" si="6"/>
        <v>113</v>
      </c>
      <c r="S39" s="1">
        <v>3</v>
      </c>
      <c r="T39" s="1" t="s">
        <v>10</v>
      </c>
      <c r="U39" s="1">
        <f t="shared" si="8"/>
        <v>39</v>
      </c>
      <c r="V39" s="1">
        <f t="shared" si="9"/>
        <v>187</v>
      </c>
      <c r="W39" s="1">
        <f t="shared" ref="W39" si="12">W38-1</f>
        <v>29</v>
      </c>
      <c r="X39" s="3">
        <v>1</v>
      </c>
      <c r="Y39" s="6">
        <v>1</v>
      </c>
    </row>
    <row r="40" spans="5:26" x14ac:dyDescent="0.2">
      <c r="E40">
        <f t="shared" si="2"/>
        <v>0</v>
      </c>
      <c r="F40" s="6">
        <v>4</v>
      </c>
      <c r="G40" s="6" t="s">
        <v>20</v>
      </c>
      <c r="H40" s="6">
        <f t="shared" si="3"/>
        <v>39</v>
      </c>
      <c r="I40" s="6">
        <f t="shared" si="4"/>
        <v>317</v>
      </c>
      <c r="J40" s="6">
        <f t="shared" ref="J40" si="13">J39-$C$4+M40*$J$6</f>
        <v>24</v>
      </c>
      <c r="K40" s="5">
        <f>IF(COUNTIF(G34:G39,"PO")&gt;0,1,0)</f>
        <v>1</v>
      </c>
      <c r="L40" s="5">
        <f>IF(COUNTIF(G35:G39,"MA")&gt;0,1,0)</f>
        <v>1</v>
      </c>
      <c r="M40" s="5">
        <f>IF(COUNTIF(G34:G39,"SH")&gt;0,1,0)</f>
        <v>1</v>
      </c>
      <c r="O40" s="4"/>
      <c r="R40">
        <f t="shared" si="6"/>
        <v>0</v>
      </c>
      <c r="S40" s="1">
        <v>3</v>
      </c>
      <c r="T40" s="1" t="s">
        <v>20</v>
      </c>
      <c r="U40" s="1">
        <f t="shared" si="8"/>
        <v>36</v>
      </c>
      <c r="V40" s="1">
        <f t="shared" si="9"/>
        <v>288</v>
      </c>
      <c r="W40" s="1">
        <f t="shared" ref="W40" si="14">W39-$C$4+Z40*$J$6</f>
        <v>27</v>
      </c>
      <c r="X40" s="3">
        <v>1</v>
      </c>
      <c r="Y40" s="6">
        <v>1</v>
      </c>
      <c r="Z40" s="7">
        <v>1</v>
      </c>
    </row>
    <row r="41" spans="5:26" x14ac:dyDescent="0.2">
      <c r="E41">
        <f t="shared" si="2"/>
        <v>229</v>
      </c>
      <c r="F41" s="9">
        <v>5</v>
      </c>
      <c r="G41" s="9" t="s">
        <v>12</v>
      </c>
      <c r="H41" s="9">
        <f t="shared" si="3"/>
        <v>36</v>
      </c>
      <c r="I41" s="10">
        <f t="shared" si="4"/>
        <v>88</v>
      </c>
      <c r="J41" s="10">
        <f t="shared" ref="J41" si="15">J40-1+IF(G41="DR",$I$5,0)</f>
        <v>23</v>
      </c>
      <c r="K41" s="5">
        <f>IF(COUNTIF(G35:G40,"PO")&gt;0,1,0)</f>
        <v>1</v>
      </c>
      <c r="L41" s="5">
        <f>IF(COUNTIF(G36:G40,"MA")&gt;0,1,0)</f>
        <v>0</v>
      </c>
      <c r="M41" s="5">
        <f>IF(COUNTIF(G35:G40,"SH")&gt;0,1,0)</f>
        <v>1</v>
      </c>
      <c r="O41" s="4"/>
      <c r="R41">
        <f t="shared" si="6"/>
        <v>53</v>
      </c>
      <c r="S41" s="1">
        <v>4</v>
      </c>
      <c r="T41" s="1" t="s">
        <v>8</v>
      </c>
      <c r="U41" s="1">
        <f t="shared" si="8"/>
        <v>29</v>
      </c>
      <c r="V41" s="1">
        <f>V40-R41+Y41*$K$8</f>
        <v>336</v>
      </c>
      <c r="W41" s="1">
        <f t="shared" ref="W41" si="16">W40-1</f>
        <v>26</v>
      </c>
      <c r="X41" s="3">
        <v>1</v>
      </c>
      <c r="Y41" s="6">
        <v>1</v>
      </c>
      <c r="Z41" s="7">
        <v>1</v>
      </c>
    </row>
    <row r="42" spans="5:26" x14ac:dyDescent="0.2">
      <c r="E42">
        <f t="shared" si="2"/>
        <v>0</v>
      </c>
      <c r="F42" s="6">
        <v>5</v>
      </c>
      <c r="G42" s="6" t="s">
        <v>20</v>
      </c>
      <c r="H42" s="6">
        <f t="shared" si="3"/>
        <v>33</v>
      </c>
      <c r="I42" s="6">
        <f t="shared" si="4"/>
        <v>189</v>
      </c>
      <c r="J42" s="6">
        <f t="shared" ref="J42" si="17">J41-$C$4+M42*$J$6</f>
        <v>21</v>
      </c>
      <c r="K42" s="5">
        <f>IF(COUNTIF(G36:G41,"PO")&gt;0,1,0)</f>
        <v>1</v>
      </c>
      <c r="L42" s="5">
        <f>IF(COUNTIF(G37:G41,"MA")&gt;0,1,0)</f>
        <v>1</v>
      </c>
      <c r="M42" s="5">
        <f>IF(COUNTIF(G36:G41,"SH")&gt;0,1,0)</f>
        <v>1</v>
      </c>
      <c r="O42" s="4"/>
      <c r="R42">
        <f t="shared" si="6"/>
        <v>0</v>
      </c>
      <c r="S42" s="1">
        <v>4</v>
      </c>
      <c r="T42" s="1" t="s">
        <v>20</v>
      </c>
      <c r="U42" s="1">
        <f t="shared" si="8"/>
        <v>29</v>
      </c>
      <c r="V42" s="1">
        <f t="shared" si="9"/>
        <v>437</v>
      </c>
      <c r="W42" s="1">
        <f t="shared" ref="W42" si="18">W41-$C$4+Z42*$J$6</f>
        <v>24</v>
      </c>
      <c r="Y42" s="6">
        <v>1</v>
      </c>
      <c r="Z42" s="7">
        <v>1</v>
      </c>
    </row>
    <row r="43" spans="5:26" x14ac:dyDescent="0.2">
      <c r="E43">
        <f t="shared" si="2"/>
        <v>73</v>
      </c>
      <c r="F43" s="9">
        <v>6</v>
      </c>
      <c r="G43" s="9" t="s">
        <v>9</v>
      </c>
      <c r="H43" s="9">
        <f t="shared" si="3"/>
        <v>28</v>
      </c>
      <c r="I43" s="10">
        <f t="shared" si="4"/>
        <v>217</v>
      </c>
      <c r="J43" s="10">
        <f t="shared" ref="J43" si="19">J42-1+IF(G43="DR",$I$5,0)</f>
        <v>22</v>
      </c>
      <c r="K43" s="5">
        <f>IF(COUNTIF(G37:G42,"PO")&gt;0,1,0)</f>
        <v>1</v>
      </c>
      <c r="L43" s="5">
        <f>IF(COUNTIF(G38:G42,"MA")&gt;0,1,0)</f>
        <v>1</v>
      </c>
      <c r="M43" s="5">
        <f>IF(COUNTIF(G37:G42,"SH")&gt;0,1,0)</f>
        <v>1</v>
      </c>
      <c r="O43" s="4"/>
      <c r="R43">
        <f t="shared" si="6"/>
        <v>173</v>
      </c>
      <c r="S43" s="1">
        <v>5</v>
      </c>
      <c r="T43" s="1" t="s">
        <v>11</v>
      </c>
      <c r="U43" s="1">
        <f t="shared" si="8"/>
        <v>29</v>
      </c>
      <c r="V43" s="1">
        <f t="shared" si="9"/>
        <v>264</v>
      </c>
      <c r="W43" s="1">
        <f t="shared" ref="W43" si="20">W42-1</f>
        <v>23</v>
      </c>
      <c r="Y43" s="4"/>
      <c r="Z43" s="7">
        <v>1</v>
      </c>
    </row>
    <row r="44" spans="5:26" x14ac:dyDescent="0.2">
      <c r="E44">
        <f t="shared" si="2"/>
        <v>0</v>
      </c>
      <c r="F44" s="6">
        <v>6</v>
      </c>
      <c r="G44" s="6" t="s">
        <v>20</v>
      </c>
      <c r="H44" s="6">
        <f t="shared" si="3"/>
        <v>25</v>
      </c>
      <c r="I44" s="6">
        <f t="shared" si="4"/>
        <v>318</v>
      </c>
      <c r="J44" s="6">
        <f t="shared" ref="J44" si="21">J43-$C$4+M44*$J$6</f>
        <v>13</v>
      </c>
      <c r="K44" s="5">
        <f>IF(COUNTIF(G38:G43,"PO")&gt;0,1,0)</f>
        <v>1</v>
      </c>
      <c r="L44" s="5">
        <f>IF(COUNTIF(G39:G43,"MA")&gt;0,1,0)</f>
        <v>1</v>
      </c>
      <c r="M44" s="5">
        <f>IF(COUNTIF(G38:G43,"SH")&gt;0,1,0)</f>
        <v>0</v>
      </c>
      <c r="O44" s="4"/>
      <c r="R44">
        <f t="shared" si="6"/>
        <v>0</v>
      </c>
      <c r="S44" s="1">
        <v>5</v>
      </c>
      <c r="T44" s="1" t="s">
        <v>20</v>
      </c>
      <c r="U44" s="1">
        <f t="shared" si="8"/>
        <v>26</v>
      </c>
      <c r="V44" s="1">
        <f t="shared" si="9"/>
        <v>264</v>
      </c>
      <c r="W44" s="1">
        <f t="shared" ref="W44" si="22">W43-$C$4+Z44*$J$6</f>
        <v>21</v>
      </c>
      <c r="X44" s="3">
        <v>1</v>
      </c>
      <c r="Y44" s="4"/>
      <c r="Z44" s="7">
        <v>1</v>
      </c>
    </row>
    <row r="45" spans="5:26" x14ac:dyDescent="0.2">
      <c r="E45">
        <f t="shared" si="2"/>
        <v>173</v>
      </c>
      <c r="F45" s="9">
        <v>7</v>
      </c>
      <c r="G45" s="9" t="s">
        <v>11</v>
      </c>
      <c r="H45" s="9">
        <f t="shared" si="3"/>
        <v>22</v>
      </c>
      <c r="I45" s="10">
        <f t="shared" si="4"/>
        <v>246</v>
      </c>
      <c r="J45" s="10">
        <f t="shared" ref="J45" si="23">J44-1+IF(G45="DR",$I$5,0)</f>
        <v>12</v>
      </c>
      <c r="K45" s="5">
        <f>IF(COUNTIF(G39:G44,"PO")&gt;0,1,0)</f>
        <v>1</v>
      </c>
      <c r="L45" s="5">
        <f>IF(COUNTIF(G40:G44,"MA")&gt;0,1,0)</f>
        <v>1</v>
      </c>
      <c r="M45" s="5">
        <f>IF(COUNTIF(G39:G44,"SH")&gt;0,1,0)</f>
        <v>0</v>
      </c>
      <c r="O45" s="4"/>
      <c r="R45">
        <f t="shared" si="6"/>
        <v>229</v>
      </c>
      <c r="S45" s="1">
        <v>6</v>
      </c>
      <c r="T45" s="1" t="s">
        <v>12</v>
      </c>
      <c r="U45" s="1">
        <f>U44-X45*$G$7-IF(T45="AT",$G$4,0)</f>
        <v>23</v>
      </c>
      <c r="V45" s="1">
        <f t="shared" si="9"/>
        <v>35</v>
      </c>
      <c r="W45" s="1">
        <f t="shared" ref="W45" si="24">W44-1</f>
        <v>20</v>
      </c>
      <c r="X45" s="3">
        <v>1</v>
      </c>
      <c r="Y45" s="4"/>
      <c r="Z45" s="7">
        <v>1</v>
      </c>
    </row>
    <row r="46" spans="5:26" x14ac:dyDescent="0.2">
      <c r="E46">
        <f t="shared" si="2"/>
        <v>0</v>
      </c>
      <c r="F46" s="6">
        <v>7</v>
      </c>
      <c r="G46" s="6" t="s">
        <v>20</v>
      </c>
      <c r="H46" s="6">
        <f t="shared" si="3"/>
        <v>19</v>
      </c>
      <c r="I46" s="6">
        <f t="shared" si="4"/>
        <v>347</v>
      </c>
      <c r="J46" s="6">
        <f t="shared" ref="J46" si="25">J45-$C$4+M46*$J$6</f>
        <v>3</v>
      </c>
      <c r="K46" s="5">
        <f>IF(COUNTIF(G40:G45,"PO")&gt;0,1,0)</f>
        <v>1</v>
      </c>
      <c r="L46" s="5">
        <f>IF(COUNTIF(G41:G45,"MA")&gt;0,1,0)</f>
        <v>1</v>
      </c>
      <c r="M46" s="5">
        <f>IF(COUNTIF(G40:G45,"SH")&gt;0,1,0)</f>
        <v>0</v>
      </c>
      <c r="O46" s="4"/>
      <c r="R46">
        <f t="shared" si="6"/>
        <v>0</v>
      </c>
      <c r="S46" s="1">
        <v>6</v>
      </c>
      <c r="T46" s="1" t="s">
        <v>20</v>
      </c>
      <c r="U46" s="1">
        <f>U45-X46*$G$7-IF(T46="AT",$G$4,0)</f>
        <v>20</v>
      </c>
      <c r="V46" s="1">
        <f t="shared" si="9"/>
        <v>136</v>
      </c>
      <c r="W46" s="1">
        <f t="shared" ref="W46" si="26">W45-$C$4+Z46*$J$6</f>
        <v>11</v>
      </c>
      <c r="X46" s="3">
        <v>1</v>
      </c>
      <c r="Y46" s="6">
        <v>1</v>
      </c>
    </row>
    <row r="47" spans="5:26" x14ac:dyDescent="0.2">
      <c r="E47">
        <f t="shared" si="2"/>
        <v>53</v>
      </c>
      <c r="F47" s="9">
        <v>8</v>
      </c>
      <c r="G47" s="9" t="s">
        <v>8</v>
      </c>
      <c r="H47" s="9">
        <f t="shared" si="3"/>
        <v>12</v>
      </c>
      <c r="I47" s="10">
        <f t="shared" si="4"/>
        <v>294</v>
      </c>
      <c r="J47" s="10">
        <f t="shared" ref="J47" si="27">J46-1+IF(G47="DR",$I$5,0)</f>
        <v>2</v>
      </c>
      <c r="K47" s="5">
        <f>IF(COUNTIF(G41:G46,"PO")&gt;0,1,0)</f>
        <v>1</v>
      </c>
      <c r="L47" s="5">
        <f>IF(COUNTIF(G42:G46,"MA")&gt;0,1,0)</f>
        <v>0</v>
      </c>
      <c r="M47" s="5">
        <f>IF(COUNTIF(G41:G46,"SH")&gt;0,1,0)</f>
        <v>0</v>
      </c>
      <c r="O47" s="4"/>
      <c r="R47">
        <f t="shared" si="6"/>
        <v>113</v>
      </c>
      <c r="S47" s="1">
        <v>7</v>
      </c>
      <c r="T47" s="1" t="s">
        <v>10</v>
      </c>
      <c r="U47" s="1">
        <f>U46-X47*$G$7-IF(T47="AT",$G$4,0)-G5</f>
        <v>15</v>
      </c>
      <c r="V47" s="1">
        <f t="shared" si="9"/>
        <v>124</v>
      </c>
      <c r="W47" s="1">
        <f>W46-1</f>
        <v>10</v>
      </c>
      <c r="X47" s="3">
        <v>1</v>
      </c>
      <c r="Y47" s="6">
        <v>1</v>
      </c>
    </row>
    <row r="48" spans="5:26" x14ac:dyDescent="0.2">
      <c r="E48">
        <f t="shared" si="2"/>
        <v>0</v>
      </c>
      <c r="F48" s="6">
        <v>8</v>
      </c>
      <c r="G48" s="6" t="s">
        <v>20</v>
      </c>
      <c r="H48" s="6">
        <f t="shared" si="3"/>
        <v>9</v>
      </c>
      <c r="I48" s="6">
        <f t="shared" si="4"/>
        <v>294</v>
      </c>
      <c r="J48" s="6">
        <f t="shared" ref="J48" si="28">J47-$C$4+M48*$J$6</f>
        <v>-7</v>
      </c>
      <c r="K48" s="5">
        <f>IF(COUNTIF(G42:G47,"PO")&gt;0,1,0)</f>
        <v>1</v>
      </c>
      <c r="L48" s="5">
        <f>IF(COUNTIF(G43:G47,"MA")&gt;0,1,0)</f>
        <v>0</v>
      </c>
      <c r="M48" s="5">
        <f>IF(COUNTIF(G42:G47,"SH")&gt;0,1,0)</f>
        <v>0</v>
      </c>
      <c r="O48" s="4"/>
      <c r="R48">
        <f t="shared" si="6"/>
        <v>0</v>
      </c>
      <c r="S48" s="1">
        <v>7</v>
      </c>
      <c r="T48" s="1" t="s">
        <v>20</v>
      </c>
      <c r="U48" s="1">
        <f t="shared" si="8"/>
        <v>12</v>
      </c>
      <c r="V48" s="1">
        <f t="shared" si="9"/>
        <v>225</v>
      </c>
      <c r="W48" s="1">
        <f>W47-$C$4+Z48*$J$6</f>
        <v>8</v>
      </c>
      <c r="X48" s="3">
        <v>1</v>
      </c>
      <c r="Y48" s="6">
        <v>1</v>
      </c>
      <c r="Z48" s="7">
        <v>1</v>
      </c>
    </row>
    <row r="49" spans="5:26" x14ac:dyDescent="0.2">
      <c r="E49" s="4"/>
      <c r="F49" s="9"/>
      <c r="G49" s="9"/>
      <c r="H49" s="9"/>
      <c r="I49" s="10"/>
      <c r="J49" s="10"/>
      <c r="K49" s="5"/>
      <c r="L49" s="5"/>
      <c r="M49" s="5"/>
      <c r="O49" s="4"/>
      <c r="R49">
        <f t="shared" si="6"/>
        <v>53</v>
      </c>
      <c r="S49" s="1">
        <v>8</v>
      </c>
      <c r="T49" s="1" t="s">
        <v>8</v>
      </c>
      <c r="U49" s="1">
        <f>U48-X49*$G$7-IF(T49="AT",$G$4,0)</f>
        <v>5</v>
      </c>
      <c r="V49" s="1">
        <f t="shared" si="9"/>
        <v>273</v>
      </c>
      <c r="W49" s="1">
        <f t="shared" ref="W49" si="29">W48-1</f>
        <v>7</v>
      </c>
      <c r="X49" s="3">
        <v>1</v>
      </c>
      <c r="Y49" s="6">
        <v>1</v>
      </c>
      <c r="Z49" s="7">
        <v>1</v>
      </c>
    </row>
    <row r="50" spans="5:26" x14ac:dyDescent="0.2">
      <c r="E50" s="4"/>
      <c r="F50" s="6"/>
      <c r="G50" s="6"/>
      <c r="H50" s="6"/>
      <c r="I50" s="6"/>
      <c r="J50" s="6"/>
      <c r="K50" s="5"/>
      <c r="L50" s="5"/>
      <c r="M50" s="5"/>
      <c r="O50" s="4"/>
      <c r="R50">
        <f t="shared" si="6"/>
        <v>0</v>
      </c>
      <c r="S50" s="1">
        <v>8</v>
      </c>
      <c r="T50" s="1" t="s">
        <v>20</v>
      </c>
      <c r="U50" s="1">
        <f t="shared" ref="U50:U53" si="30">U49-X50*$G$7-IF(T50="AT",$G$4,0)</f>
        <v>5</v>
      </c>
      <c r="V50" s="1">
        <f t="shared" si="9"/>
        <v>374</v>
      </c>
      <c r="W50" s="1">
        <f t="shared" ref="W50" si="31">W49-$C$4+Z50*$J$6</f>
        <v>5</v>
      </c>
      <c r="X50" s="4"/>
      <c r="Y50" s="6">
        <v>1</v>
      </c>
      <c r="Z50" s="7">
        <v>1</v>
      </c>
    </row>
    <row r="51" spans="5:26" x14ac:dyDescent="0.2">
      <c r="E51" s="4"/>
      <c r="F51" s="9"/>
      <c r="G51" s="9"/>
      <c r="H51" s="9"/>
      <c r="I51" s="10"/>
      <c r="J51" s="10"/>
      <c r="K51" s="5"/>
      <c r="L51" s="5"/>
      <c r="M51" s="5"/>
      <c r="O51" s="4"/>
      <c r="Q51" s="4"/>
      <c r="R51" s="4">
        <f t="shared" si="6"/>
        <v>53</v>
      </c>
      <c r="S51" s="5">
        <v>9</v>
      </c>
      <c r="T51" s="5" t="s">
        <v>8</v>
      </c>
      <c r="U51" s="1">
        <f t="shared" si="30"/>
        <v>1</v>
      </c>
      <c r="V51" s="1">
        <f t="shared" si="9"/>
        <v>321</v>
      </c>
      <c r="W51" s="1">
        <f>W50-1</f>
        <v>4</v>
      </c>
      <c r="X51" s="4"/>
      <c r="Y51" s="4"/>
      <c r="Z51" s="7">
        <v>1</v>
      </c>
    </row>
    <row r="52" spans="5:26" x14ac:dyDescent="0.2">
      <c r="E52" s="4"/>
      <c r="F52" s="6"/>
      <c r="G52" s="6"/>
      <c r="H52" s="6"/>
      <c r="I52" s="6"/>
      <c r="J52" s="6"/>
      <c r="K52" s="5"/>
      <c r="L52" s="5"/>
      <c r="M52" s="5"/>
      <c r="O52" s="4"/>
      <c r="Q52" s="4"/>
      <c r="R52" s="4">
        <f t="shared" si="6"/>
        <v>0</v>
      </c>
      <c r="S52" s="5">
        <v>9</v>
      </c>
      <c r="T52" s="5" t="s">
        <v>20</v>
      </c>
      <c r="U52" s="1">
        <f t="shared" si="30"/>
        <v>1</v>
      </c>
      <c r="V52" s="1">
        <f t="shared" si="9"/>
        <v>321</v>
      </c>
      <c r="W52" s="1">
        <f>W51-$C$4+Z52*$J$6</f>
        <v>2</v>
      </c>
      <c r="X52" s="4"/>
      <c r="Y52" s="4"/>
      <c r="Z52" s="7">
        <v>1</v>
      </c>
    </row>
    <row r="53" spans="5:26" x14ac:dyDescent="0.2">
      <c r="F53" s="5"/>
      <c r="G53" s="5"/>
      <c r="H53" s="5"/>
      <c r="I53" s="5"/>
      <c r="J53" s="1"/>
      <c r="K53" s="4"/>
      <c r="L53" s="4"/>
      <c r="M53" s="4"/>
      <c r="O53" s="4"/>
      <c r="Q53" s="4"/>
      <c r="R53" s="4">
        <f t="shared" si="6"/>
        <v>53</v>
      </c>
      <c r="S53" s="5">
        <v>10</v>
      </c>
      <c r="T53" s="5" t="s">
        <v>8</v>
      </c>
      <c r="U53" s="1">
        <f t="shared" si="30"/>
        <v>-3</v>
      </c>
      <c r="V53" s="1">
        <f t="shared" si="9"/>
        <v>268</v>
      </c>
      <c r="W53" s="1">
        <f>W52-1</f>
        <v>1</v>
      </c>
      <c r="X53" s="4"/>
      <c r="Y53" s="4"/>
      <c r="Z53" s="7">
        <v>1</v>
      </c>
    </row>
    <row r="54" spans="5:26" x14ac:dyDescent="0.2">
      <c r="E54">
        <f>SUM(E33:E52)</f>
        <v>1216</v>
      </c>
      <c r="O54" s="4"/>
      <c r="Q54" s="4"/>
      <c r="R54" s="4">
        <f t="shared" si="6"/>
        <v>0</v>
      </c>
      <c r="S54" s="5">
        <v>10</v>
      </c>
      <c r="T54" s="5" t="s">
        <v>20</v>
      </c>
      <c r="U54" s="5"/>
      <c r="V54" s="5"/>
      <c r="W54" s="5"/>
      <c r="X54" s="4"/>
      <c r="Y54" s="4"/>
      <c r="Z54" s="4"/>
    </row>
    <row r="55" spans="5:26" x14ac:dyDescent="0.2">
      <c r="N55" s="4"/>
      <c r="O55" s="4"/>
      <c r="Q55" s="4"/>
      <c r="R55">
        <f>SUM(R35:R54)</f>
        <v>1242</v>
      </c>
      <c r="S55" s="5"/>
      <c r="T55" s="5"/>
      <c r="U55" s="5"/>
      <c r="V55" s="5"/>
      <c r="W55" s="5"/>
      <c r="X55" s="4"/>
      <c r="Y55" s="4"/>
      <c r="Z55" s="4"/>
    </row>
    <row r="56" spans="5:26" x14ac:dyDescent="0.2">
      <c r="N56" s="4"/>
      <c r="O56" s="4"/>
      <c r="Q56" s="4"/>
      <c r="R56" s="4"/>
      <c r="S56" s="5"/>
      <c r="T56" s="5"/>
      <c r="U56" s="5"/>
      <c r="V56" s="5"/>
      <c r="W56" s="5"/>
      <c r="X56" s="4"/>
      <c r="Y56" s="4"/>
      <c r="Z56" s="4"/>
    </row>
    <row r="57" spans="5:26" x14ac:dyDescent="0.2">
      <c r="S57" s="1"/>
      <c r="T57" s="1"/>
      <c r="U57" s="1"/>
      <c r="V57" s="1"/>
      <c r="W57" s="1"/>
    </row>
    <row r="58" spans="5:26" x14ac:dyDescent="0.2">
      <c r="Q58" t="s">
        <v>22</v>
      </c>
      <c r="S58" s="1">
        <v>500</v>
      </c>
      <c r="T58" s="1"/>
      <c r="U58" s="1"/>
      <c r="V58" s="1">
        <v>50</v>
      </c>
      <c r="W58" s="1"/>
    </row>
    <row r="59" spans="5:26" x14ac:dyDescent="0.2">
      <c r="Q59" t="s">
        <v>23</v>
      </c>
      <c r="S59" s="1"/>
      <c r="T59" s="1"/>
      <c r="U59" s="1" t="s">
        <v>13</v>
      </c>
      <c r="V59" s="1" t="s">
        <v>14</v>
      </c>
      <c r="W59" s="1" t="s">
        <v>15</v>
      </c>
      <c r="X59" s="1" t="s">
        <v>18</v>
      </c>
      <c r="Y59" s="1" t="s">
        <v>19</v>
      </c>
      <c r="Z59" s="1" t="s">
        <v>17</v>
      </c>
    </row>
    <row r="60" spans="5:26" x14ac:dyDescent="0.2">
      <c r="R60">
        <f>VLOOKUP(T60,$E$4:$F$9,2,FALSE)</f>
        <v>173</v>
      </c>
      <c r="S60" s="1">
        <v>1</v>
      </c>
      <c r="T60" s="1" t="s">
        <v>11</v>
      </c>
      <c r="U60" s="1">
        <v>51</v>
      </c>
      <c r="V60" s="8">
        <f>$S$58-R60</f>
        <v>327</v>
      </c>
      <c r="W60" s="8">
        <f>V58-1</f>
        <v>49</v>
      </c>
      <c r="X60" s="1">
        <v>0</v>
      </c>
      <c r="Y60" s="1">
        <v>0</v>
      </c>
      <c r="Z60" s="1">
        <v>0</v>
      </c>
    </row>
    <row r="61" spans="5:26" x14ac:dyDescent="0.2">
      <c r="R61">
        <f t="shared" ref="R61:R79" si="32">VLOOKUP(T61,$E$4:$F$9,2,FALSE)</f>
        <v>0</v>
      </c>
      <c r="S61" s="1">
        <v>1</v>
      </c>
      <c r="T61" s="1" t="s">
        <v>20</v>
      </c>
      <c r="U61" s="1">
        <f>U60-X61*$G$7-IF(T61="AT",$G$4,0)-IF(T61="DR",$G$5,0)</f>
        <v>48</v>
      </c>
      <c r="V61" s="1">
        <f>V60-R61+Y61*$K$8</f>
        <v>327</v>
      </c>
      <c r="W61" s="1">
        <f>W60-$C$4+Z61*$J$6</f>
        <v>40</v>
      </c>
      <c r="X61" s="5">
        <f>IF(COUNTIF(T55:T60,"PO")&gt;0,1,0)</f>
        <v>1</v>
      </c>
      <c r="Y61" s="5">
        <f>IF(COUNTIF(T56:T60,"MA")&gt;0,1,0)</f>
        <v>0</v>
      </c>
      <c r="Z61" s="5">
        <f>IF(COUNTIF(T55:T60,"SH")&gt;0,1,0)</f>
        <v>0</v>
      </c>
    </row>
    <row r="62" spans="5:26" x14ac:dyDescent="0.2">
      <c r="R62">
        <f t="shared" si="32"/>
        <v>229</v>
      </c>
      <c r="S62" s="1">
        <v>2</v>
      </c>
      <c r="T62" s="1" t="s">
        <v>12</v>
      </c>
      <c r="U62" s="1">
        <f t="shared" ref="U62:U79" si="33">U61-X62*$G$7-IF(T62="AT",$G$4,0)-IF(T62="DR",$G$5,0)</f>
        <v>45</v>
      </c>
      <c r="V62" s="1">
        <f t="shared" ref="V62:V79" si="34">V61-R62+Y62*$K$8</f>
        <v>98</v>
      </c>
      <c r="W62" s="1">
        <f>W61-1+IF(T62="DR",$I$5,0)</f>
        <v>39</v>
      </c>
      <c r="X62" s="5">
        <f t="shared" ref="X62:X79" si="35">IF(COUNTIF(T56:T61,"PO")&gt;0,1,0)</f>
        <v>1</v>
      </c>
      <c r="Y62" s="5">
        <f t="shared" ref="Y62:Y79" si="36">IF(COUNTIF(T57:T61,"MA")&gt;0,1,0)</f>
        <v>0</v>
      </c>
      <c r="Z62" s="5">
        <f t="shared" ref="Z62:Z79" si="37">IF(COUNTIF(T56:T61,"SH")&gt;0,1,0)</f>
        <v>0</v>
      </c>
    </row>
    <row r="63" spans="5:26" x14ac:dyDescent="0.2">
      <c r="R63">
        <f t="shared" si="32"/>
        <v>0</v>
      </c>
      <c r="S63" s="1">
        <v>2</v>
      </c>
      <c r="T63" s="1" t="s">
        <v>20</v>
      </c>
      <c r="U63" s="1">
        <f t="shared" si="33"/>
        <v>42</v>
      </c>
      <c r="V63" s="1">
        <f t="shared" si="34"/>
        <v>199</v>
      </c>
      <c r="W63" s="1">
        <f t="shared" ref="W63" si="38">W62-$C$4+Z63*$J$6</f>
        <v>30</v>
      </c>
      <c r="X63" s="5">
        <f t="shared" si="35"/>
        <v>1</v>
      </c>
      <c r="Y63" s="5">
        <f t="shared" si="36"/>
        <v>1</v>
      </c>
      <c r="Z63" s="5">
        <f t="shared" si="37"/>
        <v>0</v>
      </c>
    </row>
    <row r="64" spans="5:26" x14ac:dyDescent="0.2">
      <c r="R64">
        <f t="shared" si="32"/>
        <v>113</v>
      </c>
      <c r="S64" s="1">
        <v>3</v>
      </c>
      <c r="T64" s="1" t="s">
        <v>10</v>
      </c>
      <c r="U64" s="1">
        <f t="shared" si="33"/>
        <v>39</v>
      </c>
      <c r="V64" s="1">
        <f t="shared" si="34"/>
        <v>187</v>
      </c>
      <c r="W64" s="1">
        <f t="shared" ref="W64" si="39">W63-1+IF(T64="DR",$I$5,0)</f>
        <v>29</v>
      </c>
      <c r="X64" s="5">
        <f t="shared" si="35"/>
        <v>1</v>
      </c>
      <c r="Y64" s="5">
        <f t="shared" si="36"/>
        <v>1</v>
      </c>
      <c r="Z64" s="5">
        <f t="shared" si="37"/>
        <v>0</v>
      </c>
    </row>
    <row r="65" spans="18:26" x14ac:dyDescent="0.2">
      <c r="R65">
        <f t="shared" si="32"/>
        <v>0</v>
      </c>
      <c r="S65" s="1">
        <v>3</v>
      </c>
      <c r="T65" s="1" t="s">
        <v>20</v>
      </c>
      <c r="U65" s="1">
        <f t="shared" si="33"/>
        <v>36</v>
      </c>
      <c r="V65" s="1">
        <f t="shared" si="34"/>
        <v>288</v>
      </c>
      <c r="W65" s="1">
        <f t="shared" ref="W65" si="40">W64-$C$4+Z65*$J$6</f>
        <v>27</v>
      </c>
      <c r="X65" s="5">
        <f t="shared" si="35"/>
        <v>1</v>
      </c>
      <c r="Y65" s="5">
        <f t="shared" si="36"/>
        <v>1</v>
      </c>
      <c r="Z65" s="5">
        <f t="shared" si="37"/>
        <v>1</v>
      </c>
    </row>
    <row r="66" spans="18:26" x14ac:dyDescent="0.2">
      <c r="R66">
        <f t="shared" si="32"/>
        <v>53</v>
      </c>
      <c r="S66" s="1">
        <v>4</v>
      </c>
      <c r="T66" s="1" t="s">
        <v>8</v>
      </c>
      <c r="U66" s="1">
        <f t="shared" si="33"/>
        <v>29</v>
      </c>
      <c r="V66" s="1">
        <f t="shared" si="34"/>
        <v>336</v>
      </c>
      <c r="W66" s="1">
        <f t="shared" ref="W66" si="41">W65-1+IF(T66="DR",$I$5,0)</f>
        <v>26</v>
      </c>
      <c r="X66" s="5">
        <f t="shared" si="35"/>
        <v>1</v>
      </c>
      <c r="Y66" s="5">
        <f t="shared" si="36"/>
        <v>1</v>
      </c>
      <c r="Z66" s="5">
        <f t="shared" si="37"/>
        <v>1</v>
      </c>
    </row>
    <row r="67" spans="18:26" x14ac:dyDescent="0.2">
      <c r="R67">
        <f t="shared" si="32"/>
        <v>0</v>
      </c>
      <c r="S67" s="1">
        <v>4</v>
      </c>
      <c r="T67" s="1" t="s">
        <v>20</v>
      </c>
      <c r="U67" s="1">
        <f t="shared" si="33"/>
        <v>29</v>
      </c>
      <c r="V67" s="1">
        <f t="shared" si="34"/>
        <v>437</v>
      </c>
      <c r="W67" s="1">
        <f t="shared" ref="W67" si="42">W66-$C$4+Z67*$J$6</f>
        <v>24</v>
      </c>
      <c r="X67" s="5">
        <f t="shared" si="35"/>
        <v>0</v>
      </c>
      <c r="Y67" s="5">
        <f t="shared" si="36"/>
        <v>1</v>
      </c>
      <c r="Z67" s="5">
        <f t="shared" si="37"/>
        <v>1</v>
      </c>
    </row>
    <row r="68" spans="18:26" x14ac:dyDescent="0.2">
      <c r="R68">
        <f t="shared" si="32"/>
        <v>173</v>
      </c>
      <c r="S68" s="1">
        <v>5</v>
      </c>
      <c r="T68" s="1" t="s">
        <v>11</v>
      </c>
      <c r="U68" s="1">
        <f t="shared" si="33"/>
        <v>29</v>
      </c>
      <c r="V68" s="1">
        <f t="shared" si="34"/>
        <v>264</v>
      </c>
      <c r="W68" s="1">
        <f t="shared" ref="W68" si="43">W67-1+IF(T68="DR",$I$5,0)</f>
        <v>23</v>
      </c>
      <c r="X68" s="5">
        <f t="shared" si="35"/>
        <v>0</v>
      </c>
      <c r="Y68" s="5">
        <f t="shared" si="36"/>
        <v>0</v>
      </c>
      <c r="Z68" s="5">
        <f t="shared" si="37"/>
        <v>1</v>
      </c>
    </row>
    <row r="69" spans="18:26" x14ac:dyDescent="0.2">
      <c r="R69">
        <f t="shared" si="32"/>
        <v>0</v>
      </c>
      <c r="S69" s="1">
        <v>5</v>
      </c>
      <c r="T69" s="1" t="s">
        <v>20</v>
      </c>
      <c r="U69" s="1">
        <f t="shared" si="33"/>
        <v>26</v>
      </c>
      <c r="V69" s="1">
        <f t="shared" si="34"/>
        <v>264</v>
      </c>
      <c r="W69" s="1">
        <f t="shared" ref="W69" si="44">W68-$C$4+Z69*$J$6</f>
        <v>21</v>
      </c>
      <c r="X69" s="5">
        <f t="shared" si="35"/>
        <v>1</v>
      </c>
      <c r="Y69" s="5">
        <f t="shared" si="36"/>
        <v>0</v>
      </c>
      <c r="Z69" s="5">
        <f t="shared" si="37"/>
        <v>1</v>
      </c>
    </row>
    <row r="70" spans="18:26" x14ac:dyDescent="0.2">
      <c r="R70">
        <f t="shared" si="32"/>
        <v>113</v>
      </c>
      <c r="S70" s="1">
        <v>6</v>
      </c>
      <c r="T70" s="1" t="s">
        <v>10</v>
      </c>
      <c r="U70" s="1">
        <f t="shared" si="33"/>
        <v>23</v>
      </c>
      <c r="V70" s="1">
        <f t="shared" si="34"/>
        <v>151</v>
      </c>
      <c r="W70" s="1">
        <f t="shared" ref="W70" si="45">W69-1+IF(T70="DR",$I$5,0)</f>
        <v>20</v>
      </c>
      <c r="X70" s="5">
        <f t="shared" si="35"/>
        <v>1</v>
      </c>
      <c r="Y70" s="5">
        <f t="shared" si="36"/>
        <v>0</v>
      </c>
      <c r="Z70" s="5">
        <f t="shared" si="37"/>
        <v>1</v>
      </c>
    </row>
    <row r="71" spans="18:26" x14ac:dyDescent="0.2">
      <c r="R71">
        <f t="shared" si="32"/>
        <v>0</v>
      </c>
      <c r="S71" s="1">
        <v>6</v>
      </c>
      <c r="T71" s="1" t="s">
        <v>20</v>
      </c>
      <c r="U71" s="1">
        <f t="shared" si="33"/>
        <v>20</v>
      </c>
      <c r="V71" s="1">
        <f t="shared" si="34"/>
        <v>151</v>
      </c>
      <c r="W71" s="1">
        <f t="shared" ref="W71" si="46">W70-$C$4+Z71*$J$6</f>
        <v>18</v>
      </c>
      <c r="X71" s="5">
        <f t="shared" si="35"/>
        <v>1</v>
      </c>
      <c r="Y71" s="5">
        <f t="shared" si="36"/>
        <v>0</v>
      </c>
      <c r="Z71" s="5">
        <f t="shared" si="37"/>
        <v>1</v>
      </c>
    </row>
    <row r="72" spans="18:26" x14ac:dyDescent="0.2">
      <c r="R72">
        <f t="shared" si="32"/>
        <v>53</v>
      </c>
      <c r="S72" s="1">
        <v>7</v>
      </c>
      <c r="T72" s="1" t="s">
        <v>8</v>
      </c>
      <c r="U72" s="1">
        <f t="shared" si="33"/>
        <v>13</v>
      </c>
      <c r="V72" s="1">
        <f t="shared" si="34"/>
        <v>98</v>
      </c>
      <c r="W72" s="1">
        <f t="shared" ref="W72" si="47">W71-1+IF(T72="DR",$I$5,0)</f>
        <v>17</v>
      </c>
      <c r="X72" s="5">
        <f t="shared" si="35"/>
        <v>1</v>
      </c>
      <c r="Y72" s="5">
        <f t="shared" si="36"/>
        <v>0</v>
      </c>
      <c r="Z72" s="5">
        <f t="shared" si="37"/>
        <v>1</v>
      </c>
    </row>
    <row r="73" spans="18:26" x14ac:dyDescent="0.2">
      <c r="R73">
        <f t="shared" si="32"/>
        <v>0</v>
      </c>
      <c r="S73" s="1">
        <v>7</v>
      </c>
      <c r="T73" s="1" t="s">
        <v>20</v>
      </c>
      <c r="U73" s="1">
        <f t="shared" si="33"/>
        <v>10</v>
      </c>
      <c r="V73" s="1">
        <f t="shared" si="34"/>
        <v>98</v>
      </c>
      <c r="W73" s="1">
        <f t="shared" ref="W73" si="48">W72-$C$4+Z73*$J$6</f>
        <v>15</v>
      </c>
      <c r="X73" s="5">
        <f t="shared" si="35"/>
        <v>1</v>
      </c>
      <c r="Y73" s="5">
        <f t="shared" si="36"/>
        <v>0</v>
      </c>
      <c r="Z73" s="5">
        <f t="shared" si="37"/>
        <v>1</v>
      </c>
    </row>
    <row r="74" spans="18:26" x14ac:dyDescent="0.2">
      <c r="R74">
        <f t="shared" si="32"/>
        <v>53</v>
      </c>
      <c r="S74" s="1">
        <v>8</v>
      </c>
      <c r="T74" s="1" t="s">
        <v>8</v>
      </c>
      <c r="U74" s="1">
        <f t="shared" si="33"/>
        <v>3</v>
      </c>
      <c r="V74" s="1">
        <f t="shared" si="34"/>
        <v>45</v>
      </c>
      <c r="W74" s="1">
        <f t="shared" ref="W74" si="49">W73-1+IF(T74="DR",$I$5,0)</f>
        <v>14</v>
      </c>
      <c r="X74" s="5">
        <f t="shared" si="35"/>
        <v>1</v>
      </c>
      <c r="Y74" s="5">
        <f t="shared" si="36"/>
        <v>0</v>
      </c>
      <c r="Z74" s="5">
        <f t="shared" si="37"/>
        <v>1</v>
      </c>
    </row>
    <row r="75" spans="18:26" x14ac:dyDescent="0.2">
      <c r="R75">
        <f t="shared" si="32"/>
        <v>0</v>
      </c>
      <c r="S75" s="1">
        <v>8</v>
      </c>
      <c r="T75" s="1" t="s">
        <v>20</v>
      </c>
      <c r="U75" s="1">
        <f t="shared" si="33"/>
        <v>3</v>
      </c>
      <c r="V75" s="1">
        <f t="shared" si="34"/>
        <v>45</v>
      </c>
      <c r="W75" s="1">
        <f t="shared" ref="W75" si="50">W74-$C$4+Z75*$J$6</f>
        <v>12</v>
      </c>
      <c r="X75" s="5">
        <f t="shared" si="35"/>
        <v>0</v>
      </c>
      <c r="Y75" s="5">
        <f t="shared" si="36"/>
        <v>0</v>
      </c>
      <c r="Z75" s="5">
        <f t="shared" si="37"/>
        <v>1</v>
      </c>
    </row>
    <row r="76" spans="18:26" x14ac:dyDescent="0.2">
      <c r="R76" s="4">
        <f t="shared" si="32"/>
        <v>53</v>
      </c>
      <c r="S76" s="5">
        <v>9</v>
      </c>
      <c r="T76" s="5" t="s">
        <v>8</v>
      </c>
      <c r="U76" s="11">
        <f t="shared" si="33"/>
        <v>-1</v>
      </c>
      <c r="V76" s="1">
        <f t="shared" si="34"/>
        <v>-8</v>
      </c>
      <c r="W76" s="1">
        <f t="shared" ref="W76" si="51">W75-1+IF(T76="DR",$I$5,0)</f>
        <v>11</v>
      </c>
      <c r="X76" s="5">
        <f t="shared" si="35"/>
        <v>0</v>
      </c>
      <c r="Y76" s="5">
        <f t="shared" si="36"/>
        <v>0</v>
      </c>
      <c r="Z76" s="5">
        <f t="shared" si="37"/>
        <v>1</v>
      </c>
    </row>
    <row r="77" spans="18:26" x14ac:dyDescent="0.2">
      <c r="R77" s="4">
        <f t="shared" si="32"/>
        <v>0</v>
      </c>
      <c r="S77" s="5">
        <v>9</v>
      </c>
      <c r="T77" s="5" t="s">
        <v>20</v>
      </c>
      <c r="U77" s="1">
        <f t="shared" si="33"/>
        <v>-1</v>
      </c>
      <c r="V77" s="1">
        <f t="shared" si="34"/>
        <v>-8</v>
      </c>
      <c r="W77" s="1">
        <f t="shared" ref="W77" si="52">W76-$C$4+Z77*$J$6</f>
        <v>2</v>
      </c>
      <c r="X77" s="5">
        <f t="shared" si="35"/>
        <v>0</v>
      </c>
      <c r="Y77" s="5">
        <f t="shared" si="36"/>
        <v>0</v>
      </c>
      <c r="Z77" s="5">
        <f t="shared" si="37"/>
        <v>0</v>
      </c>
    </row>
    <row r="78" spans="18:26" x14ac:dyDescent="0.2">
      <c r="R78" s="4"/>
      <c r="S78" s="5"/>
      <c r="T78" s="5"/>
      <c r="U78" s="1"/>
      <c r="V78" s="1"/>
      <c r="W78" s="1"/>
      <c r="X78" s="5"/>
      <c r="Y78" s="5"/>
      <c r="Z78" s="5"/>
    </row>
    <row r="79" spans="18:26" x14ac:dyDescent="0.2">
      <c r="R79" s="4"/>
      <c r="S79" s="5"/>
      <c r="T79" s="5"/>
      <c r="U79" s="1"/>
      <c r="V79" s="1"/>
      <c r="W79" s="1"/>
      <c r="X79" s="5"/>
      <c r="Y79" s="5"/>
      <c r="Z79" s="5"/>
    </row>
    <row r="80" spans="18:26" x14ac:dyDescent="0.2">
      <c r="R80">
        <f>SUM(R60:R79)</f>
        <v>1013</v>
      </c>
      <c r="S80" s="5"/>
      <c r="T80" s="5"/>
      <c r="U80" s="5"/>
      <c r="V80" s="5"/>
      <c r="W80" s="1"/>
      <c r="X80" s="4"/>
      <c r="Y80" s="4"/>
      <c r="Z80" s="4"/>
    </row>
  </sheetData>
  <conditionalFormatting sqref="X61:Z79">
    <cfRule type="cellIs" dxfId="1" priority="2" operator="equal">
      <formula>1</formula>
    </cfRule>
  </conditionalFormatting>
  <conditionalFormatting sqref="K34:M5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2019-12-03T09:29:20Z</dcterms:created>
  <dcterms:modified xsi:type="dcterms:W3CDTF">2019-12-03T13:19:41Z</dcterms:modified>
</cp:coreProperties>
</file>