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kra\Desktop\uqam-udem cours\uqam\CAS\Exam 5\"/>
    </mc:Choice>
  </mc:AlternateContent>
  <xr:revisionPtr revIDLastSave="0" documentId="13_ncr:1_{EDD3CD84-55A9-4A90-BAE5-F0B0F7FE6D12}" xr6:coauthVersionLast="47" xr6:coauthVersionMax="47" xr10:uidLastSave="{00000000-0000-0000-0000-000000000000}"/>
  <bookViews>
    <workbookView xWindow="-120" yWindow="-120" windowWidth="20730" windowHeight="11160" activeTab="1" xr2:uid="{38AE4E83-5BB3-45BB-9153-6DB7663548DA}"/>
  </bookViews>
  <sheets>
    <sheet name="US Ind Auto" sheetId="1" r:id="rId1"/>
    <sheet name="XYZ Insurer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5" i="1" l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M134" i="2"/>
  <c r="M133" i="2"/>
  <c r="M132" i="2"/>
  <c r="M131" i="2"/>
  <c r="M130" i="2"/>
  <c r="M129" i="2"/>
  <c r="M128" i="2"/>
  <c r="R122" i="2"/>
  <c r="Q122" i="2"/>
  <c r="P122" i="2"/>
  <c r="O122" i="2"/>
  <c r="N122" i="2"/>
  <c r="J122" i="2"/>
  <c r="R121" i="2"/>
  <c r="Q121" i="2"/>
  <c r="P121" i="2"/>
  <c r="O121" i="2"/>
  <c r="N121" i="2"/>
  <c r="J121" i="2"/>
  <c r="R120" i="2"/>
  <c r="Q120" i="2"/>
  <c r="P120" i="2"/>
  <c r="O120" i="2"/>
  <c r="N120" i="2"/>
  <c r="J120" i="2"/>
  <c r="R119" i="2"/>
  <c r="Q119" i="2"/>
  <c r="P119" i="2"/>
  <c r="O119" i="2"/>
  <c r="N119" i="2"/>
  <c r="J119" i="2"/>
  <c r="R118" i="2"/>
  <c r="Q118" i="2"/>
  <c r="P118" i="2"/>
  <c r="O118" i="2"/>
  <c r="N118" i="2"/>
  <c r="J118" i="2"/>
  <c r="R117" i="2"/>
  <c r="Q117" i="2"/>
  <c r="P117" i="2"/>
  <c r="O117" i="2"/>
  <c r="N117" i="2"/>
  <c r="J117" i="2"/>
  <c r="H117" i="2"/>
  <c r="H118" i="2" s="1"/>
  <c r="R116" i="2"/>
  <c r="Q116" i="2"/>
  <c r="P116" i="2"/>
  <c r="O116" i="2"/>
  <c r="N116" i="2"/>
  <c r="R106" i="2"/>
  <c r="S106" i="2" s="1"/>
  <c r="J166" i="2" s="1"/>
  <c r="R105" i="2"/>
  <c r="S105" i="2" s="1"/>
  <c r="J165" i="2" s="1"/>
  <c r="R104" i="2"/>
  <c r="S104" i="2" s="1"/>
  <c r="J164" i="2" s="1"/>
  <c r="R103" i="2"/>
  <c r="S103" i="2" s="1"/>
  <c r="J163" i="2" s="1"/>
  <c r="R102" i="2"/>
  <c r="S102" i="2" s="1"/>
  <c r="J162" i="2" s="1"/>
  <c r="G85" i="2"/>
  <c r="N106" i="2" s="1"/>
  <c r="F85" i="2"/>
  <c r="M106" i="2" s="1"/>
  <c r="G84" i="2"/>
  <c r="N105" i="2" s="1"/>
  <c r="F84" i="2"/>
  <c r="M105" i="2" s="1"/>
  <c r="E105" i="2" s="1"/>
  <c r="G83" i="2"/>
  <c r="N104" i="2" s="1"/>
  <c r="F83" i="2"/>
  <c r="M104" i="2" s="1"/>
  <c r="G82" i="2"/>
  <c r="N103" i="2" s="1"/>
  <c r="F82" i="2"/>
  <c r="F163" i="2" s="1"/>
  <c r="G81" i="2"/>
  <c r="N102" i="2" s="1"/>
  <c r="F81" i="2"/>
  <c r="F162" i="2" s="1"/>
  <c r="G80" i="2"/>
  <c r="N101" i="2" s="1"/>
  <c r="F80" i="2"/>
  <c r="F161" i="2" s="1"/>
  <c r="G79" i="2"/>
  <c r="N100" i="2" s="1"/>
  <c r="F79" i="2"/>
  <c r="M100" i="2" s="1"/>
  <c r="E100" i="2" s="1"/>
  <c r="G78" i="2"/>
  <c r="N99" i="2" s="1"/>
  <c r="F78" i="2"/>
  <c r="F159" i="2" s="1"/>
  <c r="G77" i="2"/>
  <c r="N98" i="2" s="1"/>
  <c r="F77" i="2"/>
  <c r="M98" i="2" s="1"/>
  <c r="E98" i="2" s="1"/>
  <c r="G76" i="2"/>
  <c r="N97" i="2" s="1"/>
  <c r="F76" i="2"/>
  <c r="F157" i="2" s="1"/>
  <c r="G75" i="2"/>
  <c r="G156" i="2" s="1"/>
  <c r="F75" i="2"/>
  <c r="M96" i="2" s="1"/>
  <c r="AD65" i="2"/>
  <c r="AD64" i="2"/>
  <c r="I75" i="2" s="1"/>
  <c r="D96" i="2" s="1"/>
  <c r="O64" i="2"/>
  <c r="T85" i="2" s="1"/>
  <c r="X85" i="2" s="1"/>
  <c r="AC61" i="2"/>
  <c r="AB61" i="2"/>
  <c r="AA61" i="2"/>
  <c r="Z61" i="2"/>
  <c r="Y61" i="2"/>
  <c r="X61" i="2"/>
  <c r="W61" i="2"/>
  <c r="V61" i="2"/>
  <c r="U61" i="2"/>
  <c r="T61" i="2"/>
  <c r="N61" i="2"/>
  <c r="M61" i="2"/>
  <c r="L61" i="2"/>
  <c r="K61" i="2"/>
  <c r="J61" i="2"/>
  <c r="I61" i="2"/>
  <c r="H61" i="2"/>
  <c r="G61" i="2"/>
  <c r="F61" i="2"/>
  <c r="E61" i="2"/>
  <c r="AD42" i="2"/>
  <c r="AC42" i="2"/>
  <c r="AB42" i="2"/>
  <c r="AA42" i="2"/>
  <c r="Z42" i="2"/>
  <c r="Y42" i="2"/>
  <c r="X42" i="2"/>
  <c r="W42" i="2"/>
  <c r="V42" i="2"/>
  <c r="U42" i="2"/>
  <c r="N42" i="2"/>
  <c r="M42" i="2"/>
  <c r="L42" i="2"/>
  <c r="K42" i="2"/>
  <c r="J42" i="2"/>
  <c r="I42" i="2"/>
  <c r="H42" i="2"/>
  <c r="G42" i="2"/>
  <c r="F42" i="2"/>
  <c r="E42" i="2"/>
  <c r="U34" i="2"/>
  <c r="E34" i="2"/>
  <c r="V33" i="2"/>
  <c r="U33" i="2"/>
  <c r="F33" i="2"/>
  <c r="E33" i="2"/>
  <c r="W32" i="2"/>
  <c r="V32" i="2"/>
  <c r="U32" i="2"/>
  <c r="G32" i="2"/>
  <c r="F32" i="2"/>
  <c r="E32" i="2"/>
  <c r="X31" i="2"/>
  <c r="W31" i="2"/>
  <c r="V31" i="2"/>
  <c r="U31" i="2"/>
  <c r="H31" i="2"/>
  <c r="G31" i="2"/>
  <c r="F31" i="2"/>
  <c r="E31" i="2"/>
  <c r="Y30" i="2"/>
  <c r="X30" i="2"/>
  <c r="W30" i="2"/>
  <c r="V30" i="2"/>
  <c r="U30" i="2"/>
  <c r="I30" i="2"/>
  <c r="H30" i="2"/>
  <c r="G30" i="2"/>
  <c r="F30" i="2"/>
  <c r="E30" i="2"/>
  <c r="Z29" i="2"/>
  <c r="Y29" i="2"/>
  <c r="X29" i="2"/>
  <c r="W29" i="2"/>
  <c r="V29" i="2"/>
  <c r="U29" i="2"/>
  <c r="J29" i="2"/>
  <c r="I29" i="2"/>
  <c r="H29" i="2"/>
  <c r="G29" i="2"/>
  <c r="F29" i="2"/>
  <c r="E29" i="2"/>
  <c r="AA28" i="2"/>
  <c r="Z28" i="2"/>
  <c r="Y28" i="2"/>
  <c r="X28" i="2"/>
  <c r="W28" i="2"/>
  <c r="V28" i="2"/>
  <c r="U28" i="2"/>
  <c r="K28" i="2"/>
  <c r="J28" i="2"/>
  <c r="I28" i="2"/>
  <c r="H28" i="2"/>
  <c r="G28" i="2"/>
  <c r="F28" i="2"/>
  <c r="E28" i="2"/>
  <c r="AB27" i="2"/>
  <c r="AA27" i="2"/>
  <c r="Z27" i="2"/>
  <c r="Y27" i="2"/>
  <c r="X27" i="2"/>
  <c r="W27" i="2"/>
  <c r="V27" i="2"/>
  <c r="U27" i="2"/>
  <c r="L27" i="2"/>
  <c r="K27" i="2"/>
  <c r="J27" i="2"/>
  <c r="I27" i="2"/>
  <c r="H27" i="2"/>
  <c r="G27" i="2"/>
  <c r="F27" i="2"/>
  <c r="E27" i="2"/>
  <c r="AC26" i="2"/>
  <c r="AB26" i="2"/>
  <c r="AA26" i="2"/>
  <c r="Z26" i="2"/>
  <c r="Y26" i="2"/>
  <c r="X26" i="2"/>
  <c r="W26" i="2"/>
  <c r="V26" i="2"/>
  <c r="U26" i="2"/>
  <c r="M26" i="2"/>
  <c r="L26" i="2"/>
  <c r="K26" i="2"/>
  <c r="J26" i="2"/>
  <c r="I26" i="2"/>
  <c r="H26" i="2"/>
  <c r="G26" i="2"/>
  <c r="F26" i="2"/>
  <c r="E26" i="2"/>
  <c r="AD25" i="2"/>
  <c r="AC25" i="2"/>
  <c r="AC50" i="2" s="1"/>
  <c r="AB25" i="2"/>
  <c r="AB50" i="2" s="1"/>
  <c r="AA25" i="2"/>
  <c r="Z25" i="2"/>
  <c r="Y25" i="2"/>
  <c r="Y50" i="2" s="1"/>
  <c r="X25" i="2"/>
  <c r="X50" i="2" s="1"/>
  <c r="W25" i="2"/>
  <c r="V25" i="2"/>
  <c r="U25" i="2"/>
  <c r="U50" i="2" s="1"/>
  <c r="N25" i="2"/>
  <c r="N50" i="2" s="1"/>
  <c r="M25" i="2"/>
  <c r="L25" i="2"/>
  <c r="K25" i="2"/>
  <c r="K50" i="2" s="1"/>
  <c r="J25" i="2"/>
  <c r="J50" i="2" s="1"/>
  <c r="I25" i="2"/>
  <c r="H25" i="2"/>
  <c r="G25" i="2"/>
  <c r="G51" i="2" s="1"/>
  <c r="F25" i="2"/>
  <c r="F51" i="2" s="1"/>
  <c r="E25" i="2"/>
  <c r="AD24" i="2"/>
  <c r="AC24" i="2"/>
  <c r="AB24" i="2"/>
  <c r="AA24" i="2"/>
  <c r="Z24" i="2"/>
  <c r="Y24" i="2"/>
  <c r="X24" i="2"/>
  <c r="W24" i="2"/>
  <c r="V24" i="2"/>
  <c r="U24" i="2"/>
  <c r="N24" i="2"/>
  <c r="M24" i="2"/>
  <c r="L24" i="2"/>
  <c r="K24" i="2"/>
  <c r="J24" i="2"/>
  <c r="I24" i="2"/>
  <c r="H24" i="2"/>
  <c r="G24" i="2"/>
  <c r="F24" i="2"/>
  <c r="E24" i="2"/>
  <c r="N102" i="1"/>
  <c r="L125" i="1" s="1"/>
  <c r="N101" i="1"/>
  <c r="L124" i="1" s="1"/>
  <c r="N100" i="1"/>
  <c r="L123" i="1" s="1"/>
  <c r="N99" i="1"/>
  <c r="L122" i="1" s="1"/>
  <c r="N98" i="1"/>
  <c r="L121" i="1" s="1"/>
  <c r="N97" i="1"/>
  <c r="L120" i="1" s="1"/>
  <c r="N96" i="1"/>
  <c r="L119" i="1" s="1"/>
  <c r="N95" i="1"/>
  <c r="L118" i="1" s="1"/>
  <c r="N94" i="1"/>
  <c r="L117" i="1" s="1"/>
  <c r="N93" i="1"/>
  <c r="L116" i="1" s="1"/>
  <c r="L128" i="1" s="1"/>
  <c r="E82" i="1"/>
  <c r="I102" i="1" s="1"/>
  <c r="D82" i="1"/>
  <c r="H102" i="1" s="1"/>
  <c r="E81" i="1"/>
  <c r="I101" i="1" s="1"/>
  <c r="D81" i="1"/>
  <c r="H101" i="1" s="1"/>
  <c r="E80" i="1"/>
  <c r="I100" i="1" s="1"/>
  <c r="D80" i="1"/>
  <c r="H100" i="1" s="1"/>
  <c r="E79" i="1"/>
  <c r="I122" i="1" s="1"/>
  <c r="D79" i="1"/>
  <c r="H122" i="1" s="1"/>
  <c r="E78" i="1"/>
  <c r="I98" i="1" s="1"/>
  <c r="D78" i="1"/>
  <c r="H98" i="1" s="1"/>
  <c r="E77" i="1"/>
  <c r="I97" i="1" s="1"/>
  <c r="D77" i="1"/>
  <c r="H97" i="1" s="1"/>
  <c r="E76" i="1"/>
  <c r="I96" i="1" s="1"/>
  <c r="D76" i="1"/>
  <c r="H96" i="1" s="1"/>
  <c r="E75" i="1"/>
  <c r="I118" i="1" s="1"/>
  <c r="D75" i="1"/>
  <c r="H95" i="1" s="1"/>
  <c r="E74" i="1"/>
  <c r="I94" i="1" s="1"/>
  <c r="D74" i="1"/>
  <c r="H94" i="1" s="1"/>
  <c r="E73" i="1"/>
  <c r="I116" i="1" s="1"/>
  <c r="D73" i="1"/>
  <c r="H93" i="1" s="1"/>
  <c r="N61" i="1"/>
  <c r="R82" i="1" s="1"/>
  <c r="V82" i="1" s="1"/>
  <c r="M61" i="1"/>
  <c r="M62" i="1" s="1"/>
  <c r="L61" i="1"/>
  <c r="F75" i="1" s="1"/>
  <c r="C95" i="1" s="1"/>
  <c r="K61" i="1"/>
  <c r="K62" i="1" s="1"/>
  <c r="J61" i="1"/>
  <c r="R78" i="1" s="1"/>
  <c r="V78" i="1" s="1"/>
  <c r="I61" i="1"/>
  <c r="H61" i="1"/>
  <c r="G61" i="1"/>
  <c r="G62" i="1" s="1"/>
  <c r="F61" i="1"/>
  <c r="R74" i="1" s="1"/>
  <c r="V74" i="1" s="1"/>
  <c r="E61" i="1"/>
  <c r="AC60" i="1"/>
  <c r="AB58" i="1"/>
  <c r="AA58" i="1"/>
  <c r="Z58" i="1"/>
  <c r="Y58" i="1"/>
  <c r="X58" i="1"/>
  <c r="W58" i="1"/>
  <c r="V58" i="1"/>
  <c r="U58" i="1"/>
  <c r="T58" i="1"/>
  <c r="M58" i="1"/>
  <c r="L58" i="1"/>
  <c r="K58" i="1"/>
  <c r="J58" i="1"/>
  <c r="I58" i="1"/>
  <c r="H58" i="1"/>
  <c r="G58" i="1"/>
  <c r="F58" i="1"/>
  <c r="E58" i="1"/>
  <c r="AB51" i="1"/>
  <c r="AA51" i="1"/>
  <c r="T51" i="1"/>
  <c r="M51" i="1"/>
  <c r="E51" i="1"/>
  <c r="G49" i="1"/>
  <c r="X48" i="1"/>
  <c r="W48" i="1"/>
  <c r="AB44" i="1"/>
  <c r="X44" i="1"/>
  <c r="T44" i="1"/>
  <c r="AB41" i="1"/>
  <c r="AA41" i="1"/>
  <c r="Z41" i="1"/>
  <c r="Y41" i="1"/>
  <c r="X41" i="1"/>
  <c r="W41" i="1"/>
  <c r="V41" i="1"/>
  <c r="U41" i="1"/>
  <c r="T41" i="1"/>
  <c r="M41" i="1"/>
  <c r="L41" i="1"/>
  <c r="K41" i="1"/>
  <c r="J41" i="1"/>
  <c r="I41" i="1"/>
  <c r="H41" i="1"/>
  <c r="G41" i="1"/>
  <c r="F41" i="1"/>
  <c r="E41" i="1"/>
  <c r="T33" i="1"/>
  <c r="E33" i="1"/>
  <c r="U32" i="1"/>
  <c r="T32" i="1"/>
  <c r="F32" i="1"/>
  <c r="E32" i="1"/>
  <c r="V31" i="1"/>
  <c r="U31" i="1"/>
  <c r="T31" i="1"/>
  <c r="G31" i="1"/>
  <c r="F31" i="1"/>
  <c r="E31" i="1"/>
  <c r="E44" i="1" s="1"/>
  <c r="W30" i="1"/>
  <c r="V30" i="1"/>
  <c r="U30" i="1"/>
  <c r="U44" i="1" s="1"/>
  <c r="T30" i="1"/>
  <c r="H30" i="1"/>
  <c r="G30" i="1"/>
  <c r="G44" i="1" s="1"/>
  <c r="F30" i="1"/>
  <c r="F44" i="1" s="1"/>
  <c r="E30" i="1"/>
  <c r="X29" i="1"/>
  <c r="W29" i="1"/>
  <c r="V29" i="1"/>
  <c r="V44" i="1" s="1"/>
  <c r="U29" i="1"/>
  <c r="T29" i="1"/>
  <c r="T43" i="1" s="1"/>
  <c r="I29" i="1"/>
  <c r="H29" i="1"/>
  <c r="G29" i="1"/>
  <c r="F29" i="1"/>
  <c r="E29" i="1"/>
  <c r="E43" i="1" s="1"/>
  <c r="Y28" i="1"/>
  <c r="X28" i="1"/>
  <c r="W28" i="1"/>
  <c r="W44" i="1" s="1"/>
  <c r="V28" i="1"/>
  <c r="U28" i="1"/>
  <c r="U43" i="1" s="1"/>
  <c r="T28" i="1"/>
  <c r="J28" i="1"/>
  <c r="I28" i="1"/>
  <c r="H28" i="1"/>
  <c r="H43" i="1" s="1"/>
  <c r="G28" i="1"/>
  <c r="F28" i="1"/>
  <c r="F43" i="1" s="1"/>
  <c r="E28" i="1"/>
  <c r="Z27" i="1"/>
  <c r="Y27" i="1"/>
  <c r="X27" i="1"/>
  <c r="W27" i="1"/>
  <c r="W43" i="1" s="1"/>
  <c r="V27" i="1"/>
  <c r="V43" i="1" s="1"/>
  <c r="U27" i="1"/>
  <c r="T27" i="1"/>
  <c r="K27" i="1"/>
  <c r="J27" i="1"/>
  <c r="I27" i="1"/>
  <c r="I44" i="1" s="1"/>
  <c r="H27" i="1"/>
  <c r="G27" i="1"/>
  <c r="G43" i="1" s="1"/>
  <c r="F27" i="1"/>
  <c r="E27" i="1"/>
  <c r="AA26" i="1"/>
  <c r="Z26" i="1"/>
  <c r="Y26" i="1"/>
  <c r="Y44" i="1" s="1"/>
  <c r="X26" i="1"/>
  <c r="W26" i="1"/>
  <c r="V26" i="1"/>
  <c r="U26" i="1"/>
  <c r="U49" i="1" s="1"/>
  <c r="T26" i="1"/>
  <c r="L26" i="1"/>
  <c r="K26" i="1"/>
  <c r="K44" i="1" s="1"/>
  <c r="J26" i="1"/>
  <c r="J44" i="1" s="1"/>
  <c r="I26" i="1"/>
  <c r="H26" i="1"/>
  <c r="G26" i="1"/>
  <c r="G48" i="1" s="1"/>
  <c r="F26" i="1"/>
  <c r="F51" i="1" s="1"/>
  <c r="E26" i="1"/>
  <c r="AB25" i="1"/>
  <c r="AB49" i="1" s="1"/>
  <c r="AA25" i="1"/>
  <c r="AA49" i="1" s="1"/>
  <c r="Z25" i="1"/>
  <c r="Y25" i="1"/>
  <c r="Y49" i="1" s="1"/>
  <c r="X25" i="1"/>
  <c r="X49" i="1" s="1"/>
  <c r="W25" i="1"/>
  <c r="W49" i="1" s="1"/>
  <c r="V25" i="1"/>
  <c r="V46" i="1" s="1"/>
  <c r="U25" i="1"/>
  <c r="T25" i="1"/>
  <c r="T49" i="1" s="1"/>
  <c r="M25" i="1"/>
  <c r="M49" i="1" s="1"/>
  <c r="L25" i="1"/>
  <c r="L51" i="1" s="1"/>
  <c r="K25" i="1"/>
  <c r="K49" i="1" s="1"/>
  <c r="J25" i="1"/>
  <c r="I25" i="1"/>
  <c r="I49" i="1" s="1"/>
  <c r="H25" i="1"/>
  <c r="H51" i="1" s="1"/>
  <c r="G25" i="1"/>
  <c r="F25" i="1"/>
  <c r="F46" i="1" s="1"/>
  <c r="E25" i="1"/>
  <c r="E49" i="1" s="1"/>
  <c r="AB24" i="1"/>
  <c r="AA24" i="1"/>
  <c r="Z24" i="1"/>
  <c r="Y24" i="1"/>
  <c r="X24" i="1"/>
  <c r="W24" i="1"/>
  <c r="V24" i="1"/>
  <c r="U24" i="1"/>
  <c r="T24" i="1"/>
  <c r="M24" i="1"/>
  <c r="L24" i="1"/>
  <c r="K24" i="1"/>
  <c r="J24" i="1"/>
  <c r="I24" i="1"/>
  <c r="H24" i="1"/>
  <c r="G24" i="1"/>
  <c r="F24" i="1"/>
  <c r="E24" i="1"/>
  <c r="Q94" i="1" l="1"/>
  <c r="Q96" i="1"/>
  <c r="Q98" i="1"/>
  <c r="Q100" i="1"/>
  <c r="Q102" i="1"/>
  <c r="V104" i="2"/>
  <c r="I156" i="2"/>
  <c r="F158" i="2"/>
  <c r="G163" i="2"/>
  <c r="G159" i="2"/>
  <c r="G166" i="2"/>
  <c r="G162" i="2"/>
  <c r="G158" i="2"/>
  <c r="F166" i="2"/>
  <c r="G165" i="2"/>
  <c r="G161" i="2"/>
  <c r="G157" i="2"/>
  <c r="G164" i="2"/>
  <c r="G160" i="2"/>
  <c r="F165" i="2"/>
  <c r="F164" i="2"/>
  <c r="F160" i="2"/>
  <c r="F156" i="2"/>
  <c r="N116" i="1"/>
  <c r="T116" i="1" s="1"/>
  <c r="X116" i="1" s="1"/>
  <c r="N118" i="1"/>
  <c r="R118" i="1" s="1"/>
  <c r="N122" i="1"/>
  <c r="R122" i="1" s="1"/>
  <c r="M122" i="1"/>
  <c r="S122" i="1" s="1"/>
  <c r="W102" i="2"/>
  <c r="W106" i="2"/>
  <c r="L82" i="2"/>
  <c r="T103" i="2" s="1"/>
  <c r="H123" i="1"/>
  <c r="H119" i="1"/>
  <c r="I123" i="1"/>
  <c r="I125" i="1"/>
  <c r="I121" i="1"/>
  <c r="I117" i="1"/>
  <c r="I119" i="1"/>
  <c r="I124" i="1"/>
  <c r="I120" i="1"/>
  <c r="H118" i="1"/>
  <c r="H125" i="1"/>
  <c r="H121" i="1"/>
  <c r="H117" i="1"/>
  <c r="H124" i="1"/>
  <c r="H120" i="1"/>
  <c r="H116" i="1"/>
  <c r="W104" i="2"/>
  <c r="L84" i="2"/>
  <c r="T105" i="2" s="1"/>
  <c r="L83" i="2"/>
  <c r="T104" i="2" s="1"/>
  <c r="V105" i="2"/>
  <c r="H54" i="2"/>
  <c r="H52" i="2"/>
  <c r="H63" i="2" s="1"/>
  <c r="L54" i="2"/>
  <c r="L52" i="2"/>
  <c r="L63" i="2" s="1"/>
  <c r="L51" i="2"/>
  <c r="V54" i="2"/>
  <c r="V52" i="2"/>
  <c r="U63" i="2" s="1"/>
  <c r="V51" i="2"/>
  <c r="Z54" i="2"/>
  <c r="Z52" i="2"/>
  <c r="Y63" i="2" s="1"/>
  <c r="Z51" i="2"/>
  <c r="AD54" i="2"/>
  <c r="AD52" i="2"/>
  <c r="AC63" i="2" s="1"/>
  <c r="AC64" i="2" s="1"/>
  <c r="AD51" i="2"/>
  <c r="F44" i="2"/>
  <c r="J44" i="2"/>
  <c r="N44" i="2"/>
  <c r="N48" i="2" s="1"/>
  <c r="X44" i="2"/>
  <c r="AB44" i="2"/>
  <c r="F45" i="2"/>
  <c r="J45" i="2"/>
  <c r="N45" i="2"/>
  <c r="X45" i="2"/>
  <c r="AB45" i="2"/>
  <c r="F46" i="2"/>
  <c r="J46" i="2"/>
  <c r="N46" i="2"/>
  <c r="X46" i="2"/>
  <c r="AB46" i="2"/>
  <c r="F48" i="2"/>
  <c r="J48" i="2"/>
  <c r="X48" i="2"/>
  <c r="AB48" i="2"/>
  <c r="F50" i="2"/>
  <c r="E54" i="2"/>
  <c r="E52" i="2"/>
  <c r="E63" i="2" s="1"/>
  <c r="I54" i="2"/>
  <c r="I52" i="2"/>
  <c r="I63" i="2" s="1"/>
  <c r="I51" i="2"/>
  <c r="M54" i="2"/>
  <c r="M52" i="2"/>
  <c r="M63" i="2" s="1"/>
  <c r="M51" i="2"/>
  <c r="W54" i="2"/>
  <c r="W52" i="2"/>
  <c r="V63" i="2" s="1"/>
  <c r="W51" i="2"/>
  <c r="AA54" i="2"/>
  <c r="AA52" i="2"/>
  <c r="Z63" i="2" s="1"/>
  <c r="AA51" i="2"/>
  <c r="G44" i="2"/>
  <c r="K44" i="2"/>
  <c r="U44" i="2"/>
  <c r="Y44" i="2"/>
  <c r="AC44" i="2"/>
  <c r="AC48" i="2" s="1"/>
  <c r="G45" i="2"/>
  <c r="K45" i="2"/>
  <c r="U45" i="2"/>
  <c r="Y45" i="2"/>
  <c r="AC45" i="2"/>
  <c r="G46" i="2"/>
  <c r="K46" i="2"/>
  <c r="U46" i="2"/>
  <c r="Y46" i="2"/>
  <c r="AC46" i="2"/>
  <c r="G48" i="2"/>
  <c r="K48" i="2"/>
  <c r="U48" i="2"/>
  <c r="Y48" i="2"/>
  <c r="G50" i="2"/>
  <c r="V106" i="2"/>
  <c r="E106" i="2"/>
  <c r="F54" i="2"/>
  <c r="F52" i="2"/>
  <c r="F63" i="2" s="1"/>
  <c r="J54" i="2"/>
  <c r="J52" i="2"/>
  <c r="J63" i="2" s="1"/>
  <c r="N54" i="2"/>
  <c r="N52" i="2"/>
  <c r="N63" i="2" s="1"/>
  <c r="N64" i="2" s="1"/>
  <c r="N51" i="2"/>
  <c r="X54" i="2"/>
  <c r="X52" i="2"/>
  <c r="W63" i="2" s="1"/>
  <c r="X51" i="2"/>
  <c r="AB54" i="2"/>
  <c r="AB52" i="2"/>
  <c r="AA63" i="2" s="1"/>
  <c r="AB51" i="2"/>
  <c r="H44" i="2"/>
  <c r="L44" i="2"/>
  <c r="V44" i="2"/>
  <c r="Z44" i="2"/>
  <c r="AD44" i="2"/>
  <c r="AD48" i="2" s="1"/>
  <c r="H45" i="2"/>
  <c r="L45" i="2"/>
  <c r="V45" i="2"/>
  <c r="Z45" i="2"/>
  <c r="AD45" i="2"/>
  <c r="H46" i="2"/>
  <c r="L46" i="2"/>
  <c r="V46" i="2"/>
  <c r="Z46" i="2"/>
  <c r="AD46" i="2"/>
  <c r="H48" i="2"/>
  <c r="L48" i="2"/>
  <c r="V48" i="2"/>
  <c r="Z48" i="2"/>
  <c r="H50" i="2"/>
  <c r="L50" i="2"/>
  <c r="V50" i="2"/>
  <c r="Z50" i="2"/>
  <c r="AD50" i="2"/>
  <c r="H51" i="2"/>
  <c r="G54" i="2"/>
  <c r="G52" i="2"/>
  <c r="G63" i="2" s="1"/>
  <c r="K54" i="2"/>
  <c r="K52" i="2"/>
  <c r="K63" i="2" s="1"/>
  <c r="K51" i="2"/>
  <c r="U54" i="2"/>
  <c r="U52" i="2"/>
  <c r="T63" i="2" s="1"/>
  <c r="U51" i="2"/>
  <c r="Y54" i="2"/>
  <c r="Y52" i="2"/>
  <c r="X63" i="2" s="1"/>
  <c r="Y51" i="2"/>
  <c r="AC54" i="2"/>
  <c r="AC52" i="2"/>
  <c r="AB63" i="2" s="1"/>
  <c r="AC51" i="2"/>
  <c r="E44" i="2"/>
  <c r="I44" i="2"/>
  <c r="M44" i="2"/>
  <c r="M48" i="2" s="1"/>
  <c r="W44" i="2"/>
  <c r="AA44" i="2"/>
  <c r="E45" i="2"/>
  <c r="I45" i="2"/>
  <c r="M45" i="2"/>
  <c r="W45" i="2"/>
  <c r="AA45" i="2"/>
  <c r="E46" i="2"/>
  <c r="I46" i="2"/>
  <c r="M46" i="2"/>
  <c r="W46" i="2"/>
  <c r="AA46" i="2"/>
  <c r="E48" i="2"/>
  <c r="I48" i="2"/>
  <c r="W48" i="2"/>
  <c r="AA48" i="2"/>
  <c r="E50" i="2"/>
  <c r="I50" i="2"/>
  <c r="M50" i="2"/>
  <c r="W50" i="2"/>
  <c r="AA50" i="2"/>
  <c r="E51" i="2"/>
  <c r="J51" i="2"/>
  <c r="E96" i="2"/>
  <c r="O65" i="2"/>
  <c r="L77" i="2"/>
  <c r="F87" i="2"/>
  <c r="M97" i="2"/>
  <c r="E97" i="2" s="1"/>
  <c r="M99" i="2"/>
  <c r="E99" i="2" s="1"/>
  <c r="M101" i="2"/>
  <c r="E101" i="2" s="1"/>
  <c r="M103" i="2"/>
  <c r="E103" i="2" s="1"/>
  <c r="W103" i="2"/>
  <c r="W105" i="2"/>
  <c r="N96" i="2"/>
  <c r="N108" i="2" s="1"/>
  <c r="G87" i="2"/>
  <c r="K75" i="2"/>
  <c r="L78" i="2"/>
  <c r="L81" i="2"/>
  <c r="V85" i="2"/>
  <c r="Y85" i="2" s="1"/>
  <c r="E104" i="2"/>
  <c r="H75" i="2"/>
  <c r="H156" i="2" s="1"/>
  <c r="L75" i="2"/>
  <c r="L79" i="2"/>
  <c r="M102" i="2"/>
  <c r="L76" i="2"/>
  <c r="L80" i="2"/>
  <c r="L85" i="2"/>
  <c r="N129" i="2"/>
  <c r="H119" i="2"/>
  <c r="N130" i="2"/>
  <c r="N128" i="2"/>
  <c r="J79" i="1"/>
  <c r="O99" i="1" s="1"/>
  <c r="J80" i="1"/>
  <c r="O100" i="1" s="1"/>
  <c r="R100" i="1" s="1"/>
  <c r="E84" i="1"/>
  <c r="Q97" i="1"/>
  <c r="Q95" i="1"/>
  <c r="Q93" i="1"/>
  <c r="H99" i="1"/>
  <c r="H105" i="1" s="1"/>
  <c r="Q101" i="1"/>
  <c r="J75" i="1"/>
  <c r="O95" i="1" s="1"/>
  <c r="J76" i="1"/>
  <c r="O96" i="1" s="1"/>
  <c r="R96" i="1" s="1"/>
  <c r="Z51" i="1"/>
  <c r="Z48" i="1"/>
  <c r="L43" i="1"/>
  <c r="L46" i="1"/>
  <c r="F48" i="1"/>
  <c r="J48" i="1"/>
  <c r="F79" i="1"/>
  <c r="C99" i="1" s="1"/>
  <c r="H62" i="1"/>
  <c r="R76" i="1"/>
  <c r="V76" i="1" s="1"/>
  <c r="I43" i="1"/>
  <c r="E46" i="1"/>
  <c r="I46" i="1"/>
  <c r="W46" i="1"/>
  <c r="L48" i="1"/>
  <c r="H49" i="1"/>
  <c r="E62" i="1"/>
  <c r="F82" i="1"/>
  <c r="C102" i="1" s="1"/>
  <c r="R73" i="1"/>
  <c r="V73" i="1" s="1"/>
  <c r="X73" i="1" s="1"/>
  <c r="J49" i="1"/>
  <c r="J43" i="1"/>
  <c r="X43" i="1"/>
  <c r="AB43" i="1"/>
  <c r="AB46" i="1" s="1"/>
  <c r="H44" i="1"/>
  <c r="L44" i="1"/>
  <c r="Z44" i="1"/>
  <c r="J46" i="1"/>
  <c r="T46" i="1"/>
  <c r="X46" i="1"/>
  <c r="H48" i="1"/>
  <c r="M48" i="1"/>
  <c r="AA48" i="1"/>
  <c r="I51" i="1"/>
  <c r="W51" i="1"/>
  <c r="X74" i="1"/>
  <c r="V51" i="1"/>
  <c r="V48" i="1"/>
  <c r="Z43" i="1"/>
  <c r="H46" i="1"/>
  <c r="Z46" i="1"/>
  <c r="Z61" i="1"/>
  <c r="V61" i="1"/>
  <c r="AC61" i="1"/>
  <c r="Y61" i="1"/>
  <c r="U61" i="1"/>
  <c r="AB61" i="1"/>
  <c r="X61" i="1"/>
  <c r="T61" i="1"/>
  <c r="AA61" i="1"/>
  <c r="W61" i="1"/>
  <c r="M43" i="1"/>
  <c r="M46" i="1" s="1"/>
  <c r="AA43" i="1"/>
  <c r="AA46" i="1" s="1"/>
  <c r="V49" i="1"/>
  <c r="I62" i="1"/>
  <c r="F78" i="1"/>
  <c r="C98" i="1" s="1"/>
  <c r="R77" i="1"/>
  <c r="V77" i="1" s="1"/>
  <c r="F49" i="1"/>
  <c r="G51" i="1"/>
  <c r="K51" i="1"/>
  <c r="K48" i="1"/>
  <c r="U51" i="1"/>
  <c r="U48" i="1"/>
  <c r="Y51" i="1"/>
  <c r="Y48" i="1"/>
  <c r="K43" i="1"/>
  <c r="Y43" i="1"/>
  <c r="M44" i="1"/>
  <c r="AA44" i="1"/>
  <c r="G46" i="1"/>
  <c r="K46" i="1"/>
  <c r="U46" i="1"/>
  <c r="Y46" i="1"/>
  <c r="E48" i="1"/>
  <c r="I48" i="1"/>
  <c r="T48" i="1"/>
  <c r="AB48" i="1"/>
  <c r="L49" i="1"/>
  <c r="Z49" i="1"/>
  <c r="J51" i="1"/>
  <c r="X51" i="1"/>
  <c r="F62" i="1"/>
  <c r="J62" i="1"/>
  <c r="N62" i="1"/>
  <c r="R75" i="1"/>
  <c r="V75" i="1" s="1"/>
  <c r="X75" i="1" s="1"/>
  <c r="F76" i="1"/>
  <c r="C96" i="1" s="1"/>
  <c r="R79" i="1"/>
  <c r="V79" i="1" s="1"/>
  <c r="X79" i="1" s="1"/>
  <c r="F80" i="1"/>
  <c r="C100" i="1" s="1"/>
  <c r="N105" i="1"/>
  <c r="F73" i="1"/>
  <c r="C93" i="1" s="1"/>
  <c r="J73" i="1"/>
  <c r="H75" i="1"/>
  <c r="F77" i="1"/>
  <c r="C97" i="1" s="1"/>
  <c r="J77" i="1"/>
  <c r="R80" i="1"/>
  <c r="V80" i="1" s="1"/>
  <c r="F81" i="1"/>
  <c r="C101" i="1" s="1"/>
  <c r="J81" i="1"/>
  <c r="D84" i="1"/>
  <c r="I93" i="1"/>
  <c r="I95" i="1"/>
  <c r="I99" i="1"/>
  <c r="L62" i="1"/>
  <c r="F74" i="1"/>
  <c r="C94" i="1" s="1"/>
  <c r="J74" i="1"/>
  <c r="J78" i="1"/>
  <c r="R81" i="1"/>
  <c r="V81" i="1" s="1"/>
  <c r="J82" i="1"/>
  <c r="X80" i="1" l="1"/>
  <c r="G169" i="2"/>
  <c r="F169" i="2"/>
  <c r="C96" i="2"/>
  <c r="R95" i="1"/>
  <c r="U122" i="1"/>
  <c r="W122" i="1"/>
  <c r="V116" i="1"/>
  <c r="N117" i="1"/>
  <c r="T117" i="1" s="1"/>
  <c r="N120" i="1"/>
  <c r="R120" i="1" s="1"/>
  <c r="N121" i="1"/>
  <c r="R121" i="1" s="1"/>
  <c r="T122" i="1"/>
  <c r="N124" i="1"/>
  <c r="R124" i="1" s="1"/>
  <c r="N125" i="1"/>
  <c r="R125" i="1" s="1"/>
  <c r="T118" i="1"/>
  <c r="N119" i="1"/>
  <c r="R119" i="1" s="1"/>
  <c r="N123" i="1"/>
  <c r="R123" i="1" s="1"/>
  <c r="M121" i="1"/>
  <c r="S121" i="1" s="1"/>
  <c r="M120" i="1"/>
  <c r="S120" i="1" s="1"/>
  <c r="M125" i="1"/>
  <c r="S125" i="1" s="1"/>
  <c r="M124" i="1"/>
  <c r="S124" i="1" s="1"/>
  <c r="M118" i="1"/>
  <c r="S118" i="1" s="1"/>
  <c r="M119" i="1"/>
  <c r="S119" i="1" s="1"/>
  <c r="M117" i="1"/>
  <c r="S117" i="1" s="1"/>
  <c r="M123" i="1"/>
  <c r="S123" i="1" s="1"/>
  <c r="P122" i="1"/>
  <c r="Q99" i="1"/>
  <c r="R99" i="1" s="1"/>
  <c r="R116" i="1"/>
  <c r="I128" i="1"/>
  <c r="M116" i="1"/>
  <c r="O116" i="1" s="1"/>
  <c r="H128" i="1"/>
  <c r="O122" i="1"/>
  <c r="Q122" i="1"/>
  <c r="P118" i="1"/>
  <c r="P116" i="1"/>
  <c r="K64" i="2"/>
  <c r="K65" i="2" s="1"/>
  <c r="H76" i="1"/>
  <c r="L76" i="1" s="1"/>
  <c r="N76" i="1" s="1"/>
  <c r="J75" i="2"/>
  <c r="N75" i="2" s="1"/>
  <c r="P75" i="2" s="1"/>
  <c r="AB64" i="2"/>
  <c r="I77" i="2" s="1"/>
  <c r="I158" i="2" s="1"/>
  <c r="T96" i="2"/>
  <c r="L87" i="2"/>
  <c r="T99" i="2"/>
  <c r="T64" i="2"/>
  <c r="T84" i="2"/>
  <c r="X84" i="2" s="1"/>
  <c r="H76" i="2"/>
  <c r="H157" i="2" s="1"/>
  <c r="N65" i="2"/>
  <c r="F64" i="2"/>
  <c r="V64" i="2"/>
  <c r="E64" i="2"/>
  <c r="L64" i="2"/>
  <c r="T106" i="2"/>
  <c r="T97" i="2"/>
  <c r="T100" i="2"/>
  <c r="O75" i="2"/>
  <c r="Q75" i="2" s="1"/>
  <c r="T98" i="2"/>
  <c r="M108" i="2"/>
  <c r="X64" i="2"/>
  <c r="G64" i="2"/>
  <c r="W64" i="2"/>
  <c r="Z64" i="2"/>
  <c r="U64" i="2"/>
  <c r="O130" i="2"/>
  <c r="H120" i="2"/>
  <c r="O132" i="2" s="1"/>
  <c r="O131" i="2"/>
  <c r="O129" i="2"/>
  <c r="O128" i="2"/>
  <c r="V102" i="2"/>
  <c r="E102" i="2"/>
  <c r="T102" i="2"/>
  <c r="O96" i="2"/>
  <c r="Q96" i="2" s="1"/>
  <c r="V83" i="2"/>
  <c r="Y83" i="2" s="1"/>
  <c r="AA64" i="2"/>
  <c r="J64" i="2"/>
  <c r="I64" i="2"/>
  <c r="N131" i="2"/>
  <c r="Y64" i="2"/>
  <c r="H64" i="2"/>
  <c r="T101" i="2"/>
  <c r="M64" i="2"/>
  <c r="V103" i="2"/>
  <c r="V84" i="2"/>
  <c r="Y84" i="2" s="1"/>
  <c r="AC65" i="2"/>
  <c r="I76" i="2"/>
  <c r="I157" i="2" s="1"/>
  <c r="H80" i="1"/>
  <c r="L80" i="1" s="1"/>
  <c r="N80" i="1" s="1"/>
  <c r="I105" i="1"/>
  <c r="H78" i="1"/>
  <c r="L78" i="1" s="1"/>
  <c r="N78" i="1" s="1"/>
  <c r="X77" i="1"/>
  <c r="O93" i="1"/>
  <c r="J84" i="1"/>
  <c r="G81" i="1"/>
  <c r="U62" i="1"/>
  <c r="T74" i="1"/>
  <c r="W74" i="1" s="1"/>
  <c r="Z62" i="1"/>
  <c r="T79" i="1"/>
  <c r="W79" i="1" s="1"/>
  <c r="G76" i="1"/>
  <c r="H74" i="1"/>
  <c r="H81" i="1"/>
  <c r="G82" i="1"/>
  <c r="T73" i="1"/>
  <c r="W73" i="1" s="1"/>
  <c r="Y73" i="1" s="1"/>
  <c r="T62" i="1"/>
  <c r="L75" i="1"/>
  <c r="N75" i="1" s="1"/>
  <c r="G78" i="1"/>
  <c r="T77" i="1"/>
  <c r="W77" i="1" s="1"/>
  <c r="X62" i="1"/>
  <c r="G73" i="1"/>
  <c r="AC62" i="1"/>
  <c r="T82" i="1"/>
  <c r="W82" i="1" s="1"/>
  <c r="O97" i="1"/>
  <c r="R97" i="1" s="1"/>
  <c r="T80" i="1"/>
  <c r="W80" i="1" s="1"/>
  <c r="G75" i="1"/>
  <c r="AA62" i="1"/>
  <c r="X78" i="1"/>
  <c r="O98" i="1"/>
  <c r="R98" i="1" s="1"/>
  <c r="H77" i="1"/>
  <c r="G77" i="1"/>
  <c r="Y62" i="1"/>
  <c r="T78" i="1"/>
  <c r="W78" i="1" s="1"/>
  <c r="O102" i="1"/>
  <c r="R102" i="1" s="1"/>
  <c r="H79" i="1"/>
  <c r="X81" i="1"/>
  <c r="O94" i="1"/>
  <c r="R94" i="1" s="1"/>
  <c r="O101" i="1"/>
  <c r="R101" i="1" s="1"/>
  <c r="H82" i="1"/>
  <c r="H73" i="1"/>
  <c r="T76" i="1"/>
  <c r="W76" i="1" s="1"/>
  <c r="G79" i="1"/>
  <c r="W62" i="1"/>
  <c r="T81" i="1"/>
  <c r="W81" i="1" s="1"/>
  <c r="G74" i="1"/>
  <c r="AB62" i="1"/>
  <c r="V62" i="1"/>
  <c r="G80" i="1"/>
  <c r="T75" i="1"/>
  <c r="W75" i="1" s="1"/>
  <c r="X82" i="1"/>
  <c r="X76" i="1"/>
  <c r="P124" i="1" l="1"/>
  <c r="O118" i="1"/>
  <c r="R117" i="1"/>
  <c r="R128" i="1" s="1"/>
  <c r="Q123" i="1"/>
  <c r="Q105" i="1"/>
  <c r="P117" i="1"/>
  <c r="O125" i="1"/>
  <c r="O117" i="1"/>
  <c r="P125" i="1"/>
  <c r="Q118" i="1"/>
  <c r="Q121" i="1"/>
  <c r="P119" i="1"/>
  <c r="Q125" i="1"/>
  <c r="V118" i="1"/>
  <c r="X118" i="1"/>
  <c r="Q120" i="1"/>
  <c r="O120" i="1"/>
  <c r="V117" i="1"/>
  <c r="X117" i="1"/>
  <c r="P121" i="1"/>
  <c r="Q119" i="1"/>
  <c r="V122" i="1"/>
  <c r="X122" i="1"/>
  <c r="U120" i="1"/>
  <c r="W120" i="1"/>
  <c r="U118" i="1"/>
  <c r="W118" i="1"/>
  <c r="U117" i="1"/>
  <c r="W117" i="1"/>
  <c r="U121" i="1"/>
  <c r="W121" i="1"/>
  <c r="O121" i="1"/>
  <c r="U119" i="1"/>
  <c r="W119" i="1"/>
  <c r="U125" i="1"/>
  <c r="W125" i="1"/>
  <c r="U124" i="1"/>
  <c r="W124" i="1"/>
  <c r="Q124" i="1"/>
  <c r="T119" i="1"/>
  <c r="T124" i="1"/>
  <c r="U123" i="1"/>
  <c r="W123" i="1"/>
  <c r="Q116" i="1"/>
  <c r="Q117" i="1"/>
  <c r="T121" i="1"/>
  <c r="N128" i="1"/>
  <c r="T125" i="1"/>
  <c r="P120" i="1"/>
  <c r="P123" i="1"/>
  <c r="T123" i="1"/>
  <c r="T120" i="1"/>
  <c r="O123" i="1"/>
  <c r="O119" i="1"/>
  <c r="O124" i="1"/>
  <c r="M128" i="1"/>
  <c r="S116" i="1"/>
  <c r="W116" i="1" s="1"/>
  <c r="Y80" i="1"/>
  <c r="H79" i="2"/>
  <c r="H160" i="2" s="1"/>
  <c r="T81" i="2"/>
  <c r="X81" i="2" s="1"/>
  <c r="AA84" i="2"/>
  <c r="AB65" i="2"/>
  <c r="D97" i="2"/>
  <c r="K76" i="2"/>
  <c r="T83" i="2"/>
  <c r="X83" i="2" s="1"/>
  <c r="Z84" i="2" s="1"/>
  <c r="M65" i="2"/>
  <c r="H77" i="2"/>
  <c r="H158" i="2" s="1"/>
  <c r="AA85" i="2"/>
  <c r="H82" i="2"/>
  <c r="H163" i="2" s="1"/>
  <c r="T78" i="2"/>
  <c r="X78" i="2" s="1"/>
  <c r="H65" i="2"/>
  <c r="H80" i="2"/>
  <c r="H161" i="2" s="1"/>
  <c r="J65" i="2"/>
  <c r="T80" i="2"/>
  <c r="X80" i="2" s="1"/>
  <c r="H83" i="2"/>
  <c r="H164" i="2" s="1"/>
  <c r="T77" i="2"/>
  <c r="X77" i="2" s="1"/>
  <c r="G65" i="2"/>
  <c r="F65" i="2"/>
  <c r="H84" i="2"/>
  <c r="H165" i="2" s="1"/>
  <c r="T76" i="2"/>
  <c r="X76" i="2" s="1"/>
  <c r="I85" i="2"/>
  <c r="I166" i="2" s="1"/>
  <c r="T65" i="2"/>
  <c r="V75" i="2"/>
  <c r="Y75" i="2" s="1"/>
  <c r="AA75" i="2" s="1"/>
  <c r="Y65" i="2"/>
  <c r="V80" i="2"/>
  <c r="Y80" i="2" s="1"/>
  <c r="I80" i="2"/>
  <c r="I161" i="2" s="1"/>
  <c r="I78" i="2"/>
  <c r="I159" i="2" s="1"/>
  <c r="V82" i="2"/>
  <c r="Y82" i="2" s="1"/>
  <c r="AA65" i="2"/>
  <c r="I84" i="2"/>
  <c r="I165" i="2" s="1"/>
  <c r="U65" i="2"/>
  <c r="V76" i="2"/>
  <c r="Y76" i="2" s="1"/>
  <c r="I81" i="2"/>
  <c r="I162" i="2" s="1"/>
  <c r="X65" i="2"/>
  <c r="V79" i="2"/>
  <c r="Y79" i="2" s="1"/>
  <c r="H78" i="2"/>
  <c r="H159" i="2" s="1"/>
  <c r="L65" i="2"/>
  <c r="T82" i="2"/>
  <c r="X82" i="2" s="1"/>
  <c r="C100" i="2"/>
  <c r="P131" i="2"/>
  <c r="H121" i="2"/>
  <c r="P132" i="2"/>
  <c r="P128" i="2"/>
  <c r="P130" i="2"/>
  <c r="P129" i="2"/>
  <c r="P133" i="2"/>
  <c r="N132" i="2"/>
  <c r="V81" i="2"/>
  <c r="Y81" i="2" s="1"/>
  <c r="I79" i="2"/>
  <c r="I160" i="2" s="1"/>
  <c r="Z65" i="2"/>
  <c r="H85" i="2"/>
  <c r="H166" i="2" s="1"/>
  <c r="T75" i="2"/>
  <c r="X75" i="2" s="1"/>
  <c r="Z75" i="2" s="1"/>
  <c r="E65" i="2"/>
  <c r="C97" i="2"/>
  <c r="J76" i="2"/>
  <c r="H81" i="2"/>
  <c r="H162" i="2" s="1"/>
  <c r="T79" i="2"/>
  <c r="X79" i="2" s="1"/>
  <c r="I65" i="2"/>
  <c r="D98" i="2"/>
  <c r="K77" i="2"/>
  <c r="O77" i="2" s="1"/>
  <c r="Q77" i="2" s="1"/>
  <c r="V78" i="2"/>
  <c r="Y78" i="2" s="1"/>
  <c r="I82" i="2"/>
  <c r="I163" i="2" s="1"/>
  <c r="W65" i="2"/>
  <c r="I83" i="2"/>
  <c r="I164" i="2" s="1"/>
  <c r="V65" i="2"/>
  <c r="V77" i="2"/>
  <c r="Y77" i="2" s="1"/>
  <c r="Z85" i="2"/>
  <c r="T108" i="2"/>
  <c r="Y81" i="1"/>
  <c r="Y74" i="1"/>
  <c r="Y78" i="1"/>
  <c r="D100" i="1"/>
  <c r="I80" i="1"/>
  <c r="H84" i="1"/>
  <c r="L73" i="1"/>
  <c r="D98" i="1"/>
  <c r="I78" i="1"/>
  <c r="L81" i="1"/>
  <c r="N81" i="1" s="1"/>
  <c r="D93" i="1"/>
  <c r="I73" i="1"/>
  <c r="J93" i="1" s="1"/>
  <c r="L93" i="1" s="1"/>
  <c r="L74" i="1"/>
  <c r="N74" i="1" s="1"/>
  <c r="O105" i="1"/>
  <c r="R93" i="1"/>
  <c r="R105" i="1" s="1"/>
  <c r="D99" i="1"/>
  <c r="I79" i="1"/>
  <c r="M79" i="1" s="1"/>
  <c r="O79" i="1" s="1"/>
  <c r="D95" i="1"/>
  <c r="I75" i="1"/>
  <c r="D96" i="1"/>
  <c r="I76" i="1"/>
  <c r="L77" i="1"/>
  <c r="N77" i="1" s="1"/>
  <c r="L82" i="1"/>
  <c r="N82" i="1" s="1"/>
  <c r="L79" i="1"/>
  <c r="N79" i="1" s="1"/>
  <c r="Y75" i="1"/>
  <c r="D94" i="1"/>
  <c r="I74" i="1"/>
  <c r="M74" i="1" s="1"/>
  <c r="O74" i="1" s="1"/>
  <c r="Y76" i="1"/>
  <c r="D97" i="1"/>
  <c r="I77" i="1"/>
  <c r="M77" i="1" s="1"/>
  <c r="O77" i="1" s="1"/>
  <c r="Y82" i="1"/>
  <c r="Y77" i="1"/>
  <c r="D102" i="1"/>
  <c r="I82" i="1"/>
  <c r="M82" i="1" s="1"/>
  <c r="O82" i="1" s="1"/>
  <c r="Y79" i="1"/>
  <c r="D101" i="1"/>
  <c r="I81" i="1"/>
  <c r="M81" i="1" s="1"/>
  <c r="O81" i="1" s="1"/>
  <c r="L162" i="2" l="1"/>
  <c r="N162" i="2" s="1"/>
  <c r="L166" i="2"/>
  <c r="R166" i="2" s="1"/>
  <c r="L163" i="2"/>
  <c r="R163" i="2" s="1"/>
  <c r="L165" i="2"/>
  <c r="R165" i="2" s="1"/>
  <c r="L164" i="2"/>
  <c r="N164" i="2" s="1"/>
  <c r="K166" i="2"/>
  <c r="Q166" i="2" s="1"/>
  <c r="K165" i="2"/>
  <c r="M165" i="2" s="1"/>
  <c r="K163" i="2"/>
  <c r="Q163" i="2" s="1"/>
  <c r="K164" i="2"/>
  <c r="Q164" i="2" s="1"/>
  <c r="K162" i="2"/>
  <c r="M162" i="2" s="1"/>
  <c r="J79" i="2"/>
  <c r="N79" i="2" s="1"/>
  <c r="P79" i="2" s="1"/>
  <c r="P128" i="1"/>
  <c r="V120" i="1"/>
  <c r="X120" i="1"/>
  <c r="V125" i="1"/>
  <c r="X125" i="1"/>
  <c r="V124" i="1"/>
  <c r="X124" i="1"/>
  <c r="V123" i="1"/>
  <c r="X123" i="1"/>
  <c r="V119" i="1"/>
  <c r="X119" i="1"/>
  <c r="Q128" i="1"/>
  <c r="V121" i="1"/>
  <c r="X121" i="1"/>
  <c r="W128" i="1"/>
  <c r="S128" i="1"/>
  <c r="U116" i="1"/>
  <c r="U128" i="1" s="1"/>
  <c r="T128" i="1"/>
  <c r="O128" i="1"/>
  <c r="AA81" i="2"/>
  <c r="Z82" i="2"/>
  <c r="Z81" i="2"/>
  <c r="AA76" i="2"/>
  <c r="AA77" i="2"/>
  <c r="AA82" i="2"/>
  <c r="AA78" i="2"/>
  <c r="Z79" i="2"/>
  <c r="D104" i="2"/>
  <c r="K83" i="2"/>
  <c r="O83" i="2" s="1"/>
  <c r="Q83" i="2" s="1"/>
  <c r="O97" i="2"/>
  <c r="Q97" i="2" s="1"/>
  <c r="N76" i="2"/>
  <c r="C106" i="2"/>
  <c r="J85" i="2"/>
  <c r="Q132" i="2"/>
  <c r="Q128" i="2"/>
  <c r="H122" i="2"/>
  <c r="Q133" i="2"/>
  <c r="Q129" i="2"/>
  <c r="Q131" i="2"/>
  <c r="Q130" i="2"/>
  <c r="N133" i="2"/>
  <c r="O133" i="2"/>
  <c r="D105" i="2"/>
  <c r="K84" i="2"/>
  <c r="O84" i="2" s="1"/>
  <c r="Q84" i="2" s="1"/>
  <c r="D99" i="2"/>
  <c r="K78" i="2"/>
  <c r="O78" i="2" s="1"/>
  <c r="Q78" i="2" s="1"/>
  <c r="C105" i="2"/>
  <c r="J84" i="2"/>
  <c r="C104" i="2"/>
  <c r="J83" i="2"/>
  <c r="C101" i="2"/>
  <c r="J80" i="2"/>
  <c r="O76" i="2"/>
  <c r="D102" i="2"/>
  <c r="K81" i="2"/>
  <c r="O81" i="2" s="1"/>
  <c r="Q81" i="2" s="1"/>
  <c r="D101" i="2"/>
  <c r="K80" i="2"/>
  <c r="O80" i="2" s="1"/>
  <c r="Q80" i="2" s="1"/>
  <c r="AA83" i="2"/>
  <c r="C98" i="2"/>
  <c r="J77" i="2"/>
  <c r="D103" i="2"/>
  <c r="K82" i="2"/>
  <c r="O82" i="2" s="1"/>
  <c r="Q82" i="2" s="1"/>
  <c r="C102" i="2"/>
  <c r="J81" i="2"/>
  <c r="C99" i="2"/>
  <c r="J78" i="2"/>
  <c r="AA80" i="2"/>
  <c r="D106" i="2"/>
  <c r="K85" i="2"/>
  <c r="O85" i="2" s="1"/>
  <c r="Q85" i="2" s="1"/>
  <c r="Z80" i="2"/>
  <c r="Z78" i="2"/>
  <c r="D100" i="2"/>
  <c r="K79" i="2"/>
  <c r="O79" i="2" s="1"/>
  <c r="Q79" i="2" s="1"/>
  <c r="AA79" i="2"/>
  <c r="Z76" i="2"/>
  <c r="Z77" i="2"/>
  <c r="C103" i="2"/>
  <c r="J82" i="2"/>
  <c r="Z83" i="2"/>
  <c r="J99" i="1"/>
  <c r="L99" i="1" s="1"/>
  <c r="M75" i="1"/>
  <c r="O75" i="1" s="1"/>
  <c r="J95" i="1"/>
  <c r="L95" i="1" s="1"/>
  <c r="M73" i="1"/>
  <c r="I84" i="1"/>
  <c r="J97" i="1"/>
  <c r="L97" i="1" s="1"/>
  <c r="M80" i="1"/>
  <c r="O80" i="1" s="1"/>
  <c r="J100" i="1"/>
  <c r="L100" i="1" s="1"/>
  <c r="J101" i="1"/>
  <c r="L101" i="1" s="1"/>
  <c r="M78" i="1"/>
  <c r="O78" i="1" s="1"/>
  <c r="J98" i="1"/>
  <c r="L98" i="1" s="1"/>
  <c r="J102" i="1"/>
  <c r="L102" i="1" s="1"/>
  <c r="M76" i="1"/>
  <c r="O76" i="1" s="1"/>
  <c r="J96" i="1"/>
  <c r="L96" i="1" s="1"/>
  <c r="J94" i="1"/>
  <c r="L94" i="1" s="1"/>
  <c r="L84" i="1"/>
  <c r="N73" i="1"/>
  <c r="N84" i="1" s="1"/>
  <c r="O166" i="2" l="1"/>
  <c r="P164" i="2"/>
  <c r="P162" i="2"/>
  <c r="R164" i="2"/>
  <c r="T165" i="2"/>
  <c r="V165" i="2"/>
  <c r="T163" i="2"/>
  <c r="V163" i="2"/>
  <c r="N163" i="2"/>
  <c r="T164" i="2"/>
  <c r="V164" i="2"/>
  <c r="T166" i="2"/>
  <c r="V166" i="2"/>
  <c r="N165" i="2"/>
  <c r="S166" i="2"/>
  <c r="U166" i="2"/>
  <c r="S164" i="2"/>
  <c r="U164" i="2"/>
  <c r="S163" i="2"/>
  <c r="U163" i="2"/>
  <c r="M166" i="2"/>
  <c r="P165" i="2"/>
  <c r="Q165" i="2"/>
  <c r="O163" i="2"/>
  <c r="M163" i="2"/>
  <c r="P166" i="2"/>
  <c r="R162" i="2"/>
  <c r="P163" i="2"/>
  <c r="N166" i="2"/>
  <c r="O164" i="2"/>
  <c r="Q162" i="2"/>
  <c r="M164" i="2"/>
  <c r="O165" i="2"/>
  <c r="O162" i="2"/>
  <c r="X128" i="1"/>
  <c r="V128" i="1"/>
  <c r="O103" i="2"/>
  <c r="N82" i="2"/>
  <c r="P82" i="2" s="1"/>
  <c r="O99" i="2"/>
  <c r="Q99" i="2" s="1"/>
  <c r="N78" i="2"/>
  <c r="P78" i="2" s="1"/>
  <c r="O98" i="2"/>
  <c r="Q98" i="2" s="1"/>
  <c r="N77" i="2"/>
  <c r="P77" i="2" s="1"/>
  <c r="Q76" i="2"/>
  <c r="Q87" i="2" s="1"/>
  <c r="O87" i="2"/>
  <c r="O101" i="2"/>
  <c r="N80" i="2"/>
  <c r="P80" i="2" s="1"/>
  <c r="N84" i="2"/>
  <c r="P84" i="2" s="1"/>
  <c r="O105" i="2"/>
  <c r="O106" i="2"/>
  <c r="N85" i="2"/>
  <c r="P85" i="2" s="1"/>
  <c r="O102" i="2"/>
  <c r="N81" i="2"/>
  <c r="P81" i="2" s="1"/>
  <c r="P76" i="2"/>
  <c r="R133" i="2"/>
  <c r="R129" i="2"/>
  <c r="R134" i="2"/>
  <c r="R130" i="2"/>
  <c r="R132" i="2"/>
  <c r="R128" i="2"/>
  <c r="R131" i="2"/>
  <c r="N134" i="2"/>
  <c r="O134" i="2"/>
  <c r="P134" i="2"/>
  <c r="O100" i="2"/>
  <c r="K87" i="2"/>
  <c r="O104" i="2"/>
  <c r="N83" i="2"/>
  <c r="P83" i="2" s="1"/>
  <c r="Q134" i="2"/>
  <c r="J87" i="2"/>
  <c r="M84" i="1"/>
  <c r="O73" i="1"/>
  <c r="O84" i="1" s="1"/>
  <c r="T162" i="2" l="1"/>
  <c r="V162" i="2"/>
  <c r="S162" i="2"/>
  <c r="U162" i="2"/>
  <c r="S165" i="2"/>
  <c r="U165" i="2"/>
  <c r="N87" i="2"/>
  <c r="M121" i="2"/>
  <c r="Q105" i="2"/>
  <c r="Q100" i="2"/>
  <c r="M116" i="2"/>
  <c r="P87" i="2"/>
  <c r="Q104" i="2"/>
  <c r="M120" i="2"/>
  <c r="Q102" i="2"/>
  <c r="M118" i="2"/>
  <c r="Q106" i="2"/>
  <c r="M122" i="2"/>
  <c r="M117" i="2"/>
  <c r="Q101" i="2"/>
  <c r="M119" i="2"/>
  <c r="Q103" i="2"/>
  <c r="X130" i="2" l="1"/>
  <c r="T130" i="2"/>
  <c r="W130" i="2"/>
  <c r="U130" i="2"/>
  <c r="V130" i="2"/>
  <c r="W129" i="2"/>
  <c r="V129" i="2"/>
  <c r="X129" i="2"/>
  <c r="T129" i="2"/>
  <c r="U129" i="2"/>
  <c r="V128" i="2"/>
  <c r="U128" i="2"/>
  <c r="W128" i="2"/>
  <c r="X128" i="2"/>
  <c r="T128" i="2"/>
  <c r="R101" i="2"/>
  <c r="S101" i="2" s="1"/>
  <c r="J161" i="2" s="1"/>
  <c r="R96" i="2"/>
  <c r="S96" i="2" s="1"/>
  <c r="J156" i="2" s="1"/>
  <c r="R98" i="2"/>
  <c r="S98" i="2" s="1"/>
  <c r="J158" i="2" s="1"/>
  <c r="R97" i="2"/>
  <c r="S97" i="2" s="1"/>
  <c r="J157" i="2" s="1"/>
  <c r="R99" i="2"/>
  <c r="S99" i="2" s="1"/>
  <c r="J159" i="2" s="1"/>
  <c r="R100" i="2"/>
  <c r="S100" i="2" s="1"/>
  <c r="J160" i="2" s="1"/>
  <c r="X134" i="2"/>
  <c r="T134" i="2"/>
  <c r="W134" i="2"/>
  <c r="V134" i="2"/>
  <c r="U134" i="2"/>
  <c r="V132" i="2"/>
  <c r="U132" i="2"/>
  <c r="W132" i="2"/>
  <c r="X132" i="2"/>
  <c r="T132" i="2"/>
  <c r="U131" i="2"/>
  <c r="X131" i="2"/>
  <c r="T131" i="2"/>
  <c r="V131" i="2"/>
  <c r="W131" i="2"/>
  <c r="W133" i="2"/>
  <c r="V133" i="2"/>
  <c r="X133" i="2"/>
  <c r="T133" i="2"/>
  <c r="U133" i="2"/>
  <c r="J169" i="2" l="1"/>
  <c r="K159" i="2"/>
  <c r="Q159" i="2" s="1"/>
  <c r="L159" i="2"/>
  <c r="R159" i="2" s="1"/>
  <c r="K158" i="2"/>
  <c r="Q158" i="2" s="1"/>
  <c r="L158" i="2"/>
  <c r="R158" i="2" s="1"/>
  <c r="K161" i="2"/>
  <c r="Q161" i="2" s="1"/>
  <c r="L161" i="2"/>
  <c r="R161" i="2" s="1"/>
  <c r="K157" i="2"/>
  <c r="Q157" i="2" s="1"/>
  <c r="L157" i="2"/>
  <c r="R157" i="2" s="1"/>
  <c r="K160" i="2"/>
  <c r="Q160" i="2" s="1"/>
  <c r="L160" i="2"/>
  <c r="R160" i="2" s="1"/>
  <c r="K156" i="2"/>
  <c r="Q156" i="2" s="1"/>
  <c r="U156" i="2" s="1"/>
  <c r="L156" i="2"/>
  <c r="R156" i="2" s="1"/>
  <c r="U142" i="2"/>
  <c r="V99" i="2"/>
  <c r="W99" i="2"/>
  <c r="V101" i="2"/>
  <c r="W101" i="2"/>
  <c r="U140" i="2"/>
  <c r="U139" i="2"/>
  <c r="U141" i="2"/>
  <c r="T142" i="2"/>
  <c r="V142" i="2"/>
  <c r="V97" i="2"/>
  <c r="W97" i="2"/>
  <c r="T140" i="2"/>
  <c r="T139" i="2"/>
  <c r="V140" i="2"/>
  <c r="V139" i="2"/>
  <c r="W141" i="2"/>
  <c r="X142" i="2"/>
  <c r="W98" i="2"/>
  <c r="V98" i="2"/>
  <c r="X140" i="2"/>
  <c r="X139" i="2"/>
  <c r="T141" i="2"/>
  <c r="W142" i="2"/>
  <c r="W100" i="2"/>
  <c r="V100" i="2"/>
  <c r="S108" i="2"/>
  <c r="W96" i="2"/>
  <c r="V96" i="2"/>
  <c r="W139" i="2"/>
  <c r="W140" i="2"/>
  <c r="V141" i="2"/>
  <c r="X141" i="2"/>
  <c r="T160" i="2" l="1"/>
  <c r="V160" i="2"/>
  <c r="T161" i="2"/>
  <c r="V161" i="2"/>
  <c r="T159" i="2"/>
  <c r="V159" i="2"/>
  <c r="T156" i="2"/>
  <c r="V156" i="2"/>
  <c r="T157" i="2"/>
  <c r="V157" i="2"/>
  <c r="T158" i="2"/>
  <c r="V158" i="2"/>
  <c r="S157" i="2"/>
  <c r="U157" i="2"/>
  <c r="S158" i="2"/>
  <c r="U158" i="2"/>
  <c r="S160" i="2"/>
  <c r="U160" i="2"/>
  <c r="S161" i="2"/>
  <c r="U161" i="2"/>
  <c r="S159" i="2"/>
  <c r="U159" i="2"/>
  <c r="T169" i="2"/>
  <c r="Q169" i="2"/>
  <c r="S156" i="2"/>
  <c r="R169" i="2"/>
  <c r="L169" i="2"/>
  <c r="K169" i="2"/>
  <c r="N156" i="2"/>
  <c r="P156" i="2"/>
  <c r="N157" i="2"/>
  <c r="P157" i="2"/>
  <c r="N158" i="2"/>
  <c r="P158" i="2"/>
  <c r="N160" i="2"/>
  <c r="P160" i="2"/>
  <c r="N161" i="2"/>
  <c r="P161" i="2"/>
  <c r="N159" i="2"/>
  <c r="P159" i="2"/>
  <c r="M160" i="2"/>
  <c r="O160" i="2"/>
  <c r="M156" i="2"/>
  <c r="O156" i="2"/>
  <c r="M157" i="2"/>
  <c r="O157" i="2"/>
  <c r="M158" i="2"/>
  <c r="O158" i="2"/>
  <c r="M161" i="2"/>
  <c r="O161" i="2"/>
  <c r="M159" i="2"/>
  <c r="O159" i="2"/>
  <c r="V108" i="2"/>
  <c r="W108" i="2"/>
  <c r="U169" i="2" l="1"/>
  <c r="V169" i="2"/>
  <c r="S169" i="2"/>
  <c r="P169" i="2"/>
  <c r="O169" i="2"/>
  <c r="N169" i="2"/>
  <c r="M169" i="2"/>
</calcChain>
</file>

<file path=xl/sharedStrings.xml><?xml version="1.0" encoding="utf-8"?>
<sst xmlns="http://schemas.openxmlformats.org/spreadsheetml/2006/main" count="371" uniqueCount="107">
  <si>
    <t xml:space="preserve"> Reported claims</t>
  </si>
  <si>
    <t>Paid claims</t>
  </si>
  <si>
    <t>Development period</t>
  </si>
  <si>
    <t>Accident</t>
  </si>
  <si>
    <t>Year</t>
  </si>
  <si>
    <t>Age-to-Age Development Factors on Reported Claims</t>
  </si>
  <si>
    <t>Age-to-Age Development Factors on Paid Claims</t>
  </si>
  <si>
    <t>To ult</t>
  </si>
  <si>
    <t>Average Age-to-Age Development Factors on Reported Claims</t>
  </si>
  <si>
    <t>Simple Average</t>
  </si>
  <si>
    <t>Latest 5</t>
  </si>
  <si>
    <t>Latest3</t>
  </si>
  <si>
    <t>Medial Average</t>
  </si>
  <si>
    <t>Volume Weighted Average</t>
  </si>
  <si>
    <t>Geometric Average</t>
  </si>
  <si>
    <t>Latest 4</t>
  </si>
  <si>
    <t>Selected Age-to-Age Development Factors on Reported Claims</t>
  </si>
  <si>
    <t>Selected Age-to-Age Development Factors on Paid Claims</t>
  </si>
  <si>
    <t>Prior Selected</t>
  </si>
  <si>
    <t>Selected</t>
  </si>
  <si>
    <t>CDF to ultimate</t>
  </si>
  <si>
    <t>Percent reported</t>
  </si>
  <si>
    <t>Development of unpaid claim estimate</t>
  </si>
  <si>
    <t>Reporting and Payment Patterns</t>
  </si>
  <si>
    <t>Unpaid Claim estimate at 2007-12-31</t>
  </si>
  <si>
    <t xml:space="preserve">                      Projected Ultim Claims</t>
  </si>
  <si>
    <t>Case</t>
  </si>
  <si>
    <t xml:space="preserve">IBNR- Based on </t>
  </si>
  <si>
    <t>Total-Based on</t>
  </si>
  <si>
    <t xml:space="preserve">                  Cumulative</t>
  </si>
  <si>
    <t xml:space="preserve">Claims at </t>
  </si>
  <si>
    <t xml:space="preserve">                CDF to Ultimate</t>
  </si>
  <si>
    <t xml:space="preserve">                      Using Dev method with</t>
  </si>
  <si>
    <t xml:space="preserve">Outstanding </t>
  </si>
  <si>
    <t>Dev Method with</t>
  </si>
  <si>
    <t>Age</t>
  </si>
  <si>
    <t xml:space="preserve">      Reported Claim</t>
  </si>
  <si>
    <t xml:space="preserve">     Paid Claim</t>
  </si>
  <si>
    <t>Cumulative</t>
  </si>
  <si>
    <t>Incremental</t>
  </si>
  <si>
    <t>Reported</t>
  </si>
  <si>
    <t>Paid</t>
  </si>
  <si>
    <t>at 2007-12-31</t>
  </si>
  <si>
    <t>(months)</t>
  </si>
  <si>
    <t>Development Factors</t>
  </si>
  <si>
    <t>Reported %</t>
  </si>
  <si>
    <t>Paid %</t>
  </si>
  <si>
    <t>TOTAL</t>
  </si>
  <si>
    <t>Projection of Expected Claims</t>
  </si>
  <si>
    <t xml:space="preserve">Unreported </t>
  </si>
  <si>
    <t xml:space="preserve">Unpaid </t>
  </si>
  <si>
    <t>Initial Selected</t>
  </si>
  <si>
    <t>Unpaid Claim Estimate Based</t>
  </si>
  <si>
    <t>Claims</t>
  </si>
  <si>
    <t>Ultimate</t>
  </si>
  <si>
    <t>Earned</t>
  </si>
  <si>
    <t xml:space="preserve">          Claim Ratio</t>
  </si>
  <si>
    <t>Expected</t>
  </si>
  <si>
    <t>Outstanding</t>
  </si>
  <si>
    <t>on Expected Claims Method</t>
  </si>
  <si>
    <t>at 07-12-31</t>
  </si>
  <si>
    <t>Premium</t>
  </si>
  <si>
    <t>Estimated</t>
  </si>
  <si>
    <t>IBNR</t>
  </si>
  <si>
    <t>Latest 3</t>
  </si>
  <si>
    <t>Latest 2</t>
  </si>
  <si>
    <t>Unpaid Claim estimate at 2008-12-31</t>
  </si>
  <si>
    <t>at 2008-12-31</t>
  </si>
  <si>
    <t>Undeveloped</t>
  </si>
  <si>
    <t>at 08-12-31</t>
  </si>
  <si>
    <t>Claim Ratios</t>
  </si>
  <si>
    <t>Summary of Earned Premium and Rate Changes</t>
  </si>
  <si>
    <t>Annual</t>
  </si>
  <si>
    <t>(Assume Annual Pure Premium Trend Rate of 3,425%)</t>
  </si>
  <si>
    <t>Calendar</t>
  </si>
  <si>
    <t>Premiums</t>
  </si>
  <si>
    <t>Rate</t>
  </si>
  <si>
    <t>Average</t>
  </si>
  <si>
    <t>Exposure</t>
  </si>
  <si>
    <t xml:space="preserve">Accident </t>
  </si>
  <si>
    <t xml:space="preserve">Ultimate </t>
  </si>
  <si>
    <t xml:space="preserve">      Trend Adjustment</t>
  </si>
  <si>
    <t>Tort Reform Adjustment</t>
  </si>
  <si>
    <t>($000)</t>
  </si>
  <si>
    <t>Changes</t>
  </si>
  <si>
    <t>Rate level</t>
  </si>
  <si>
    <t>Change</t>
  </si>
  <si>
    <t>Rate Level Adjustment</t>
  </si>
  <si>
    <t>Trended Adjusted Onl-level Claim Ratios</t>
  </si>
  <si>
    <t>Average Claim Ratios</t>
  </si>
  <si>
    <t xml:space="preserve">     All Years</t>
  </si>
  <si>
    <t xml:space="preserve">     All years Excluding High and Low</t>
  </si>
  <si>
    <t xml:space="preserve">     Latest 5 Years</t>
  </si>
  <si>
    <t xml:space="preserve">     Latest 3 Years</t>
  </si>
  <si>
    <t>Selected Expected Claim Ratios</t>
  </si>
  <si>
    <t xml:space="preserve">                            BF Ultimate</t>
  </si>
  <si>
    <t xml:space="preserve">                          Claims</t>
  </si>
  <si>
    <t xml:space="preserve">                Claims</t>
  </si>
  <si>
    <t xml:space="preserve">                    BF IBNR</t>
  </si>
  <si>
    <t xml:space="preserve">         BF Total Unpaid</t>
  </si>
  <si>
    <t xml:space="preserve">           Unpaid</t>
  </si>
  <si>
    <t>paid</t>
  </si>
  <si>
    <t>Unpaid Claim Estimate using BF method and Benktander Technique</t>
  </si>
  <si>
    <t>Benktander Ultimate</t>
  </si>
  <si>
    <t>Benktander Total</t>
  </si>
  <si>
    <t xml:space="preserve">     Benktander IBNR</t>
  </si>
  <si>
    <t>Average Age-to-Age Development Factors on Paid Claims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</si>
</sst>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"/>
    <numFmt numFmtId="165" formatCode="0.000"/>
    <numFmt numFmtId="166" formatCode="0.0%"/>
    <numFmt numFmtId="167" formatCode="yyyy\-mm\-dd;@"/>
    <numFmt numFmtId="168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/>
    <xf numFmtId="164" fontId="0" fillId="0" borderId="1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1" xfId="1" applyNumberFormat="1" applyFont="1" applyBorder="1" applyAlignment="1">
      <alignment horizontal="center" vertical="center"/>
    </xf>
    <xf numFmtId="14" fontId="0" fillId="0" borderId="1" xfId="0" applyNumberFormat="1" applyBorder="1"/>
    <xf numFmtId="0" fontId="0" fillId="0" borderId="0" xfId="0" applyAlignment="1">
      <alignment horizontal="left" vertical="top"/>
    </xf>
    <xf numFmtId="167" fontId="0" fillId="0" borderId="1" xfId="0" applyNumberFormat="1" applyBorder="1" applyAlignment="1">
      <alignment horizontal="center" vertical="center"/>
    </xf>
    <xf numFmtId="167" fontId="0" fillId="0" borderId="0" xfId="0" applyNumberFormat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3" xfId="0" applyBorder="1" applyAlignment="1">
      <alignment horizontal="center" vertical="center"/>
    </xf>
    <xf numFmtId="3" fontId="0" fillId="0" borderId="0" xfId="0" applyNumberFormat="1" applyAlignment="1">
      <alignment horizontal="right"/>
    </xf>
    <xf numFmtId="3" fontId="0" fillId="0" borderId="0" xfId="0" applyNumberFormat="1"/>
    <xf numFmtId="166" fontId="0" fillId="0" borderId="0" xfId="1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/>
    <xf numFmtId="3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right"/>
    </xf>
    <xf numFmtId="3" fontId="0" fillId="0" borderId="1" xfId="0" applyNumberFormat="1" applyBorder="1"/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2" xfId="1" applyFont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166" fontId="0" fillId="0" borderId="0" xfId="1" applyNumberFormat="1" applyFont="1" applyBorder="1" applyAlignment="1">
      <alignment horizontal="center" vertical="center"/>
    </xf>
    <xf numFmtId="168" fontId="0" fillId="0" borderId="2" xfId="1" applyNumberFormat="1" applyFont="1" applyBorder="1" applyAlignment="1">
      <alignment horizontal="center" vertical="center"/>
    </xf>
    <xf numFmtId="166" fontId="0" fillId="0" borderId="2" xfId="1" applyNumberFormat="1" applyFont="1" applyBorder="1" applyAlignment="1">
      <alignment horizontal="center" vertical="center"/>
    </xf>
    <xf numFmtId="166" fontId="0" fillId="0" borderId="2" xfId="0" applyNumberFormat="1" applyBorder="1"/>
    <xf numFmtId="168" fontId="0" fillId="0" borderId="0" xfId="1" applyNumberFormat="1" applyFont="1" applyBorder="1" applyAlignment="1">
      <alignment horizontal="center" vertical="center"/>
    </xf>
    <xf numFmtId="168" fontId="0" fillId="0" borderId="1" xfId="1" applyNumberFormat="1" applyFon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0" fillId="0" borderId="5" xfId="0" applyBorder="1"/>
    <xf numFmtId="3" fontId="0" fillId="0" borderId="6" xfId="0" applyNumberFormat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5" fontId="0" fillId="0" borderId="2" xfId="0" applyNumberFormat="1" applyBorder="1"/>
    <xf numFmtId="165" fontId="0" fillId="0" borderId="0" xfId="0" applyNumberFormat="1"/>
    <xf numFmtId="165" fontId="0" fillId="0" borderId="1" xfId="0" applyNumberFormat="1" applyBorder="1"/>
    <xf numFmtId="165" fontId="0" fillId="0" borderId="1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670BC-0797-447E-8CB6-06AF1EAC456E}">
  <dimension ref="B3:AC128"/>
  <sheetViews>
    <sheetView showGridLines="0" topLeftCell="F26" zoomScale="60" zoomScaleNormal="60" workbookViewId="0">
      <selection activeCell="U38" sqref="U38"/>
    </sheetView>
  </sheetViews>
  <sheetFormatPr defaultRowHeight="15" x14ac:dyDescent="0.25"/>
  <cols>
    <col min="4" max="4" width="13.140625" customWidth="1"/>
    <col min="5" max="5" width="13.28515625" bestFit="1" customWidth="1"/>
    <col min="6" max="6" width="12" customWidth="1"/>
    <col min="7" max="7" width="13.42578125" customWidth="1"/>
    <col min="8" max="8" width="13.140625" customWidth="1"/>
    <col min="9" max="9" width="14.7109375" customWidth="1"/>
    <col min="10" max="10" width="13" customWidth="1"/>
    <col min="11" max="11" width="12.5703125" customWidth="1"/>
    <col min="12" max="12" width="14.28515625" customWidth="1"/>
    <col min="13" max="13" width="13" customWidth="1"/>
    <col min="14" max="14" width="12.7109375" customWidth="1"/>
    <col min="15" max="15" width="13.140625" customWidth="1"/>
    <col min="16" max="16" width="10.85546875" bestFit="1" customWidth="1"/>
    <col min="17" max="17" width="12.7109375" customWidth="1"/>
    <col min="18" max="18" width="12.42578125" customWidth="1"/>
    <col min="19" max="19" width="13.5703125" customWidth="1"/>
    <col min="20" max="20" width="11.85546875" customWidth="1"/>
    <col min="21" max="21" width="12" customWidth="1"/>
    <col min="22" max="22" width="12.28515625" customWidth="1"/>
    <col min="23" max="23" width="11.7109375" customWidth="1"/>
    <col min="24" max="24" width="12.28515625" customWidth="1"/>
    <col min="25" max="25" width="12.7109375" customWidth="1"/>
    <col min="26" max="26" width="12.28515625" customWidth="1"/>
    <col min="27" max="27" width="12" customWidth="1"/>
    <col min="28" max="29" width="11.5703125" customWidth="1"/>
  </cols>
  <sheetData>
    <row r="3" spans="4:29" x14ac:dyDescent="0.25">
      <c r="G3" s="1"/>
      <c r="H3" s="1" t="s">
        <v>0</v>
      </c>
      <c r="I3" s="1"/>
      <c r="J3" s="1"/>
      <c r="W3" s="1" t="s">
        <v>1</v>
      </c>
      <c r="X3" s="1"/>
      <c r="Y3" s="1"/>
    </row>
    <row r="4" spans="4:29" x14ac:dyDescent="0.25">
      <c r="L4" s="2"/>
      <c r="M4" s="2"/>
      <c r="N4" s="2"/>
      <c r="AA4" s="2"/>
      <c r="AB4" s="2"/>
      <c r="AC4" s="2"/>
    </row>
    <row r="5" spans="4:29" x14ac:dyDescent="0.25">
      <c r="D5" s="3"/>
      <c r="E5" s="3"/>
      <c r="F5" s="3"/>
      <c r="G5" s="3"/>
      <c r="H5" s="3"/>
      <c r="I5" s="3" t="s">
        <v>2</v>
      </c>
      <c r="J5" s="3"/>
      <c r="K5" s="3"/>
      <c r="S5" s="3"/>
      <c r="T5" s="3"/>
      <c r="U5" s="3"/>
      <c r="V5" s="3"/>
      <c r="W5" s="3"/>
      <c r="X5" s="3" t="s">
        <v>2</v>
      </c>
      <c r="Y5" s="3"/>
      <c r="Z5" s="3"/>
    </row>
    <row r="6" spans="4:29" x14ac:dyDescent="0.25">
      <c r="D6" s="4" t="s">
        <v>3</v>
      </c>
      <c r="E6" s="4"/>
      <c r="F6" s="4"/>
      <c r="G6" s="4"/>
      <c r="H6" s="4"/>
      <c r="I6" s="4"/>
      <c r="J6" s="4"/>
      <c r="K6" s="4"/>
      <c r="L6" s="4"/>
      <c r="M6" s="4"/>
      <c r="N6" s="4"/>
      <c r="S6" s="4" t="s">
        <v>3</v>
      </c>
    </row>
    <row r="7" spans="4:29" x14ac:dyDescent="0.25">
      <c r="D7" s="5" t="s">
        <v>4</v>
      </c>
      <c r="E7" s="5">
        <v>12</v>
      </c>
      <c r="F7" s="5">
        <v>24</v>
      </c>
      <c r="G7" s="5">
        <v>36</v>
      </c>
      <c r="H7" s="5">
        <v>48</v>
      </c>
      <c r="I7" s="5">
        <v>60</v>
      </c>
      <c r="J7" s="5">
        <v>72</v>
      </c>
      <c r="K7" s="5">
        <v>84</v>
      </c>
      <c r="L7" s="5">
        <v>96</v>
      </c>
      <c r="M7" s="5">
        <v>108</v>
      </c>
      <c r="N7" s="5">
        <v>120</v>
      </c>
      <c r="S7" s="5" t="s">
        <v>4</v>
      </c>
      <c r="T7" s="5">
        <v>12</v>
      </c>
      <c r="U7" s="5">
        <v>24</v>
      </c>
      <c r="V7" s="5">
        <v>36</v>
      </c>
      <c r="W7" s="5">
        <v>48</v>
      </c>
      <c r="X7" s="5">
        <v>60</v>
      </c>
      <c r="Y7" s="5">
        <v>72</v>
      </c>
      <c r="Z7" s="5">
        <v>84</v>
      </c>
      <c r="AA7" s="5">
        <v>96</v>
      </c>
      <c r="AB7" s="5">
        <v>108</v>
      </c>
      <c r="AC7" s="5">
        <v>120</v>
      </c>
    </row>
    <row r="8" spans="4:29" x14ac:dyDescent="0.25">
      <c r="D8" s="6">
        <v>1998</v>
      </c>
      <c r="E8" s="7">
        <v>37017487</v>
      </c>
      <c r="F8" s="7">
        <v>43169009</v>
      </c>
      <c r="G8" s="7">
        <v>45568919</v>
      </c>
      <c r="H8" s="7">
        <v>46784558</v>
      </c>
      <c r="I8" s="7">
        <v>47337318</v>
      </c>
      <c r="J8" s="7">
        <v>47533264</v>
      </c>
      <c r="K8" s="7">
        <v>47634419</v>
      </c>
      <c r="L8" s="8">
        <v>47689655</v>
      </c>
      <c r="M8" s="8">
        <v>47724678</v>
      </c>
      <c r="N8" s="8">
        <v>47742304</v>
      </c>
      <c r="S8" s="6">
        <v>1998</v>
      </c>
      <c r="T8" s="7">
        <v>18539254</v>
      </c>
      <c r="U8" s="7">
        <v>33231039</v>
      </c>
      <c r="V8" s="7">
        <v>40062008</v>
      </c>
      <c r="W8" s="7">
        <v>43892039</v>
      </c>
      <c r="X8" s="7">
        <v>45896535</v>
      </c>
      <c r="Y8" s="7">
        <v>46765422</v>
      </c>
      <c r="Z8" s="7">
        <v>47221322</v>
      </c>
      <c r="AA8" s="8">
        <v>47446877</v>
      </c>
      <c r="AB8" s="8">
        <v>47555456</v>
      </c>
      <c r="AC8" s="8">
        <v>47644187</v>
      </c>
    </row>
    <row r="9" spans="4:29" x14ac:dyDescent="0.25">
      <c r="D9" s="4">
        <v>1999</v>
      </c>
      <c r="E9" s="8">
        <v>38954484</v>
      </c>
      <c r="F9" s="8">
        <v>46045718</v>
      </c>
      <c r="G9" s="8">
        <v>48882924</v>
      </c>
      <c r="H9" s="8">
        <v>50219672</v>
      </c>
      <c r="I9" s="8">
        <v>50729292</v>
      </c>
      <c r="J9" s="8">
        <v>50926779</v>
      </c>
      <c r="K9" s="8">
        <v>51069285</v>
      </c>
      <c r="L9" s="8">
        <v>51163540</v>
      </c>
      <c r="M9" s="8">
        <v>51185767</v>
      </c>
      <c r="N9" s="4"/>
      <c r="S9" s="4">
        <v>1999</v>
      </c>
      <c r="T9" s="8">
        <v>20410193</v>
      </c>
      <c r="U9" s="8">
        <v>36090684</v>
      </c>
      <c r="V9" s="8">
        <v>43259402</v>
      </c>
      <c r="W9" s="8">
        <v>47159241</v>
      </c>
      <c r="X9" s="8">
        <v>49208532</v>
      </c>
      <c r="Y9" s="8">
        <v>50162043</v>
      </c>
      <c r="Z9" s="8">
        <v>50625757</v>
      </c>
      <c r="AA9" s="8">
        <v>50878808</v>
      </c>
      <c r="AB9" s="8">
        <v>51000534</v>
      </c>
    </row>
    <row r="10" spans="4:29" x14ac:dyDescent="0.25">
      <c r="D10" s="4">
        <v>2000</v>
      </c>
      <c r="E10" s="8">
        <v>41155776</v>
      </c>
      <c r="F10" s="8">
        <v>49371478</v>
      </c>
      <c r="G10" s="8">
        <v>52358476</v>
      </c>
      <c r="H10" s="8">
        <v>53780322</v>
      </c>
      <c r="I10" s="8">
        <v>54303086</v>
      </c>
      <c r="J10" s="8">
        <v>54582950</v>
      </c>
      <c r="K10" s="8">
        <v>54742188</v>
      </c>
      <c r="L10" s="8">
        <v>54837929</v>
      </c>
      <c r="M10" s="4"/>
      <c r="N10" s="4"/>
      <c r="S10" s="4">
        <v>2000</v>
      </c>
      <c r="T10" s="8">
        <v>22120843</v>
      </c>
      <c r="U10" s="8">
        <v>38976014</v>
      </c>
      <c r="V10" s="8">
        <v>46389282</v>
      </c>
      <c r="W10" s="8">
        <v>50562385</v>
      </c>
      <c r="X10" s="8">
        <v>52735280</v>
      </c>
      <c r="Y10" s="8">
        <v>53740101</v>
      </c>
      <c r="Z10" s="8">
        <v>54284334</v>
      </c>
      <c r="AA10" s="8">
        <v>54533225</v>
      </c>
    </row>
    <row r="11" spans="4:29" x14ac:dyDescent="0.25">
      <c r="D11" s="4">
        <v>2001</v>
      </c>
      <c r="E11" s="8">
        <v>42394069</v>
      </c>
      <c r="F11" s="8">
        <v>50584112</v>
      </c>
      <c r="G11" s="8">
        <v>53704296</v>
      </c>
      <c r="H11" s="8">
        <v>55150118</v>
      </c>
      <c r="I11" s="8">
        <v>55895583</v>
      </c>
      <c r="J11" s="8">
        <v>56156727</v>
      </c>
      <c r="K11" s="8">
        <v>56299562</v>
      </c>
      <c r="L11" s="4"/>
      <c r="M11" s="4"/>
      <c r="N11" s="4"/>
      <c r="S11" s="4">
        <v>2001</v>
      </c>
      <c r="T11" s="8">
        <v>22992259</v>
      </c>
      <c r="U11" s="8">
        <v>40096198</v>
      </c>
      <c r="V11" s="8">
        <v>47767835</v>
      </c>
      <c r="W11" s="8">
        <v>52093916</v>
      </c>
      <c r="X11" s="8">
        <v>54363436</v>
      </c>
      <c r="Y11" s="8">
        <v>55378801</v>
      </c>
      <c r="Z11" s="8">
        <v>55878421</v>
      </c>
    </row>
    <row r="12" spans="4:29" x14ac:dyDescent="0.25">
      <c r="D12" s="4">
        <v>2002</v>
      </c>
      <c r="E12" s="8">
        <v>44755243</v>
      </c>
      <c r="F12" s="8">
        <v>52971643</v>
      </c>
      <c r="G12" s="8">
        <v>56102312</v>
      </c>
      <c r="H12" s="8">
        <v>57703851</v>
      </c>
      <c r="I12" s="8">
        <v>58363564</v>
      </c>
      <c r="J12" s="8">
        <v>58592712</v>
      </c>
      <c r="K12" s="8"/>
      <c r="L12" s="4"/>
      <c r="M12" s="4"/>
      <c r="N12" s="4"/>
      <c r="S12" s="4">
        <v>2002</v>
      </c>
      <c r="T12" s="8">
        <v>24092782</v>
      </c>
      <c r="U12" s="8">
        <v>41795313</v>
      </c>
      <c r="V12" s="8">
        <v>49903803</v>
      </c>
      <c r="W12" s="8">
        <v>54352884</v>
      </c>
      <c r="X12" s="8">
        <v>56754376</v>
      </c>
      <c r="Y12" s="8">
        <v>57807215</v>
      </c>
      <c r="Z12" s="8"/>
    </row>
    <row r="13" spans="4:29" x14ac:dyDescent="0.25">
      <c r="D13" s="4">
        <v>2003</v>
      </c>
      <c r="E13" s="8">
        <v>45163102</v>
      </c>
      <c r="F13" s="8">
        <v>52497731</v>
      </c>
      <c r="G13" s="8">
        <v>55468551</v>
      </c>
      <c r="H13" s="8">
        <v>57015411</v>
      </c>
      <c r="I13" s="8">
        <v>57565344</v>
      </c>
      <c r="J13" s="8"/>
      <c r="K13" s="8"/>
      <c r="L13" s="4"/>
      <c r="M13" s="4"/>
      <c r="N13" s="4"/>
      <c r="S13" s="4">
        <v>2003</v>
      </c>
      <c r="T13" s="8">
        <v>24084451</v>
      </c>
      <c r="U13" s="8">
        <v>41399612</v>
      </c>
      <c r="V13" s="8">
        <v>49070332</v>
      </c>
      <c r="W13" s="8">
        <v>53584201</v>
      </c>
      <c r="X13" s="8">
        <v>55930654</v>
      </c>
      <c r="Y13" s="8"/>
      <c r="Z13" s="8"/>
    </row>
    <row r="14" spans="4:29" x14ac:dyDescent="0.25">
      <c r="D14" s="4">
        <v>2004</v>
      </c>
      <c r="E14" s="8">
        <v>45417309</v>
      </c>
      <c r="F14" s="8">
        <v>52640322</v>
      </c>
      <c r="G14" s="8">
        <v>55553673</v>
      </c>
      <c r="H14" s="8">
        <v>56976657</v>
      </c>
      <c r="I14" s="8"/>
      <c r="J14" s="8"/>
      <c r="K14" s="8"/>
      <c r="L14" s="4"/>
      <c r="M14" s="4"/>
      <c r="N14" s="4"/>
      <c r="S14" s="4">
        <v>2004</v>
      </c>
      <c r="T14" s="8">
        <v>24369770</v>
      </c>
      <c r="U14" s="8">
        <v>41489863</v>
      </c>
      <c r="V14" s="8">
        <v>49236678</v>
      </c>
      <c r="W14" s="8">
        <v>53774672</v>
      </c>
      <c r="X14" s="8"/>
      <c r="Y14" s="8"/>
      <c r="Z14" s="8"/>
    </row>
    <row r="15" spans="4:29" x14ac:dyDescent="0.25">
      <c r="D15" s="4">
        <v>2005</v>
      </c>
      <c r="E15" s="8">
        <v>46360869</v>
      </c>
      <c r="F15" s="8">
        <v>53790061</v>
      </c>
      <c r="G15" s="8">
        <v>56786410</v>
      </c>
      <c r="H15" s="4"/>
      <c r="I15" s="4"/>
      <c r="J15" s="4"/>
      <c r="K15" s="4"/>
      <c r="L15" s="4"/>
      <c r="M15" s="4"/>
      <c r="N15" s="4"/>
      <c r="S15" s="4">
        <v>2005</v>
      </c>
      <c r="T15" s="8">
        <v>25100697</v>
      </c>
      <c r="U15" s="8">
        <v>42702229</v>
      </c>
      <c r="V15" s="8">
        <v>50644994</v>
      </c>
    </row>
    <row r="16" spans="4:29" x14ac:dyDescent="0.25">
      <c r="D16" s="4">
        <v>2006</v>
      </c>
      <c r="E16" s="8">
        <v>46582684</v>
      </c>
      <c r="F16" s="8">
        <v>54641339</v>
      </c>
      <c r="G16" s="4"/>
      <c r="H16" s="4"/>
      <c r="I16" s="4"/>
      <c r="J16" s="4"/>
      <c r="K16" s="4"/>
      <c r="L16" s="4"/>
      <c r="M16" s="4"/>
      <c r="N16" s="9"/>
      <c r="S16" s="4">
        <v>2006</v>
      </c>
      <c r="T16" s="8">
        <v>25608776</v>
      </c>
      <c r="U16" s="8">
        <v>43606497</v>
      </c>
    </row>
    <row r="17" spans="4:29" x14ac:dyDescent="0.25">
      <c r="D17" s="4">
        <v>2007</v>
      </c>
      <c r="E17" s="8">
        <v>48853563</v>
      </c>
      <c r="F17" s="4"/>
      <c r="G17" s="4"/>
      <c r="H17" s="4"/>
      <c r="I17" s="4"/>
      <c r="J17" s="4"/>
      <c r="K17" s="4"/>
      <c r="L17" s="4"/>
      <c r="M17" s="4"/>
      <c r="N17" s="4"/>
      <c r="S17" s="4">
        <v>2007</v>
      </c>
      <c r="T17" s="8">
        <v>27229969</v>
      </c>
    </row>
    <row r="20" spans="4:29" x14ac:dyDescent="0.25">
      <c r="F20" s="1" t="s">
        <v>5</v>
      </c>
      <c r="G20" s="1"/>
      <c r="H20" s="1"/>
      <c r="U20" s="1" t="s">
        <v>6</v>
      </c>
      <c r="V20" s="1"/>
      <c r="W20" s="1"/>
    </row>
    <row r="21" spans="4:29" x14ac:dyDescent="0.25">
      <c r="L21" s="2"/>
      <c r="M21" s="2"/>
      <c r="N21" s="2"/>
      <c r="AA21" s="2"/>
      <c r="AB21" s="2"/>
      <c r="AC21" s="2"/>
    </row>
    <row r="22" spans="4:29" x14ac:dyDescent="0.25">
      <c r="D22" s="3"/>
      <c r="E22" s="3"/>
      <c r="F22" s="3"/>
      <c r="G22" s="3"/>
      <c r="H22" s="3"/>
      <c r="I22" s="3" t="s">
        <v>2</v>
      </c>
      <c r="J22" s="3"/>
      <c r="K22" s="3"/>
      <c r="S22" s="3"/>
      <c r="T22" s="3"/>
      <c r="U22" s="3"/>
      <c r="V22" s="3"/>
      <c r="W22" s="3"/>
      <c r="X22" s="3" t="s">
        <v>2</v>
      </c>
      <c r="Y22" s="3"/>
      <c r="Z22" s="3"/>
    </row>
    <row r="23" spans="4:29" x14ac:dyDescent="0.25">
      <c r="D23" s="4" t="s">
        <v>3</v>
      </c>
      <c r="S23" s="4" t="s">
        <v>3</v>
      </c>
    </row>
    <row r="24" spans="4:29" x14ac:dyDescent="0.25">
      <c r="D24" s="5" t="s">
        <v>4</v>
      </c>
      <c r="E24" s="5" t="str">
        <f>CONCATENATE(E$7,"-",F$7)</f>
        <v>12-24</v>
      </c>
      <c r="F24" s="5" t="str">
        <f t="shared" ref="F24:M24" si="0">CONCATENATE(F$7,"-",G$7)</f>
        <v>24-36</v>
      </c>
      <c r="G24" s="5" t="str">
        <f t="shared" si="0"/>
        <v>36-48</v>
      </c>
      <c r="H24" s="5" t="str">
        <f t="shared" si="0"/>
        <v>48-60</v>
      </c>
      <c r="I24" s="5" t="str">
        <f t="shared" si="0"/>
        <v>60-72</v>
      </c>
      <c r="J24" s="5" t="str">
        <f t="shared" si="0"/>
        <v>72-84</v>
      </c>
      <c r="K24" s="5" t="str">
        <f t="shared" si="0"/>
        <v>84-96</v>
      </c>
      <c r="L24" s="5" t="str">
        <f t="shared" si="0"/>
        <v>96-108</v>
      </c>
      <c r="M24" s="5" t="str">
        <f t="shared" si="0"/>
        <v>108-120</v>
      </c>
      <c r="N24" s="5" t="s">
        <v>7</v>
      </c>
      <c r="S24" s="5" t="s">
        <v>4</v>
      </c>
      <c r="T24" s="5" t="str">
        <f t="shared" ref="T24:AB24" si="1">CONCATENATE(T$7,"-",U$7)</f>
        <v>12-24</v>
      </c>
      <c r="U24" s="5" t="str">
        <f t="shared" si="1"/>
        <v>24-36</v>
      </c>
      <c r="V24" s="5" t="str">
        <f t="shared" si="1"/>
        <v>36-48</v>
      </c>
      <c r="W24" s="5" t="str">
        <f t="shared" si="1"/>
        <v>48-60</v>
      </c>
      <c r="X24" s="5" t="str">
        <f t="shared" si="1"/>
        <v>60-72</v>
      </c>
      <c r="Y24" s="5" t="str">
        <f t="shared" si="1"/>
        <v>72-84</v>
      </c>
      <c r="Z24" s="5" t="str">
        <f t="shared" si="1"/>
        <v>84-96</v>
      </c>
      <c r="AA24" s="5" t="str">
        <f t="shared" si="1"/>
        <v>96-108</v>
      </c>
      <c r="AB24" s="5" t="str">
        <f t="shared" si="1"/>
        <v>108-120</v>
      </c>
      <c r="AC24" s="5" t="s">
        <v>7</v>
      </c>
    </row>
    <row r="25" spans="4:29" x14ac:dyDescent="0.25">
      <c r="D25" s="6">
        <v>1998</v>
      </c>
      <c r="E25" s="10">
        <f>F8/E8</f>
        <v>1.1661788116519092</v>
      </c>
      <c r="F25" s="10">
        <f t="shared" ref="F25:L32" si="2">G8/F8</f>
        <v>1.0555933540193152</v>
      </c>
      <c r="G25" s="10">
        <f t="shared" si="2"/>
        <v>1.026676933020948</v>
      </c>
      <c r="H25" s="10">
        <f t="shared" si="2"/>
        <v>1.0118150095593508</v>
      </c>
      <c r="I25" s="10">
        <f t="shared" si="2"/>
        <v>1.0041393557615579</v>
      </c>
      <c r="J25" s="10">
        <f t="shared" si="2"/>
        <v>1.0021280886580817</v>
      </c>
      <c r="K25" s="10">
        <f t="shared" si="2"/>
        <v>1.0011595816881906</v>
      </c>
      <c r="L25" s="9">
        <f t="shared" si="2"/>
        <v>1.0007343940735156</v>
      </c>
      <c r="M25" s="9">
        <f>N8/M8</f>
        <v>1.000369326745379</v>
      </c>
      <c r="N25" s="8"/>
      <c r="S25" s="6">
        <v>1998</v>
      </c>
      <c r="T25" s="10">
        <f>U8/T8</f>
        <v>1.7924690497255176</v>
      </c>
      <c r="U25" s="10">
        <f t="shared" ref="U25:AA32" si="3">V8/U8</f>
        <v>1.2055598983829545</v>
      </c>
      <c r="V25" s="10">
        <f t="shared" si="3"/>
        <v>1.0956025718930513</v>
      </c>
      <c r="W25" s="10">
        <f t="shared" si="3"/>
        <v>1.0456687828970535</v>
      </c>
      <c r="X25" s="10">
        <f t="shared" si="3"/>
        <v>1.0189314291372977</v>
      </c>
      <c r="Y25" s="10">
        <f t="shared" si="3"/>
        <v>1.0097486557482578</v>
      </c>
      <c r="Z25" s="10">
        <f t="shared" si="3"/>
        <v>1.0047765498814285</v>
      </c>
      <c r="AA25" s="9">
        <f t="shared" si="3"/>
        <v>1.0022884330195221</v>
      </c>
      <c r="AB25" s="9">
        <f>AC8/AB8</f>
        <v>1.00186584269111</v>
      </c>
      <c r="AC25" s="8"/>
    </row>
    <row r="26" spans="4:29" x14ac:dyDescent="0.25">
      <c r="D26" s="4">
        <v>1999</v>
      </c>
      <c r="E26" s="9">
        <f t="shared" ref="E26:E33" si="4">F9/E9</f>
        <v>1.1820389662971791</v>
      </c>
      <c r="F26" s="9">
        <f t="shared" si="2"/>
        <v>1.0616171518923867</v>
      </c>
      <c r="G26" s="9">
        <f t="shared" si="2"/>
        <v>1.0273459091767914</v>
      </c>
      <c r="H26" s="9">
        <f t="shared" si="2"/>
        <v>1.0101478161784887</v>
      </c>
      <c r="I26" s="9">
        <f t="shared" si="2"/>
        <v>1.003892957938384</v>
      </c>
      <c r="J26" s="9">
        <f t="shared" si="2"/>
        <v>1.0027982527620685</v>
      </c>
      <c r="K26" s="9">
        <f t="shared" si="2"/>
        <v>1.0018456299123828</v>
      </c>
      <c r="L26" s="9">
        <f t="shared" si="2"/>
        <v>1.0004344304557504</v>
      </c>
      <c r="M26" s="9"/>
      <c r="S26" s="4">
        <v>1999</v>
      </c>
      <c r="T26" s="9">
        <f t="shared" ref="T26:T33" si="5">U9/T9</f>
        <v>1.7682676494043932</v>
      </c>
      <c r="U26" s="9">
        <f t="shared" si="3"/>
        <v>1.1986307048101388</v>
      </c>
      <c r="V26" s="9">
        <f t="shared" si="3"/>
        <v>1.0901500903780408</v>
      </c>
      <c r="W26" s="9">
        <f t="shared" si="3"/>
        <v>1.0434547070000555</v>
      </c>
      <c r="X26" s="9">
        <f t="shared" si="3"/>
        <v>1.0193769446322845</v>
      </c>
      <c r="Y26" s="9">
        <f t="shared" si="3"/>
        <v>1.0092443204516213</v>
      </c>
      <c r="Z26" s="9">
        <f t="shared" si="3"/>
        <v>1.0049984635291478</v>
      </c>
      <c r="AA26" s="9">
        <f t="shared" si="3"/>
        <v>1.0023924695720072</v>
      </c>
      <c r="AB26" s="9"/>
    </row>
    <row r="27" spans="4:29" x14ac:dyDescent="0.25">
      <c r="D27" s="4">
        <v>2000</v>
      </c>
      <c r="E27" s="9">
        <f t="shared" si="4"/>
        <v>1.1996245192898318</v>
      </c>
      <c r="F27" s="9">
        <f t="shared" si="2"/>
        <v>1.0605004776239431</v>
      </c>
      <c r="G27" s="9">
        <f t="shared" si="2"/>
        <v>1.0271559852124039</v>
      </c>
      <c r="H27" s="9">
        <f t="shared" si="2"/>
        <v>1.0097203583124696</v>
      </c>
      <c r="I27" s="9">
        <f t="shared" si="2"/>
        <v>1.0051537402496793</v>
      </c>
      <c r="J27" s="9">
        <f t="shared" si="2"/>
        <v>1.0029173578928952</v>
      </c>
      <c r="K27" s="9">
        <f t="shared" si="2"/>
        <v>1.0017489436118263</v>
      </c>
      <c r="L27" s="9"/>
      <c r="M27" s="9"/>
      <c r="S27" s="4">
        <v>2000</v>
      </c>
      <c r="T27" s="9">
        <f t="shared" si="5"/>
        <v>1.7619588005755478</v>
      </c>
      <c r="U27" s="9">
        <f t="shared" si="3"/>
        <v>1.1902007732242708</v>
      </c>
      <c r="V27" s="9">
        <f t="shared" si="3"/>
        <v>1.089958344257193</v>
      </c>
      <c r="W27" s="9">
        <f t="shared" si="3"/>
        <v>1.0429745353190913</v>
      </c>
      <c r="X27" s="9">
        <f t="shared" si="3"/>
        <v>1.0190540564115711</v>
      </c>
      <c r="Y27" s="9">
        <f t="shared" si="3"/>
        <v>1.0101271302039421</v>
      </c>
      <c r="Z27" s="9">
        <f t="shared" si="3"/>
        <v>1.0045849507889331</v>
      </c>
      <c r="AA27" s="9"/>
      <c r="AB27" s="11"/>
    </row>
    <row r="28" spans="4:29" x14ac:dyDescent="0.25">
      <c r="D28" s="4">
        <v>2001</v>
      </c>
      <c r="E28" s="9">
        <f t="shared" si="4"/>
        <v>1.193188415105896</v>
      </c>
      <c r="F28" s="9">
        <f t="shared" si="2"/>
        <v>1.061683083415599</v>
      </c>
      <c r="G28" s="9">
        <f t="shared" si="2"/>
        <v>1.0269219058378496</v>
      </c>
      <c r="H28" s="9">
        <f t="shared" si="2"/>
        <v>1.0135170155030313</v>
      </c>
      <c r="I28" s="9">
        <f t="shared" si="2"/>
        <v>1.0046719970699654</v>
      </c>
      <c r="J28" s="9">
        <f t="shared" si="2"/>
        <v>1.0025435064974495</v>
      </c>
      <c r="K28" s="9"/>
      <c r="L28" s="9"/>
      <c r="M28" s="9"/>
      <c r="S28" s="4">
        <v>2001</v>
      </c>
      <c r="T28" s="9">
        <f t="shared" si="5"/>
        <v>1.7438998925681901</v>
      </c>
      <c r="U28" s="9">
        <f t="shared" si="3"/>
        <v>1.1913307840309448</v>
      </c>
      <c r="V28" s="9">
        <f t="shared" si="3"/>
        <v>1.0905647283365469</v>
      </c>
      <c r="W28" s="9">
        <f t="shared" si="3"/>
        <v>1.0435659319602697</v>
      </c>
      <c r="X28" s="9">
        <f t="shared" si="3"/>
        <v>1.0186773514462919</v>
      </c>
      <c r="Y28" s="9">
        <f t="shared" si="3"/>
        <v>1.0090218637994708</v>
      </c>
      <c r="Z28" s="9"/>
      <c r="AA28" s="11"/>
      <c r="AB28" s="11"/>
    </row>
    <row r="29" spans="4:29" x14ac:dyDescent="0.25">
      <c r="D29" s="4">
        <v>2002</v>
      </c>
      <c r="E29" s="9">
        <f t="shared" si="4"/>
        <v>1.1835851946999818</v>
      </c>
      <c r="F29" s="9">
        <f t="shared" si="2"/>
        <v>1.0591008475987804</v>
      </c>
      <c r="G29" s="9">
        <f t="shared" si="2"/>
        <v>1.0285467557914547</v>
      </c>
      <c r="H29" s="9">
        <f t="shared" si="2"/>
        <v>1.0114327378254182</v>
      </c>
      <c r="I29" s="9">
        <f t="shared" si="2"/>
        <v>1.0039262167060257</v>
      </c>
      <c r="J29" s="9"/>
      <c r="K29" s="9"/>
      <c r="L29" s="9"/>
      <c r="M29" s="9"/>
      <c r="S29" s="4">
        <v>2002</v>
      </c>
      <c r="T29" s="9">
        <f t="shared" si="5"/>
        <v>1.7347649183892504</v>
      </c>
      <c r="U29" s="9">
        <f t="shared" si="3"/>
        <v>1.1940047679508945</v>
      </c>
      <c r="V29" s="9">
        <f t="shared" si="3"/>
        <v>1.0891531453023731</v>
      </c>
      <c r="W29" s="9">
        <f t="shared" si="3"/>
        <v>1.0441833408508736</v>
      </c>
      <c r="X29" s="9">
        <f t="shared" si="3"/>
        <v>1.0185507986203566</v>
      </c>
      <c r="Y29" s="9"/>
      <c r="Z29" s="9"/>
      <c r="AA29" s="11"/>
      <c r="AB29" s="11"/>
    </row>
    <row r="30" spans="4:29" x14ac:dyDescent="0.25">
      <c r="D30" s="4">
        <v>2003</v>
      </c>
      <c r="E30" s="9">
        <f t="shared" si="4"/>
        <v>1.1624031272254063</v>
      </c>
      <c r="F30" s="9">
        <f t="shared" si="2"/>
        <v>1.056589493363056</v>
      </c>
      <c r="G30" s="9">
        <f t="shared" si="2"/>
        <v>1.027887153569236</v>
      </c>
      <c r="H30" s="9">
        <f t="shared" si="2"/>
        <v>1.0096453395731901</v>
      </c>
      <c r="I30" s="9"/>
      <c r="J30" s="9"/>
      <c r="K30" s="9"/>
      <c r="L30" s="9"/>
      <c r="M30" s="9"/>
      <c r="S30" s="4">
        <v>2003</v>
      </c>
      <c r="T30" s="9">
        <f t="shared" si="5"/>
        <v>1.7189352582709898</v>
      </c>
      <c r="U30" s="9">
        <f t="shared" si="3"/>
        <v>1.1852848282732698</v>
      </c>
      <c r="V30" s="9">
        <f t="shared" si="3"/>
        <v>1.0919877411874856</v>
      </c>
      <c r="W30" s="9">
        <f t="shared" si="3"/>
        <v>1.0437900156428572</v>
      </c>
      <c r="X30" s="9"/>
      <c r="Y30" s="9"/>
      <c r="Z30" s="9"/>
      <c r="AA30" s="11"/>
      <c r="AB30" s="11"/>
    </row>
    <row r="31" spans="4:29" x14ac:dyDescent="0.25">
      <c r="D31" s="4">
        <v>2004</v>
      </c>
      <c r="E31" s="9">
        <f t="shared" si="4"/>
        <v>1.1590365690754598</v>
      </c>
      <c r="F31" s="9">
        <f t="shared" si="2"/>
        <v>1.0553444752864545</v>
      </c>
      <c r="G31" s="9">
        <f t="shared" si="2"/>
        <v>1.0256145799756571</v>
      </c>
      <c r="H31" s="9"/>
      <c r="I31" s="9"/>
      <c r="J31" s="9"/>
      <c r="K31" s="9"/>
      <c r="L31" s="9"/>
      <c r="M31" s="9"/>
      <c r="S31" s="4">
        <v>2004</v>
      </c>
      <c r="T31" s="9">
        <f t="shared" si="5"/>
        <v>1.7025135239273903</v>
      </c>
      <c r="U31" s="9">
        <f t="shared" si="3"/>
        <v>1.1867158491219891</v>
      </c>
      <c r="V31" s="9">
        <f t="shared" si="3"/>
        <v>1.0921669410759192</v>
      </c>
      <c r="W31" s="9"/>
      <c r="X31" s="9"/>
      <c r="Y31" s="9"/>
      <c r="Z31" s="9"/>
      <c r="AA31" s="11"/>
      <c r="AB31" s="11"/>
    </row>
    <row r="32" spans="4:29" x14ac:dyDescent="0.25">
      <c r="D32" s="4">
        <v>2005</v>
      </c>
      <c r="E32" s="9">
        <f t="shared" si="4"/>
        <v>1.1602470393727953</v>
      </c>
      <c r="F32" s="9">
        <f t="shared" si="2"/>
        <v>1.055704510169639</v>
      </c>
      <c r="G32" s="9"/>
      <c r="H32" s="9"/>
      <c r="I32" s="9"/>
      <c r="J32" s="9"/>
      <c r="K32" s="9"/>
      <c r="L32" s="9"/>
      <c r="M32" s="9"/>
      <c r="S32" s="4">
        <v>2005</v>
      </c>
      <c r="T32" s="9">
        <f t="shared" si="5"/>
        <v>1.7012367823889512</v>
      </c>
      <c r="U32" s="9">
        <f t="shared" si="3"/>
        <v>1.1860035222048948</v>
      </c>
      <c r="V32" s="9"/>
      <c r="W32" s="11"/>
      <c r="X32" s="11"/>
      <c r="Y32" s="11"/>
      <c r="Z32" s="11"/>
      <c r="AA32" s="11"/>
      <c r="AB32" s="11"/>
    </row>
    <row r="33" spans="2:29" x14ac:dyDescent="0.25">
      <c r="D33" s="4">
        <v>2006</v>
      </c>
      <c r="E33" s="9">
        <f t="shared" si="4"/>
        <v>1.172996794259429</v>
      </c>
      <c r="F33" s="9"/>
      <c r="G33" s="9"/>
      <c r="H33" s="9"/>
      <c r="I33" s="9"/>
      <c r="J33" s="9"/>
      <c r="K33" s="9"/>
      <c r="L33" s="9"/>
      <c r="M33" s="9"/>
      <c r="S33" s="4">
        <v>2006</v>
      </c>
      <c r="T33" s="9">
        <f t="shared" si="5"/>
        <v>1.7027950496345472</v>
      </c>
      <c r="U33" s="9"/>
      <c r="V33" s="11"/>
      <c r="W33" s="11"/>
      <c r="X33" s="11"/>
      <c r="Y33" s="11"/>
      <c r="Z33" s="11"/>
      <c r="AA33" s="11"/>
      <c r="AB33" s="11"/>
    </row>
    <row r="34" spans="2:29" x14ac:dyDescent="0.25">
      <c r="D34" s="4">
        <v>2007</v>
      </c>
      <c r="E34" s="8"/>
      <c r="F34" s="4"/>
      <c r="G34" s="4"/>
      <c r="H34" s="4"/>
      <c r="I34" s="4"/>
      <c r="J34" s="4"/>
      <c r="K34" s="4"/>
      <c r="L34" s="4"/>
      <c r="M34" s="4"/>
      <c r="S34" s="4">
        <v>2007</v>
      </c>
      <c r="T34" s="8"/>
    </row>
    <row r="37" spans="2:29" x14ac:dyDescent="0.25">
      <c r="F37" s="1" t="s">
        <v>8</v>
      </c>
      <c r="G37" s="1"/>
      <c r="H37" s="1"/>
      <c r="U37" s="1" t="s">
        <v>106</v>
      </c>
      <c r="V37" s="1"/>
      <c r="W37" s="1"/>
    </row>
    <row r="39" spans="2:29" x14ac:dyDescent="0.25">
      <c r="B39" s="3"/>
      <c r="C39" s="3"/>
      <c r="D39" s="3"/>
      <c r="E39" s="3"/>
      <c r="F39" s="3"/>
      <c r="G39" s="3"/>
      <c r="H39" s="3"/>
      <c r="I39" s="3" t="s">
        <v>2</v>
      </c>
      <c r="J39" s="3"/>
      <c r="K39" s="3"/>
      <c r="L39" s="3"/>
      <c r="M39" s="3"/>
      <c r="N39" s="3"/>
      <c r="Q39" s="3"/>
      <c r="R39" s="3"/>
      <c r="S39" s="3"/>
      <c r="T39" s="3"/>
      <c r="U39" s="3"/>
      <c r="V39" s="3"/>
      <c r="W39" s="3"/>
      <c r="X39" s="3" t="s">
        <v>2</v>
      </c>
      <c r="Y39" s="3"/>
      <c r="Z39" s="3"/>
      <c r="AA39" s="3"/>
      <c r="AB39" s="3"/>
      <c r="AC39" s="3"/>
    </row>
    <row r="40" spans="2:29" x14ac:dyDescent="0.25">
      <c r="D40" s="4"/>
      <c r="S40" s="4"/>
    </row>
    <row r="41" spans="2:29" x14ac:dyDescent="0.25">
      <c r="B41" s="2"/>
      <c r="C41" s="5"/>
      <c r="D41" s="5"/>
      <c r="E41" s="5" t="str">
        <f>CONCATENATE(E$7,"-",F$7)</f>
        <v>12-24</v>
      </c>
      <c r="F41" s="5" t="str">
        <f t="shared" ref="F41:M41" si="6">CONCATENATE(F$7,"-",G$7)</f>
        <v>24-36</v>
      </c>
      <c r="G41" s="5" t="str">
        <f t="shared" si="6"/>
        <v>36-48</v>
      </c>
      <c r="H41" s="5" t="str">
        <f t="shared" si="6"/>
        <v>48-60</v>
      </c>
      <c r="I41" s="5" t="str">
        <f t="shared" si="6"/>
        <v>60-72</v>
      </c>
      <c r="J41" s="5" t="str">
        <f t="shared" si="6"/>
        <v>72-84</v>
      </c>
      <c r="K41" s="5" t="str">
        <f t="shared" si="6"/>
        <v>84-96</v>
      </c>
      <c r="L41" s="5" t="str">
        <f t="shared" si="6"/>
        <v>96-108</v>
      </c>
      <c r="M41" s="5" t="str">
        <f t="shared" si="6"/>
        <v>108-120</v>
      </c>
      <c r="N41" s="5" t="s">
        <v>7</v>
      </c>
      <c r="Q41" s="2"/>
      <c r="R41" s="5"/>
      <c r="S41" s="5"/>
      <c r="T41" s="5" t="str">
        <f>CONCATENATE(T$7,"-",U$7)</f>
        <v>12-24</v>
      </c>
      <c r="U41" s="5" t="str">
        <f t="shared" ref="U41:AB41" si="7">CONCATENATE(U$7,"-",V$7)</f>
        <v>24-36</v>
      </c>
      <c r="V41" s="5" t="str">
        <f t="shared" si="7"/>
        <v>36-48</v>
      </c>
      <c r="W41" s="5" t="str">
        <f t="shared" si="7"/>
        <v>48-60</v>
      </c>
      <c r="X41" s="5" t="str">
        <f t="shared" si="7"/>
        <v>60-72</v>
      </c>
      <c r="Y41" s="5" t="str">
        <f t="shared" si="7"/>
        <v>72-84</v>
      </c>
      <c r="Z41" s="5" t="str">
        <f t="shared" si="7"/>
        <v>84-96</v>
      </c>
      <c r="AA41" s="5" t="str">
        <f t="shared" si="7"/>
        <v>96-108</v>
      </c>
      <c r="AB41" s="5" t="str">
        <f t="shared" si="7"/>
        <v>108-120</v>
      </c>
      <c r="AC41" s="5" t="s">
        <v>7</v>
      </c>
    </row>
    <row r="42" spans="2:29" x14ac:dyDescent="0.25">
      <c r="C42" t="s">
        <v>9</v>
      </c>
      <c r="E42" s="4"/>
      <c r="F42" s="4"/>
      <c r="G42" s="4"/>
      <c r="H42" s="4"/>
      <c r="I42" s="4"/>
      <c r="J42" s="4"/>
      <c r="K42" s="4"/>
      <c r="L42" s="4"/>
      <c r="M42" s="4"/>
      <c r="R42" t="s">
        <v>9</v>
      </c>
    </row>
    <row r="43" spans="2:29" x14ac:dyDescent="0.25">
      <c r="D43" t="s">
        <v>10</v>
      </c>
      <c r="E43" s="9">
        <f>AVERAGE(E29:E33)</f>
        <v>1.1676537449266147</v>
      </c>
      <c r="F43" s="9">
        <f>AVERAGE(F28:F32)</f>
        <v>1.0576844819667059</v>
      </c>
      <c r="G43" s="9">
        <f>AVERAGE(G27:G31)</f>
        <v>1.0272252760773202</v>
      </c>
      <c r="H43" s="9">
        <f>AVERAGE(H26:H30)</f>
        <v>1.0108926534785194</v>
      </c>
      <c r="I43" s="9">
        <f>AVERAGE(I25:I29)</f>
        <v>1.0043568535451224</v>
      </c>
      <c r="J43" s="9">
        <f>AVERAGE(J25:J28)</f>
        <v>1.0025968014526236</v>
      </c>
      <c r="K43" s="9">
        <f>AVERAGE(K25:K27)</f>
        <v>1.0015847184041331</v>
      </c>
      <c r="L43" s="9">
        <f>AVERAGE(L25:L26)</f>
        <v>1.000584412264633</v>
      </c>
      <c r="M43" s="9">
        <f>AVERAGE(M25)</f>
        <v>1.000369326745379</v>
      </c>
      <c r="S43" t="s">
        <v>10</v>
      </c>
      <c r="T43" s="9">
        <f>AVERAGE(T29:T33)</f>
        <v>1.7120491065222256</v>
      </c>
      <c r="U43" s="9">
        <f>AVERAGE(U28:U32)</f>
        <v>1.1886679503163986</v>
      </c>
      <c r="V43" s="9">
        <f>AVERAGE(V27:V31)</f>
        <v>1.0907661800319035</v>
      </c>
      <c r="W43" s="9">
        <f>AVERAGE(W26:W30)</f>
        <v>1.0435937061546294</v>
      </c>
      <c r="X43" s="9">
        <f>AVERAGE(X25:X29)</f>
        <v>1.0189181160495604</v>
      </c>
      <c r="Y43" s="9">
        <f>AVERAGE(Y25:Y28)</f>
        <v>1.0095354925508229</v>
      </c>
      <c r="Z43" s="9">
        <f>AVERAGE(Z25:Z27)</f>
        <v>1.0047866547331699</v>
      </c>
      <c r="AA43" s="9">
        <f>AVERAGE(AA25:AA26)</f>
        <v>1.0023404512957645</v>
      </c>
      <c r="AB43" s="9">
        <f>AVERAGE(AB25)</f>
        <v>1.00186584269111</v>
      </c>
    </row>
    <row r="44" spans="2:29" x14ac:dyDescent="0.25">
      <c r="D44" t="s">
        <v>11</v>
      </c>
      <c r="E44" s="9">
        <f>AVERAGE(E31:E33)</f>
        <v>1.164093467569228</v>
      </c>
      <c r="F44" s="9">
        <f>AVERAGE(F30:F32)</f>
        <v>1.0558794929397164</v>
      </c>
      <c r="G44" s="9">
        <f>AVERAGE(G29:G31)</f>
        <v>1.0273494964454493</v>
      </c>
      <c r="H44" s="9">
        <f>AVERAGE(H28:H30)</f>
        <v>1.01153169763388</v>
      </c>
      <c r="I44" s="9">
        <f>AVERAGE(I27:I29)</f>
        <v>1.0045839846752234</v>
      </c>
      <c r="J44" s="9">
        <f>AVERAGE(J26:J28)</f>
        <v>1.0027530390508044</v>
      </c>
      <c r="K44" s="9">
        <f>AVERAGE(K25:K27)</f>
        <v>1.0015847184041331</v>
      </c>
      <c r="L44" s="9">
        <f>AVERAGE(L25:L26)</f>
        <v>1.000584412264633</v>
      </c>
      <c r="M44" s="9">
        <f>AVERAGE(M25)</f>
        <v>1.000369326745379</v>
      </c>
      <c r="S44" t="s">
        <v>11</v>
      </c>
      <c r="T44" s="9">
        <f>AVERAGE(T31:T33)</f>
        <v>1.702181785316963</v>
      </c>
      <c r="U44" s="9">
        <f>AVERAGE(U30:U32)</f>
        <v>1.1860013998667178</v>
      </c>
      <c r="V44" s="9">
        <f>AVERAGE(V29:V31)</f>
        <v>1.0911026091885925</v>
      </c>
      <c r="W44" s="9">
        <f>AVERAGE(W28:W30)</f>
        <v>1.0438464294846668</v>
      </c>
      <c r="X44" s="9">
        <f>AVERAGE(X27:X29)</f>
        <v>1.0187607354927399</v>
      </c>
      <c r="Y44" s="9">
        <f>AVERAGE(Y26:Y28)</f>
        <v>1.009464438151678</v>
      </c>
      <c r="Z44" s="9">
        <f>AVERAGE(Z25:Z27)</f>
        <v>1.0047866547331699</v>
      </c>
      <c r="AA44" s="9">
        <f>AVERAGE(AA25:AA26)</f>
        <v>1.0023404512957645</v>
      </c>
      <c r="AB44" s="9">
        <f>AVERAGE(AB25)</f>
        <v>1.00186584269111</v>
      </c>
    </row>
    <row r="45" spans="2:29" x14ac:dyDescent="0.25">
      <c r="C45" t="s">
        <v>12</v>
      </c>
      <c r="E45" s="4"/>
      <c r="F45" s="4"/>
      <c r="G45" s="4"/>
      <c r="H45" s="4"/>
      <c r="I45" s="4"/>
      <c r="J45" s="4"/>
      <c r="K45" s="4"/>
      <c r="L45" s="4"/>
      <c r="M45" s="4"/>
      <c r="R45" t="s">
        <v>12</v>
      </c>
      <c r="T45" s="4"/>
      <c r="U45" s="4"/>
      <c r="V45" s="4"/>
      <c r="W45" s="4"/>
      <c r="X45" s="4"/>
      <c r="Y45" s="4"/>
      <c r="Z45" s="4"/>
      <c r="AA45" s="4"/>
      <c r="AB45" s="4"/>
    </row>
    <row r="46" spans="2:29" x14ac:dyDescent="0.25">
      <c r="D46" t="s">
        <v>10</v>
      </c>
      <c r="E46" s="9">
        <f ca="1">IF(COUNTA(E25:E34)&lt;=2,E43,IF(COUNTA(E25:E34)&lt;=5,(SUM(E25:E34)-MAX(E25:E34)-MIN(E25:E34))/(COUNTA(E25:E34)-2),(SUM(OFFSET(E34,-E7/12-4,0):OFFSET(E34,-E7/12,0))-MAX(OFFSET(E34,-E7/12-4,0):OFFSET(E34,-E7/12,0))-MIN(OFFSET(E34,-E7/12-4,0):OFFSET(E34,-E7/12,0)))/3))</f>
        <v>1.1652156536192104</v>
      </c>
      <c r="F46" s="9">
        <f ca="1">IF(COUNTA(F25:F34)&lt;=2,F43,IF(COUNTA(F25:F34)&lt;=5,(SUM(F25:F34)-MAX(F25:F34)-MIN(F25:F34))/(COUNTA(F25:F34)-2),(SUM(OFFSET(F34,-F7/12-4,0):OFFSET(F34,-F7/12,0))-MAX(OFFSET(F34,-F7/12-4,0):OFFSET(F34,-F7/12,0))-MIN(OFFSET(F34,-F7/12-4,0):OFFSET(F34,-F7/12,0)))/3))</f>
        <v>1.0571316170438252</v>
      </c>
      <c r="G46" s="9">
        <f ca="1">IF(COUNTA(G25:G34)&lt;=2,G43,IF(COUNTA(G25:G34)&lt;=5,(SUM(G25:G34)-MAX(G25:G34)-MIN(G25:G34))/(COUNTA(G25:G34)-2),(SUM(OFFSET(G34,-G7/12-4,0):OFFSET(G34,-G7/12,0))-MAX(OFFSET(G34,-G7/12-4,0):OFFSET(G34,-G7/12,0))-MIN(OFFSET(G34,-G7/12-4,0):OFFSET(G34,-G7/12,0)))/3))</f>
        <v>1.0273216815398298</v>
      </c>
      <c r="H46" s="9">
        <f ca="1">IF(COUNTA(H25:H34)&lt;=2,H43,IF(COUNTA(H25:H34)&lt;=5,(SUM(H25:H34)-MAX(H25:H34)-MIN(H25:H34))/(COUNTA(H25:H34)-2),(SUM(OFFSET(H34,-H7/12-4,0):OFFSET(H34,-H7/12,0))-MAX(OFFSET(H34,-H7/12-4,0):OFFSET(H34,-H7/12,0))-MIN(OFFSET(H34,-H7/12-4,0):OFFSET(H34,-H7/12,0)))/3))</f>
        <v>1.0104336374387921</v>
      </c>
      <c r="I46" s="9">
        <f ca="1">IF(COUNTA(I25:I34)&lt;=2,I43,IF(COUNTA(I25:I34)&lt;=5,(SUM(I25:I34)-MAX(I25:I34)-MIN(I25:I34))/(COUNTA(I25:I34)-2),(SUM(OFFSET(I34,-I7/12-4,0):OFFSET(I34,-I7/12,0))-MAX(OFFSET(I34,-I7/12-4,0):OFFSET(I34,-I7/12,0))-MIN(OFFSET(I34,-I7/12-4,0):OFFSET(I34,-I7/12,0)))/3))</f>
        <v>1.0042458565125161</v>
      </c>
      <c r="J46" s="9">
        <f ca="1">IF(COUNTA(J25:J34)&lt;=2,J43,IF(COUNTA(J25:J34)&lt;=5,(SUM(J25:J34)-MAX(J25:J34)-MIN(J25:J34))/(COUNTA(J25:J34)-2),(SUM(OFFSET(J34,-J7/12-4,0):OFFSET(J34,-J7/12,0))-MAX(OFFSET(J34,-J7/12-4,0):OFFSET(J34,-J7/12,0))-MIN(OFFSET(J34,-J7/12-4,0):OFFSET(J34,-J7/12,0)))/3))</f>
        <v>1.002670879629759</v>
      </c>
      <c r="K46" s="9">
        <f ca="1">IF(COUNTA(K25:K34)&lt;=2,K43,IF(COUNTA(K25:K34)&lt;=5,(SUM(K25:K34)-MAX(K25:K34)-MIN(K25:K34))/(COUNTA(K25:K34)-2),(SUM(OFFSET(K34,-K7/12-4,0):OFFSET(K34,-K7/12,0))-MAX(OFFSET(K34,-K7/12-4,0):OFFSET(K34,-K7/12,0))-MIN(OFFSET(K34,-K7/12-4,0):OFFSET(K34,-K7/12,0)))/3))</f>
        <v>1.0017489436118259</v>
      </c>
      <c r="L46" s="9">
        <f ca="1">IF(COUNTA(L25:L34)&lt;=2,L43,IF(COUNTA(L25:L34)&lt;=5,(SUM(L25:L34)-MAX(L25:L34)-MIN(L25:L34))/(COUNTA(L25:L34)-2),(SUM(OFFSET(L34,-L7/12-4,0):OFFSET(L34,-L7/12,0))-MAX(OFFSET(L34,-L7/12-4,0):OFFSET(L34,-L7/12,0))-MIN(OFFSET(L34,-L7/12-4,0):OFFSET(L34,-L7/12,0)))/3))</f>
        <v>1.000584412264633</v>
      </c>
      <c r="M46" s="9">
        <f ca="1">IF(COUNTA(M25:M34)&lt;=2,M43,IF(COUNTA(M25:M34)&lt;=5,(SUM(M25:M34)-MAX(M25:M34)-MIN(M25:M34))/(COUNTA(M25:M34)-2),(SUM(OFFSET(M34,-M7/12-4,0):OFFSET(M34,-M7/12,0))-MAX(OFFSET(M34,-M7/12-4,0):OFFSET(M34,-M7/12,0))-MIN(OFFSET(M34,-M7/12-4,0):OFFSET(M34,-M7/12,0)))/3))</f>
        <v>1.000369326745379</v>
      </c>
      <c r="S46" t="s">
        <v>10</v>
      </c>
      <c r="T46" s="9">
        <f ca="1">IF(COUNTA(T25:T34)&lt;=2,T43,IF(COUNTA(T25:T34)&lt;=5,(SUM(T25:T34)-MAX(T25:T34)-MIN(T25:T34))/(COUNTA(T25:T34)-2),(SUM(OFFSET(T34,-T7/12-4,0):OFFSET(T34,-T7/12,0))-MAX(OFFSET(T34,-T7/12-4,0):OFFSET(T34,-T7/12,0))-MIN(OFFSET(T34,-T7/12-4,0):OFFSET(T34,-T7/12,0)))/3))</f>
        <v>1.7080812772776426</v>
      </c>
      <c r="U46" s="9">
        <f ca="1">IF(COUNTA(U25:U34)&lt;=2,U43,IF(COUNTA(U25:U34)&lt;=5,(SUM(U25:U34)-MAX(U25:U34)-MIN(U25:U34))/(COUNTA(U25:U34)-2),(SUM(OFFSET(U34,-U7/12-4,0):OFFSET(U34,-U7/12,0))-MAX(OFFSET(U34,-U7/12-4,0):OFFSET(U34,-U7/12,0))-MIN(OFFSET(U34,-U7/12-4,0):OFFSET(U34,-U7/12,0)))/3))</f>
        <v>1.1880167184526096</v>
      </c>
      <c r="V46" s="9">
        <f ca="1">IF(COUNTA(V25:V34)&lt;=2,V43,IF(COUNTA(V25:V34)&lt;=5,(SUM(V25:V34)-MAX(V25:V34)-MIN(V25:V34))/(COUNTA(V25:V34)-2),(SUM(OFFSET(V34,-V7/12-4,0):OFFSET(V34,-V7/12,0))-MAX(OFFSET(V34,-V7/12-4,0):OFFSET(V34,-V7/12,0))-MIN(OFFSET(V34,-V7/12-4,0):OFFSET(V34,-V7/12,0)))/3))</f>
        <v>1.090836937927075</v>
      </c>
      <c r="W46" s="9">
        <f ca="1">IF(COUNTA(W25:W34)&lt;=2,W43,IF(COUNTA(W25:W34)&lt;=5,(SUM(W25:W34)-MAX(W25:W34)-MIN(W25:W34))/(COUNTA(W25:W34)-2),(SUM(OFFSET(W34,-W7/12-4,0):OFFSET(W34,-W7/12,0))-MAX(OFFSET(W34,-W7/12-4,0):OFFSET(W34,-W7/12,0))-MIN(OFFSET(W34,-W7/12-4,0):OFFSET(W34,-W7/12,0)))/3))</f>
        <v>1.0436035515343942</v>
      </c>
      <c r="X46" s="9">
        <f ca="1">IF(COUNTA(X25:X34)&lt;=2,X43,IF(COUNTA(X25:X34)&lt;=5,(SUM(X25:X34)-MAX(X25:X34)-MIN(X25:X34))/(COUNTA(X25:X34)-2),(SUM(OFFSET(X34,-X7/12-4,0):OFFSET(X34,-X7/12,0))-MAX(OFFSET(X34,-X7/12-4,0):OFFSET(X34,-X7/12,0))-MIN(OFFSET(X34,-X7/12-4,0):OFFSET(X34,-X7/12,0)))/3))</f>
        <v>1.0188876123317201</v>
      </c>
      <c r="Y46" s="9">
        <f ca="1">IF(COUNTA(Y25:Y34)&lt;=2,Y43,IF(COUNTA(Y25:Y34)&lt;=5,(SUM(Y25:Y34)-MAX(Y25:Y34)-MIN(Y25:Y34))/(COUNTA(Y25:Y34)-2),(SUM(OFFSET(Y34,-Y7/12-4,0):OFFSET(Y34,-Y7/12,0))-MAX(OFFSET(Y34,-Y7/12-4,0):OFFSET(Y34,-Y7/12,0))-MIN(OFFSET(Y34,-Y7/12-4,0):OFFSET(Y34,-Y7/12,0)))/3))</f>
        <v>1.0094964880999393</v>
      </c>
      <c r="Z46" s="9">
        <f ca="1">IF(COUNTA(Z25:Z34)&lt;=2,Z43,IF(COUNTA(Z25:Z34)&lt;=5,(SUM(Z25:Z34)-MAX(Z25:Z34)-MIN(Z25:Z34))/(COUNTA(Z25:Z34)-2),(SUM(OFFSET(Z34,-Z7/12-4,0):OFFSET(Z34,-Z7/12,0))-MAX(OFFSET(Z34,-Z7/12-4,0):OFFSET(Z34,-Z7/12,0))-MIN(OFFSET(Z34,-Z7/12-4,0):OFFSET(Z34,-Z7/12,0)))/3))</f>
        <v>1.0047765498814283</v>
      </c>
      <c r="AA46" s="9">
        <f ca="1">IF(COUNTA(AA25:AA34)&lt;=2,AA43,IF(COUNTA(AA25:AA34)&lt;=5,(SUM(AA25:AA34)-MAX(AA25:AA34)-MIN(AA25:AA34))/(COUNTA(AA25:AA34)-2),(SUM(OFFSET(AA34,-AA7/12-4,0):OFFSET(AA34,-AA7/12,0))-MAX(OFFSET(AA34,-AA7/12-4,0):OFFSET(AA34,-AA7/12,0))-MIN(OFFSET(AA34,-AA7/12-4,0):OFFSET(AA34,-AA7/12,0)))/3))</f>
        <v>1.0023404512957645</v>
      </c>
      <c r="AB46" s="9">
        <f ca="1">IF(COUNTA(AB25:AB34)&lt;=2,AB43,IF(COUNTA(AB25:AB34)&lt;=5,(SUM(AB25:AB34)-MAX(AB25:AB34)-MIN(AB25:AB34))/(COUNTA(AB25:AB34)-2),(SUM(OFFSET(AB34,-AB7/12-4,0):OFFSET(AB34,-AB7/12,0))-MAX(OFFSET(AB34,-AB7/12-4,0):OFFSET(AB34,-AB7/12,0))-MIN(OFFSET(AB34,-AB7/12-4,0):OFFSET(AB34,-AB7/12,0)))/3))</f>
        <v>1.00186584269111</v>
      </c>
    </row>
    <row r="47" spans="2:29" x14ac:dyDescent="0.25">
      <c r="B47" t="s">
        <v>13</v>
      </c>
      <c r="E47" s="4"/>
      <c r="F47" s="4"/>
      <c r="G47" s="4"/>
      <c r="H47" s="4"/>
      <c r="I47" s="4"/>
      <c r="J47" s="4"/>
      <c r="K47" s="4"/>
      <c r="L47" s="4"/>
      <c r="M47" s="4"/>
      <c r="Q47" t="s">
        <v>13</v>
      </c>
      <c r="T47" s="4"/>
      <c r="U47" s="4"/>
      <c r="V47" s="4"/>
      <c r="W47" s="4"/>
      <c r="X47" s="4"/>
      <c r="Y47" s="4"/>
      <c r="Z47" s="4"/>
      <c r="AA47" s="4"/>
      <c r="AB47" s="4"/>
    </row>
    <row r="48" spans="2:29" x14ac:dyDescent="0.25">
      <c r="D48" t="s">
        <v>10</v>
      </c>
      <c r="E48" s="9">
        <f ca="1">IF(COUNTA(E25:E34)&lt;=5,SUMPRODUCT(E25:OFFSET(E34,-E7/12,0),E8:OFFSET(E17,-E7/12,0))/SUM(E8:OFFSET(E17,-E7/12,0)),SUMPRODUCT(OFFSET(E34,-E7/12-4,0):OFFSET(E34,-E7/12,0),OFFSET(E17,-E7/12-4,0):OFFSET(E17,-E7/12,0))/SUM(OFFSET(E17,-E7/12-4,0):OFFSET(E17,-E7/12,0)))</f>
        <v>1.1676100486891914</v>
      </c>
      <c r="F48" s="9">
        <f ca="1">IF(COUNTA(F25:F34)&lt;=5,SUMPRODUCT(F25:OFFSET(F34,-F7/12,0),F8:OFFSET(F17,-F7/12,0))/SUM(F8:OFFSET(F17,-F7/12,0)),SUMPRODUCT(OFFSET(F34,-F7/12-4,0):OFFSET(F34,-F7/12,0),OFFSET(F17,-F7/12-4,0):OFFSET(F17,-F7/12,0))/SUM(OFFSET(F17,-F7/12-4,0):OFFSET(F17,-F7/12,0)))</f>
        <v>1.0576468681966891</v>
      </c>
      <c r="G48" s="9">
        <f ca="1">IF(COUNTA(G25:G34)&lt;=5,SUMPRODUCT(G25:OFFSET(G34,-G7/12,0),G8:OFFSET(G17,-G7/12,0))/SUM(G8:OFFSET(G17,-G7/12,0)),SUMPRODUCT(OFFSET(G34,-G7/12-4,0):OFFSET(G34,-G7/12,0),OFFSET(G17,-G7/12-4,0):OFFSET(G17,-G7/12,0))/SUM(OFFSET(G17,-G7/12-4,0):OFFSET(G17,-G7/12,0)))</f>
        <v>1.0272305878866086</v>
      </c>
      <c r="H48" s="9">
        <f ca="1">IF(COUNTA(H25:H34)&lt;=5,SUMPRODUCT(H25:OFFSET(H34,-H7/12,0),H8:OFFSET(H17,-H7/12,0))/SUM(H8:OFFSET(H17,-H7/12,0)),SUMPRODUCT(OFFSET(H34,-H7/12-4,0):OFFSET(H34,-H7/12,0),OFFSET(H17,-H7/12-4,0):OFFSET(H17,-H7/12,0))/SUM(OFFSET(H17,-H7/12-4,0):OFFSET(H17,-H7/12,0)))</f>
        <v>1.0109084668956083</v>
      </c>
      <c r="I48" s="9">
        <f ca="1">IF(COUNTA(I25:I34)&lt;=5,SUMPRODUCT(I25:OFFSET(I34,-I7/12,0),I8:OFFSET(I17,-I7/12,0))/SUM(I8:OFFSET(I17,-I7/12,0)),SUMPRODUCT(OFFSET(I34,-I7/12-4,0):OFFSET(I34,-I7/12,0),OFFSET(I17,-I7/12-4,0):OFFSET(I17,-I7/12,0))/SUM(OFFSET(I17,-I7/12-4,0):OFFSET(I17,-I7/12,0)))</f>
        <v>1.0043640777453322</v>
      </c>
      <c r="J48" s="9">
        <f ca="1">IF(COUNTA(J25:J34)&lt;=5,SUMPRODUCT(J25:OFFSET(J34,-J7/12,0),J8:OFFSET(J17,-J7/12,0))/SUM(J8:OFFSET(J17,-J7/12,0)),SUMPRODUCT(OFFSET(J34,-J7/12-4,0):OFFSET(J34,-J7/12,0),OFFSET(J17,-J7/12-4,0):OFFSET(J17,-J7/12,0))/SUM(OFFSET(J17,-J7/12-4,0):OFFSET(J17,-J7/12,0)))</f>
        <v>1.002608674619641</v>
      </c>
      <c r="K48" s="9">
        <f ca="1">IF(COUNTA(K25:K34)&lt;=5,SUMPRODUCT(K25:OFFSET(K34,-K7/12,0),K8:OFFSET(K17,-K7/12,0))/SUM(K8:OFFSET(K17,-K7/12,0)),SUMPRODUCT(OFFSET(K34,-K7/12-4,0):OFFSET(K34,-K7/12,0),OFFSET(K17,-K7/12-4,0):OFFSET(K17,-K7/12,0))/SUM(OFFSET(K17,-K7/12-4,0):OFFSET(K17,-K7/12,0)))</f>
        <v>1.0015981659515525</v>
      </c>
      <c r="L48" s="9">
        <f ca="1">IF(COUNTA(L25:L34)&lt;=5,SUMPRODUCT(L25:OFFSET(L34,-L7/12,0),L8:OFFSET(L17,-L7/12,0))/SUM(L8:OFFSET(L17,-L7/12,0)),SUMPRODUCT(OFFSET(L34,-L7/12-4,0):OFFSET(L34,-L7/12,0),OFFSET(L17,-L7/12-4,0):OFFSET(L17,-L7/12,0))/SUM(OFFSET(L17,-L7/12-4,0):OFFSET(L17,-L7/12,0)))</f>
        <v>1.000579141625114</v>
      </c>
      <c r="M48" s="9">
        <f ca="1">IF(COUNTA(M25:M34)&lt;=5,SUMPRODUCT(M25:OFFSET(M34,-M7/12,0),M8:OFFSET(M17,-M7/12,0))/SUM(M8:OFFSET(M17,-M7/12,0)),SUMPRODUCT(OFFSET(M34,-M7/12-4,0):OFFSET(M34,-M7/12,0),OFFSET(M17,-M7/12-4,0):OFFSET(M17,-M7/12,0))/SUM(OFFSET(M17,-M7/12-4,0):OFFSET(M17,-M7/12,0)))</f>
        <v>1.000369326745379</v>
      </c>
      <c r="S48" t="s">
        <v>10</v>
      </c>
      <c r="T48" s="9">
        <f ca="1">IF(COUNTA(T25:T34)&lt;=5,SUMPRODUCT(T25:OFFSET(T34,-T7/12,0),T8:OFFSET(T17,-T7/12,0))/SUM(T8:OFFSET(T17,-T7/12,0)),SUMPRODUCT(OFFSET(T34,-T7/12-4,0):OFFSET(T34,-T7/12,0),OFFSET(T17,-T7/12-4,0):OFFSET(T17,-T7/12,0))/SUM(OFFSET(T17,-T7/12-4,0):OFFSET(T17,-T7/12,0)))</f>
        <v>1.7118249754276602</v>
      </c>
      <c r="U48" s="9">
        <f ca="1">IF(COUNTA(U25:U34)&lt;=5,SUMPRODUCT(U25:OFFSET(U34,-U7/12,0),U8:OFFSET(U17,-U7/12,0))/SUM(U8:OFFSET(U17,-U7/12,0)),SUMPRODUCT(OFFSET(U34,-U7/12-4,0):OFFSET(U34,-U7/12,0),OFFSET(U17,-U7/12-4,0):OFFSET(U17,-U7/12,0))/SUM(OFFSET(U17,-U7/12-4,0):OFFSET(U17,-U7/12,0)))</f>
        <v>1.1886438235497749</v>
      </c>
      <c r="V48" s="9">
        <f ca="1">IF(COUNTA(V25:V34)&lt;=5,SUMPRODUCT(V25:OFFSET(V34,-V7/12,0),V8:OFFSET(V17,-V7/12,0))/SUM(V8:OFFSET(V17,-V7/12,0)),SUMPRODUCT(OFFSET(V34,-V7/12-4,0):OFFSET(V34,-V7/12,0),OFFSET(V17,-V7/12-4,0):OFFSET(V17,-V7/12,0))/SUM(OFFSET(V17,-V7/12-4,0):OFFSET(V17,-V7/12,0)))</f>
        <v>1.0907716132245715</v>
      </c>
      <c r="W48" s="9">
        <f ca="1">IF(COUNTA(W25:W34)&lt;=5,SUMPRODUCT(W25:OFFSET(W34,-W7/12,0),W8:OFFSET(W17,-W7/12,0))/SUM(W8:OFFSET(W17,-W7/12,0)),SUMPRODUCT(OFFSET(W34,-W7/12-4,0):OFFSET(W34,-W7/12,0),OFFSET(W17,-W7/12-4,0):OFFSET(W17,-W7/12,0))/SUM(OFFSET(W17,-W7/12-4,0):OFFSET(W17,-W7/12,0)))</f>
        <v>1.0436063489665228</v>
      </c>
      <c r="X48" s="9">
        <f ca="1">IF(COUNTA(X25:X34)&lt;=5,SUMPRODUCT(X25:OFFSET(X34,-X7/12,0),X8:OFFSET(X17,-X7/12,0))/SUM(X8:OFFSET(X17,-X7/12,0)),SUMPRODUCT(OFFSET(X34,-X7/12-4,0):OFFSET(X34,-X7/12,0),OFFSET(X17,-X7/12-4,0):OFFSET(X17,-X7/12,0))/SUM(OFFSET(X17,-X7/12-4,0):OFFSET(X17,-X7/12,0)))</f>
        <v>1.0189043010612382</v>
      </c>
      <c r="Y48" s="9">
        <f ca="1">IF(COUNTA(Y25:Y34)&lt;=5,SUMPRODUCT(Y25:OFFSET(Y34,-Y7/12,0),Y8:OFFSET(Y17,-Y7/12,0))/SUM(Y8:OFFSET(Y17,-Y7/12,0)),SUMPRODUCT(OFFSET(Y34,-Y7/12-4,0):OFFSET(Y34,-Y7/12,0),OFFSET(Y17,-Y7/12-4,0):OFFSET(Y17,-Y7/12,0))/SUM(OFFSET(Y17,-Y7/12-4,0):OFFSET(Y17,-Y7/12,0)))</f>
        <v>1.0095292483366134</v>
      </c>
      <c r="Z48" s="9">
        <f ca="1">IF(COUNTA(Z25:Z34)&lt;=5,SUMPRODUCT(Z25:OFFSET(Z34,-Z7/12,0),Z8:OFFSET(Z17,-Z7/12,0))/SUM(Z8:OFFSET(Z17,-Z7/12,0)),SUMPRODUCT(OFFSET(Z34,-Z7/12-4,0):OFFSET(Z34,-Z7/12,0),OFFSET(Z17,-Z7/12-4,0):OFFSET(Z17,-Z7/12,0))/SUM(OFFSET(Z17,-Z7/12-4,0):OFFSET(Z17,-Z7/12,0)))</f>
        <v>1.0047820301254942</v>
      </c>
      <c r="AA48" s="9">
        <f ca="1">IF(COUNTA(AA25:AA34)&lt;=5,SUMPRODUCT(AA25:OFFSET(AA34,-AA7/12,0),AA8:OFFSET(AA17,-AA7/12,0))/SUM(AA8:OFFSET(AA17,-AA7/12,0)),SUMPRODUCT(OFFSET(AA34,-AA7/12-4,0):OFFSET(AA34,-AA7/12,0),OFFSET(AA17,-AA7/12-4,0):OFFSET(AA17,-AA7/12,0))/SUM(OFFSET(AA17,-AA7/12-4,0):OFFSET(AA17,-AA7/12,0)))</f>
        <v>1.0023422669264903</v>
      </c>
      <c r="AB48" s="9">
        <f ca="1">IF(COUNTA(AB25:AB34)&lt;=5,SUMPRODUCT(AB25:OFFSET(AB34,-AB7/12,0),AB8:OFFSET(AB17,-AB7/12,0))/SUM(AB8:OFFSET(AB17,-AB7/12,0)),SUMPRODUCT(OFFSET(AB34,-AB7/12-4,0):OFFSET(AB34,-AB7/12,0),OFFSET(AB17,-AB7/12-4,0):OFFSET(AB17,-AB7/12,0))/SUM(OFFSET(AB17,-AB7/12-4,0):OFFSET(AB17,-AB7/12,0)))</f>
        <v>1.00186584269111</v>
      </c>
    </row>
    <row r="49" spans="2:29" x14ac:dyDescent="0.25">
      <c r="D49" t="s">
        <v>11</v>
      </c>
      <c r="E49" s="9">
        <f ca="1">IF(COUNTA(E25:E34)&lt;=3,SUMPRODUCT(E25:OFFSET(E34,-E7/12,0),E8:OFFSET(E17,-E7/12,0))/SUM(E8:OFFSET(E17,-E7/12,0)),SUMPRODUCT(OFFSET(E34,-E7/12-2,0):OFFSET(E34,-E7/12,0),OFFSET(E17,-E7/12-2,0):OFFSET(E17,-E7/12,0))/SUM(OFFSET(E17,-E7/12-2,0):OFFSET(E17,-E7/12,0)))</f>
        <v>1.1641422268675949</v>
      </c>
      <c r="F49" s="9">
        <f ca="1">IF(COUNTA(F25:F34)&lt;=3,SUMPRODUCT(F25:OFFSET(F34,-F7/12,0),F8:OFFSET(F17,-F7/12,0))/SUM(F8:OFFSET(F17,-F7/12,0)),SUMPRODUCT(OFFSET(F34,-F7/12-2,0):OFFSET(F34,-F7/12,0),OFFSET(F17,-F7/12-2,0):OFFSET(F17,-F7/12,0))/SUM(OFFSET(F17,-F7/12-2,0):OFFSET(F17,-F7/12,0)))</f>
        <v>1.0558775900404884</v>
      </c>
      <c r="G49" s="9">
        <f ca="1">IF(COUNTA(G25:G34)&lt;=3,SUMPRODUCT(G25:OFFSET(G34,-G7/12,0),G8:OFFSET(G17,-G7/12,0))/SUM(G8:OFFSET(G17,-G7/12,0)),SUMPRODUCT(OFFSET(G34,-G7/12-2,0):OFFSET(G34,-G7/12,0),OFFSET(G17,-G7/12-2,0):OFFSET(G17,-G7/12,0))/SUM(OFFSET(G17,-G7/12-2,0):OFFSET(G17,-G7/12,0)))</f>
        <v>1.0273531529804816</v>
      </c>
      <c r="H49" s="9">
        <f ca="1">IF(COUNTA(H25:H34)&lt;=3,SUMPRODUCT(H25:OFFSET(H34,-H7/12,0),H8:OFFSET(H17,-H7/12,0))/SUM(H8:OFFSET(H17,-H7/12,0)),SUMPRODUCT(OFFSET(H34,-H7/12-2,0):OFFSET(H34,-H7/12,0),OFFSET(H17,-H7/12-2,0):OFFSET(H17,-H7/12,0))/SUM(OFFSET(H17,-H7/12-2,0):OFFSET(H17,-H7/12,0)))</f>
        <v>1.0115094962965074</v>
      </c>
      <c r="I49" s="9">
        <f ca="1">IF(COUNTA(I25:I34)&lt;=3,SUMPRODUCT(I25:OFFSET(I34,-I7/12,0),I8:OFFSET(I17,-I7/12,0))/SUM(I8:OFFSET(I17,-I7/12,0)),SUMPRODUCT(OFFSET(I34,-I7/12-2,0):OFFSET(I34,-I7/12,0),OFFSET(I17,-I7/12-2,0):OFFSET(I17,-I7/12,0))/SUM(OFFSET(I17,-I7/12-2,0):OFFSET(I17,-I7/12,0)))</f>
        <v>1.0045689712712811</v>
      </c>
      <c r="J49" s="9">
        <f ca="1">IF(COUNTA(J25:J34)&lt;=3,SUMPRODUCT(J25:OFFSET(J34,-J7/12,0),J8:OFFSET(J17,-J7/12,0))/SUM(J8:OFFSET(J17,-J7/12,0)),SUMPRODUCT(OFFSET(J34,-J7/12-2,0):OFFSET(J34,-J7/12,0),OFFSET(J17,-J7/12-2,0):OFFSET(J17,-J7/12,0))/SUM(OFFSET(J17,-J7/12-2,0):OFFSET(J17,-J7/12,0)))</f>
        <v>1.0027499767793513</v>
      </c>
      <c r="K49" s="9">
        <f ca="1">IF(COUNTA(K25:K34)&lt;=3,SUMPRODUCT(K25:OFFSET(K34,-K7/12,0),K8:OFFSET(K17,-K7/12,0))/SUM(K8:OFFSET(K17,-K7/12,0)),SUMPRODUCT(OFFSET(K34,-K7/12-2,0):OFFSET(K34,-K7/12,0),OFFSET(K17,-K7/12-2,0):OFFSET(K17,-K7/12,0))/SUM(OFFSET(K17,-K7/12-2,0):OFFSET(K17,-K7/12,0)))</f>
        <v>1.0015981659515525</v>
      </c>
      <c r="L49" s="9">
        <f ca="1">IF(COUNTA(L25:L34)&lt;=3,SUMPRODUCT(L25:OFFSET(L34,-L7/12,0),L8:OFFSET(L17,-L7/12,0))/SUM(L8:OFFSET(L17,-L7/12,0)),SUMPRODUCT(OFFSET(L34,-L7/12-2,0):OFFSET(L34,-L7/12,0),OFFSET(L17,-L7/12-2,0):OFFSET(L17,-L7/12,0))/SUM(OFFSET(L17,-L7/12-2,0):OFFSET(L17,-L7/12,0)))</f>
        <v>1.000579141625114</v>
      </c>
      <c r="M49" s="9">
        <f ca="1">IF(COUNTA(M25:M34)&lt;=3,SUMPRODUCT(M25:OFFSET(M34,-M7/12,0),M8:OFFSET(M17,-M7/12,0))/SUM(M8:OFFSET(M17,-M7/12,0)),SUMPRODUCT(OFFSET(M34,-M7/12-2,0):OFFSET(M34,-M7/12,0),OFFSET(M17,-M7/12-2,0):OFFSET(M17,-M7/12,0))/SUM(OFFSET(M17,-M7/12-2,0):OFFSET(M17,-M7/12,0)))</f>
        <v>1.000369326745379</v>
      </c>
      <c r="S49" t="s">
        <v>11</v>
      </c>
      <c r="T49" s="9">
        <f ca="1">IF(COUNTA(T25:T34)&lt;=3,SUMPRODUCT(T25:OFFSET(T34,-T7/12,0),T8:OFFSET(T17,-T7/12,0))/SUM(T8:OFFSET(T17,-T7/12,0)),SUMPRODUCT(OFFSET(T34,-T7/12-2,0):OFFSET(T34,-T7/12,0),OFFSET(T17,-T7/12-2,0):OFFSET(T17,-T7/12,0))/SUM(OFFSET(T17,-T7/12-2,0):OFFSET(T17,-T7/12,0)))</f>
        <v>1.7021827058112453</v>
      </c>
      <c r="U49" s="9">
        <f ca="1">IF(COUNTA(U25:U34)&lt;=3,SUMPRODUCT(U25:OFFSET(U34,-U7/12,0),U8:OFFSET(U17,-U7/12,0))/SUM(U8:OFFSET(U17,-U7/12,0)),SUMPRODUCT(OFFSET(U34,-U7/12-2,0):OFFSET(U34,-U7/12,0),OFFSET(U17,-U7/12-2,0):OFFSET(U17,-U7/12,0))/SUM(OFFSET(U17,-U7/12-2,0):OFFSET(U17,-U7/12,0)))</f>
        <v>1.1860019352870632</v>
      </c>
      <c r="V49" s="9">
        <f ca="1">IF(COUNTA(V25:V34)&lt;=3,SUMPRODUCT(V25:OFFSET(V34,-V7/12,0),V8:OFFSET(V17,-V7/12,0))/SUM(V8:OFFSET(V17,-V7/12,0)),SUMPRODUCT(OFFSET(V34,-V7/12-2,0):OFFSET(V34,-V7/12,0),OFFSET(V17,-V7/12-2,0):OFFSET(V17,-V7/12,0))/SUM(OFFSET(V17,-V7/12-2,0):OFFSET(V17,-V7/12,0)))</f>
        <v>1.0910928408442102</v>
      </c>
      <c r="W49" s="9">
        <f ca="1">IF(COUNTA(W25:W34)&lt;=3,SUMPRODUCT(W25:OFFSET(W34,-W7/12,0),W8:OFFSET(W17,-W7/12,0))/SUM(W8:OFFSET(W17,-W7/12,0)),SUMPRODUCT(OFFSET(W34,-W7/12-2,0):OFFSET(W34,-W7/12,0),OFFSET(W17,-W7/12-2,0):OFFSET(W17,-W7/12,0))/SUM(OFFSET(W17,-W7/12-2,0):OFFSET(W17,-W7/12,0)))</f>
        <v>1.0438506599105757</v>
      </c>
      <c r="X49" s="9">
        <f ca="1">IF(COUNTA(X25:X34)&lt;=3,SUMPRODUCT(X25:OFFSET(X34,-X7/12,0),X8:OFFSET(X17,-X7/12,0))/SUM(X8:OFFSET(X17,-X7/12,0)),SUMPRODUCT(OFFSET(X34,-X7/12-2,0):OFFSET(X34,-X7/12,0),OFFSET(X17,-X7/12-2,0):OFFSET(X17,-X7/12,0))/SUM(OFFSET(X17,-X7/12-2,0):OFFSET(X17,-X7/12,0)))</f>
        <v>1.0187547574628619</v>
      </c>
      <c r="Y49" s="9">
        <f ca="1">IF(COUNTA(Y25:Y34)&lt;=3,SUMPRODUCT(Y25:OFFSET(Y34,-Y7/12,0),Y8:OFFSET(Y17,-Y7/12,0))/SUM(Y8:OFFSET(Y17,-Y7/12,0)),SUMPRODUCT(OFFSET(Y34,-Y7/12-2,0):OFFSET(Y34,-Y7/12,0),OFFSET(Y17,-Y7/12-2,0):OFFSET(Y17,-Y7/12,0))/SUM(OFFSET(Y17,-Y7/12-2,0):OFFSET(Y17,-Y7/12,0)))</f>
        <v>1.009464829581467</v>
      </c>
      <c r="Z49" s="9">
        <f ca="1">IF(COUNTA(Z25:Z34)&lt;=3,SUMPRODUCT(Z25:OFFSET(Z34,-Z7/12,0),Z8:OFFSET(Z17,-Z7/12,0))/SUM(Z8:OFFSET(Z17,-Z7/12,0)),SUMPRODUCT(OFFSET(Z34,-Z7/12-2,0):OFFSET(Z34,-Z7/12,0),OFFSET(Z17,-Z7/12-2,0):OFFSET(Z17,-Z7/12,0))/SUM(OFFSET(Z17,-Z7/12-2,0):OFFSET(Z17,-Z7/12,0)))</f>
        <v>1.0047820301254942</v>
      </c>
      <c r="AA49" s="9">
        <f ca="1">IF(COUNTA(AA25:AA34)&lt;=3,SUMPRODUCT(AA25:OFFSET(AA34,-AA7/12,0),AA8:OFFSET(AA17,-AA7/12,0))/SUM(AA8:OFFSET(AA17,-AA7/12,0)),SUMPRODUCT(OFFSET(AA34,-AA7/12-2,0):OFFSET(AA34,-AA7/12,0),OFFSET(AA17,-AA7/12-2,0):OFFSET(AA17,-AA7/12,0))/SUM(OFFSET(AA17,-AA7/12-2,0):OFFSET(AA17,-AA7/12,0)))</f>
        <v>1.0023422669264903</v>
      </c>
      <c r="AB49" s="9">
        <f ca="1">IF(COUNTA(AB25:AB34)&lt;=3,SUMPRODUCT(AB25:OFFSET(AB34,-AB7/12,0),AB8:OFFSET(AB17,-AB7/12,0))/SUM(AB8:OFFSET(AB17,-AB7/12,0)),SUMPRODUCT(OFFSET(AB34,-AB7/12-2,0):OFFSET(AB34,-AB7/12,0),OFFSET(AB17,-AB7/12-2,0):OFFSET(AB17,-AB7/12,0))/SUM(OFFSET(AB17,-AB7/12-2,0):OFFSET(AB17,-AB7/12,0)))</f>
        <v>1.00186584269111</v>
      </c>
    </row>
    <row r="50" spans="2:29" x14ac:dyDescent="0.25">
      <c r="C50" t="s">
        <v>14</v>
      </c>
      <c r="E50" s="4"/>
      <c r="F50" s="4"/>
      <c r="G50" s="4"/>
      <c r="H50" s="4"/>
      <c r="I50" s="4"/>
      <c r="J50" s="4"/>
      <c r="K50" s="4"/>
      <c r="L50" s="4"/>
      <c r="M50" s="4"/>
      <c r="R50" t="s">
        <v>14</v>
      </c>
      <c r="T50" s="4"/>
      <c r="U50" s="4"/>
      <c r="V50" s="4"/>
      <c r="W50" s="4"/>
      <c r="X50" s="4"/>
      <c r="Y50" s="4"/>
      <c r="Z50" s="4"/>
      <c r="AA50" s="4"/>
      <c r="AB50" s="4"/>
    </row>
    <row r="51" spans="2:29" x14ac:dyDescent="0.25">
      <c r="B51" s="2"/>
      <c r="C51" s="2"/>
      <c r="D51" s="2" t="s">
        <v>15</v>
      </c>
      <c r="E51" s="12">
        <f ca="1">IF(COUNTA(E25:E34)&lt;=4,PRODUCT(E25:OFFSET(E34,-E7/12,0))^(1/COUNTA(E25:E34)),PRODUCT(OFFSET(E34,-E7/12-3,0):OFFSET(E34,-E7/12,0))^(1/4))</f>
        <v>1.1636578420458967</v>
      </c>
      <c r="F51" s="12">
        <f ca="1">IF(COUNTA(F25:F34)&lt;=4,PRODUCT(F25:OFFSET(F34,-F7/12,0))^(1/COUNTA(F25:F34)),PRODUCT(OFFSET(F34,-F7/12-3,0):OFFSET(F34,-F7/12,0))^(1/4))</f>
        <v>1.056683814622253</v>
      </c>
      <c r="G51" s="12">
        <f ca="1">IF(COUNTA(G25:G34)&lt;=4,PRODUCT(G25:OFFSET(G34,-G7/12,0))^(1/COUNTA(G25:G34)),PRODUCT(OFFSET(G34,-G7/12-3,0):OFFSET(G34,-G7/12,0))^(1/4))</f>
        <v>1.0272420060930763</v>
      </c>
      <c r="H51" s="12">
        <f ca="1">IF(COUNTA(H25:H34)&lt;=4,PRODUCT(H25:OFFSET(H34,-H7/12,0))^(1/COUNTA(H25:H34)),PRODUCT(OFFSET(H34,-H7/12-3,0):OFFSET(H34,-H7/12,0))^(1/4))</f>
        <v>1.0110776309060523</v>
      </c>
      <c r="I51" s="12">
        <f ca="1">IF(COUNTA(I25:I34)&lt;=4,PRODUCT(I25:OFFSET(I34,-I7/12,0))^(1/COUNTA(I25:I34)),PRODUCT(OFFSET(I34,-I7/12-3,0):OFFSET(I34,-I7/12,0))^(1/4))</f>
        <v>1.0044110882263544</v>
      </c>
      <c r="J51" s="12">
        <f ca="1">IF(COUNTA(J25:J34)&lt;=4,PRODUCT(J25:OFFSET(J34,-J7/12,0))^(1/COUNTA(J25:J34)),PRODUCT(OFFSET(J34,-J7/12-3,0):OFFSET(J34,-J7/12,0))^(1/4))</f>
        <v>1.0025967558320472</v>
      </c>
      <c r="K51" s="12">
        <f ca="1">IF(COUNTA(K25:K34)&lt;=4,PRODUCT(K25:OFFSET(K34,-K7/12,0))^(1/COUNTA(K25:K34)),PRODUCT(OFFSET(K34,-K7/12-3,0):OFFSET(K34,-K7/12,0))^(1/4))</f>
        <v>1.0015846725064765</v>
      </c>
      <c r="L51" s="12">
        <f ca="1">IF(COUNTA(L25:L34)&lt;=4,PRODUCT(L25:OFFSET(L34,-L7/12,0))^(1/COUNTA(L25:L34)),PRODUCT(OFFSET(L34,-L7/12-3,0):OFFSET(L34,-L7/12,0))^(1/4))</f>
        <v>1.0005844010239306</v>
      </c>
      <c r="M51" s="12">
        <f ca="1">IF(COUNTA(M25:M34)&lt;=4,PRODUCT(M25:OFFSET(M34,-M7/12,0))^(1/COUNTA(M25:M34)),PRODUCT(OFFSET(M34,-M7/12-3,0):OFFSET(M34,-M7/12,0))^(1/4))</f>
        <v>1.000369326745379</v>
      </c>
      <c r="N51" s="2"/>
      <c r="Q51" s="2"/>
      <c r="R51" s="2"/>
      <c r="S51" s="2" t="s">
        <v>15</v>
      </c>
      <c r="T51" s="12">
        <f ca="1">IF(COUNTA(T25:T34)&lt;=4,PRODUCT(T25:OFFSET(T34,-T7/12,0))^(1/COUNTA(T25:T34)),PRODUCT(OFFSET(T34,-T7/12-3,0):OFFSET(T34,-T7/12,0))^(1/4))</f>
        <v>1.7063546813955146</v>
      </c>
      <c r="U51" s="12">
        <f ca="1">IF(COUNTA(U25:U34)&lt;=4,PRODUCT(U25:OFFSET(U34,-U7/12,0))^(1/COUNTA(U25:U34)),PRODUCT(OFFSET(U34,-U7/12-3,0):OFFSET(U34,-U7/12,0))^(1/4))</f>
        <v>1.1879970903516861</v>
      </c>
      <c r="V51" s="12">
        <f ca="1">IF(COUNTA(V25:V34)&lt;=4,PRODUCT(V25:OFFSET(V34,-V7/12,0))^(1/COUNTA(V25:V34)),PRODUCT(OFFSET(V34,-V7/12-3,0):OFFSET(V34,-V7/12,0))^(1/4))</f>
        <v>1.0909674588853042</v>
      </c>
      <c r="W51" s="12">
        <f ca="1">IF(COUNTA(W25:W34)&lt;=4,PRODUCT(W25:OFFSET(W34,-W7/12,0))^(1/COUNTA(W25:W34)),PRODUCT(OFFSET(W34,-W7/12-3,0):OFFSET(W34,-W7/12,0))^(1/4))</f>
        <v>1.0436283642454964</v>
      </c>
      <c r="X51" s="12">
        <f ca="1">IF(COUNTA(X25:X34)&lt;=4,PRODUCT(X25:OFFSET(X34,-X7/12,0))^(1/COUNTA(X25:X34)),PRODUCT(OFFSET(X34,-X7/12-3,0):OFFSET(X34,-X7/12,0))^(1/4))</f>
        <v>1.0189147360285968</v>
      </c>
      <c r="Y51" s="12">
        <f ca="1">IF(COUNTA(Y25:Y34)&lt;=4,PRODUCT(Y25:OFFSET(Y34,-Y7/12,0))^(1/COUNTA(Y25:Y34)),PRODUCT(OFFSET(Y34,-Y7/12-3,0):OFFSET(Y34,-Y7/12,0))^(1/4))</f>
        <v>1.0095354004252803</v>
      </c>
      <c r="Z51" s="12">
        <f ca="1">IF(COUNTA(Z25:Z34)&lt;=4,PRODUCT(Z25:OFFSET(Z34,-Z7/12,0))^(1/COUNTA(Z25:Z34)),PRODUCT(OFFSET(Z34,-Z7/12-3,0):OFFSET(Z34,-Z7/12,0))^(1/4))</f>
        <v>1.0047866405263899</v>
      </c>
      <c r="AA51" s="12">
        <f ca="1">IF(COUNTA(AA25:AA34)&lt;=4,PRODUCT(AA25:OFFSET(AA34,-AA7/12,0))^(1/COUNTA(AA25:AA34)),PRODUCT(OFFSET(AA34,-AA7/12-3,0):OFFSET(AA34,-AA7/12,0))^(1/4))</f>
        <v>1.0023404499459732</v>
      </c>
      <c r="AB51" s="12">
        <f ca="1">IF(COUNTA(AB25:AB34)&lt;=4,PRODUCT(AB25:OFFSET(AB34,-AB7/12,0))^(1/COUNTA(AB25:AB34)),PRODUCT(OFFSET(AB34,-AB7/12-3,0):OFFSET(AB34,-AB7/12,0))^(1/4))</f>
        <v>1.00186584269111</v>
      </c>
      <c r="AC51" s="2"/>
    </row>
    <row r="54" spans="2:29" x14ac:dyDescent="0.25">
      <c r="F54" s="1" t="s">
        <v>16</v>
      </c>
      <c r="G54" s="1"/>
      <c r="H54" s="1"/>
      <c r="U54" s="1" t="s">
        <v>17</v>
      </c>
      <c r="V54" s="1"/>
      <c r="W54" s="1"/>
    </row>
    <row r="56" spans="2:29" x14ac:dyDescent="0.25">
      <c r="C56" s="3"/>
      <c r="D56" s="3"/>
      <c r="E56" s="3"/>
      <c r="F56" s="3"/>
      <c r="G56" s="3"/>
      <c r="H56" s="3"/>
      <c r="I56" s="3" t="s">
        <v>2</v>
      </c>
      <c r="J56" s="3"/>
      <c r="K56" s="3"/>
      <c r="L56" s="3"/>
      <c r="M56" s="3"/>
      <c r="N56" s="3"/>
      <c r="R56" s="3"/>
      <c r="S56" s="3"/>
      <c r="T56" s="3"/>
      <c r="U56" s="3"/>
      <c r="V56" s="3"/>
      <c r="W56" s="3"/>
      <c r="X56" s="3" t="s">
        <v>2</v>
      </c>
      <c r="Y56" s="3"/>
      <c r="Z56" s="3"/>
      <c r="AA56" s="3"/>
      <c r="AB56" s="3"/>
      <c r="AC56" s="3"/>
    </row>
    <row r="57" spans="2:29" x14ac:dyDescent="0.25">
      <c r="D57" s="4"/>
      <c r="S57" s="4"/>
    </row>
    <row r="58" spans="2:29" x14ac:dyDescent="0.25">
      <c r="C58" s="5"/>
      <c r="D58" s="5"/>
      <c r="E58" s="5" t="str">
        <f>CONCATENATE(E$7,"-",F$7)</f>
        <v>12-24</v>
      </c>
      <c r="F58" s="5" t="str">
        <f t="shared" ref="F58:M58" si="8">CONCATENATE(F$7,"-",G$7)</f>
        <v>24-36</v>
      </c>
      <c r="G58" s="5" t="str">
        <f t="shared" si="8"/>
        <v>36-48</v>
      </c>
      <c r="H58" s="5" t="str">
        <f t="shared" si="8"/>
        <v>48-60</v>
      </c>
      <c r="I58" s="5" t="str">
        <f t="shared" si="8"/>
        <v>60-72</v>
      </c>
      <c r="J58" s="5" t="str">
        <f t="shared" si="8"/>
        <v>72-84</v>
      </c>
      <c r="K58" s="5" t="str">
        <f t="shared" si="8"/>
        <v>84-96</v>
      </c>
      <c r="L58" s="5" t="str">
        <f t="shared" si="8"/>
        <v>96-108</v>
      </c>
      <c r="M58" s="5" t="str">
        <f t="shared" si="8"/>
        <v>108-120</v>
      </c>
      <c r="N58" s="5" t="s">
        <v>7</v>
      </c>
      <c r="R58" s="5"/>
      <c r="S58" s="5"/>
      <c r="T58" s="5" t="str">
        <f>CONCATENATE(T$7,"-",U$7)</f>
        <v>12-24</v>
      </c>
      <c r="U58" s="5" t="str">
        <f t="shared" ref="U58:AB58" si="9">CONCATENATE(U$7,"-",V$7)</f>
        <v>24-36</v>
      </c>
      <c r="V58" s="5" t="str">
        <f t="shared" si="9"/>
        <v>36-48</v>
      </c>
      <c r="W58" s="5" t="str">
        <f t="shared" si="9"/>
        <v>48-60</v>
      </c>
      <c r="X58" s="5" t="str">
        <f t="shared" si="9"/>
        <v>60-72</v>
      </c>
      <c r="Y58" s="5" t="str">
        <f t="shared" si="9"/>
        <v>72-84</v>
      </c>
      <c r="Z58" s="5" t="str">
        <f t="shared" si="9"/>
        <v>84-96</v>
      </c>
      <c r="AA58" s="5" t="str">
        <f t="shared" si="9"/>
        <v>96-108</v>
      </c>
      <c r="AB58" s="5" t="str">
        <f t="shared" si="9"/>
        <v>108-120</v>
      </c>
      <c r="AC58" s="5" t="s">
        <v>7</v>
      </c>
    </row>
    <row r="59" spans="2:29" x14ac:dyDescent="0.25">
      <c r="C59" t="s">
        <v>18</v>
      </c>
      <c r="E59" s="13">
        <v>1.1599999999999999</v>
      </c>
      <c r="F59" s="13">
        <v>1.0569999999999999</v>
      </c>
      <c r="G59" s="13">
        <v>1.028</v>
      </c>
      <c r="H59" s="13">
        <v>1.012</v>
      </c>
      <c r="I59" s="13">
        <v>1.0049999999999999</v>
      </c>
      <c r="J59" s="13">
        <v>1.0029999999999999</v>
      </c>
      <c r="K59" s="13">
        <v>1.0009999999999999</v>
      </c>
      <c r="L59" s="13">
        <v>1.0009999999999999</v>
      </c>
      <c r="M59" s="13">
        <v>1</v>
      </c>
      <c r="N59" s="13">
        <v>1</v>
      </c>
      <c r="R59" t="s">
        <v>18</v>
      </c>
      <c r="T59" s="13">
        <v>1.7070000000000001</v>
      </c>
      <c r="U59" s="13">
        <v>1.1890000000000001</v>
      </c>
      <c r="V59" s="13">
        <v>1.091</v>
      </c>
      <c r="W59" s="13">
        <v>1.044</v>
      </c>
      <c r="X59" s="13">
        <v>1.0189999999999999</v>
      </c>
      <c r="Y59" s="13">
        <v>1.01</v>
      </c>
      <c r="Z59" s="13">
        <v>1.0049999999999999</v>
      </c>
      <c r="AA59" s="13">
        <v>1.0029999999999999</v>
      </c>
      <c r="AB59" s="13">
        <v>1.0009999999999999</v>
      </c>
      <c r="AC59" s="13">
        <v>1.002</v>
      </c>
    </row>
    <row r="60" spans="2:29" x14ac:dyDescent="0.25">
      <c r="C60" t="s">
        <v>19</v>
      </c>
      <c r="E60" s="13">
        <v>1.1639999999999999</v>
      </c>
      <c r="F60" s="13">
        <v>1.056</v>
      </c>
      <c r="G60" s="13">
        <v>1.0269999999999999</v>
      </c>
      <c r="H60" s="13">
        <v>1.012</v>
      </c>
      <c r="I60" s="13">
        <v>1.0049999999999999</v>
      </c>
      <c r="J60" s="13">
        <v>1.0029999999999999</v>
      </c>
      <c r="K60" s="13">
        <v>1.002</v>
      </c>
      <c r="L60" s="13">
        <v>1.0009999999999999</v>
      </c>
      <c r="M60" s="13">
        <v>1</v>
      </c>
      <c r="N60" s="13">
        <v>1</v>
      </c>
      <c r="R60" t="s">
        <v>19</v>
      </c>
      <c r="T60" s="13">
        <v>1.702</v>
      </c>
      <c r="U60" s="13">
        <v>1.1859999999999999</v>
      </c>
      <c r="V60" s="13">
        <v>1.091</v>
      </c>
      <c r="W60" s="13">
        <v>1.044</v>
      </c>
      <c r="X60" s="13">
        <v>1.0189999999999999</v>
      </c>
      <c r="Y60" s="13">
        <v>1.0089999999999999</v>
      </c>
      <c r="Z60" s="13">
        <v>1.0049999999999999</v>
      </c>
      <c r="AA60" s="13">
        <v>1.002</v>
      </c>
      <c r="AB60" s="13">
        <v>1.002</v>
      </c>
      <c r="AC60" s="13">
        <f>N8/AC8</f>
        <v>1.002059369803078</v>
      </c>
    </row>
    <row r="61" spans="2:29" x14ac:dyDescent="0.25">
      <c r="C61" t="s">
        <v>20</v>
      </c>
      <c r="E61" s="13">
        <f>ROUND(PRODUCT(E60:$N60),3)</f>
        <v>1.292</v>
      </c>
      <c r="F61" s="13">
        <f>ROUND(PRODUCT(F60:$N60),3)</f>
        <v>1.1100000000000001</v>
      </c>
      <c r="G61" s="13">
        <f>ROUND(PRODUCT(G60:$N60),3)</f>
        <v>1.0509999999999999</v>
      </c>
      <c r="H61" s="13">
        <f>ROUND(PRODUCT(H60:$N60),3)</f>
        <v>1.0229999999999999</v>
      </c>
      <c r="I61" s="13">
        <f>ROUND(PRODUCT(I60:$N60),3)</f>
        <v>1.0109999999999999</v>
      </c>
      <c r="J61" s="13">
        <f>ROUND(PRODUCT(J60:$N60),3)</f>
        <v>1.006</v>
      </c>
      <c r="K61" s="13">
        <f>ROUND(PRODUCT(K60:$N60),3)</f>
        <v>1.0029999999999999</v>
      </c>
      <c r="L61" s="13">
        <f>ROUND(PRODUCT(L60:$N60),3)</f>
        <v>1.0009999999999999</v>
      </c>
      <c r="M61" s="13">
        <f>ROUND(PRODUCT(M60:$N60),3)</f>
        <v>1</v>
      </c>
      <c r="N61" s="13">
        <f>ROUND(PRODUCT(N60:$N60),3)</f>
        <v>1</v>
      </c>
      <c r="R61" t="s">
        <v>20</v>
      </c>
      <c r="T61" s="13">
        <f>ROUND(PRODUCT(T60:$AC60),3)</f>
        <v>2.39</v>
      </c>
      <c r="U61" s="13">
        <f>ROUND(PRODUCT(U60:$AC60),3)</f>
        <v>1.4039999999999999</v>
      </c>
      <c r="V61" s="13">
        <f>ROUND(PRODUCT(V60:$AC60),3)</f>
        <v>1.1839999999999999</v>
      </c>
      <c r="W61" s="13">
        <f>ROUND(PRODUCT(W60:$AC60),3)</f>
        <v>1.085</v>
      </c>
      <c r="X61" s="13">
        <f>ROUND(PRODUCT(X60:$AC60),3)</f>
        <v>1.04</v>
      </c>
      <c r="Y61" s="13">
        <f>ROUND(PRODUCT(Y60:$AC60),3)</f>
        <v>1.02</v>
      </c>
      <c r="Z61" s="13">
        <f>ROUND(PRODUCT(Z60:$AC60),3)</f>
        <v>1.0109999999999999</v>
      </c>
      <c r="AA61" s="13">
        <f>ROUND(PRODUCT(AA60:$AC60),3)</f>
        <v>1.006</v>
      </c>
      <c r="AB61" s="13">
        <f>ROUND(PRODUCT(AB60:$AC60),3)</f>
        <v>1.004</v>
      </c>
      <c r="AC61" s="13">
        <f>ROUND(PRODUCT(AC60:$AC60),3)</f>
        <v>1.002</v>
      </c>
    </row>
    <row r="62" spans="2:29" x14ac:dyDescent="0.25">
      <c r="C62" s="2" t="s">
        <v>21</v>
      </c>
      <c r="D62" s="2"/>
      <c r="E62" s="14">
        <f t="shared" ref="E62:N62" si="10">1/E61</f>
        <v>0.77399380804953555</v>
      </c>
      <c r="F62" s="14">
        <f t="shared" si="10"/>
        <v>0.9009009009009008</v>
      </c>
      <c r="G62" s="14">
        <f t="shared" si="10"/>
        <v>0.95147478591817325</v>
      </c>
      <c r="H62" s="14">
        <f t="shared" si="10"/>
        <v>0.97751710654936474</v>
      </c>
      <c r="I62" s="14">
        <f t="shared" si="10"/>
        <v>0.98911968348170143</v>
      </c>
      <c r="J62" s="14">
        <f t="shared" si="10"/>
        <v>0.99403578528827041</v>
      </c>
      <c r="K62" s="14">
        <f t="shared" si="10"/>
        <v>0.99700897308075787</v>
      </c>
      <c r="L62" s="14">
        <f t="shared" si="10"/>
        <v>0.99900099900099915</v>
      </c>
      <c r="M62" s="14">
        <f t="shared" si="10"/>
        <v>1</v>
      </c>
      <c r="N62" s="14">
        <f t="shared" si="10"/>
        <v>1</v>
      </c>
      <c r="R62" s="2" t="s">
        <v>21</v>
      </c>
      <c r="S62" s="2"/>
      <c r="T62" s="14">
        <f t="shared" ref="T62:AC62" si="11">1/T61</f>
        <v>0.41841004184100417</v>
      </c>
      <c r="U62" s="14">
        <f t="shared" si="11"/>
        <v>0.71225071225071235</v>
      </c>
      <c r="V62" s="14">
        <f t="shared" si="11"/>
        <v>0.84459459459459463</v>
      </c>
      <c r="W62" s="14">
        <f t="shared" si="11"/>
        <v>0.92165898617511521</v>
      </c>
      <c r="X62" s="14">
        <f t="shared" si="11"/>
        <v>0.96153846153846145</v>
      </c>
      <c r="Y62" s="14">
        <f t="shared" si="11"/>
        <v>0.98039215686274506</v>
      </c>
      <c r="Z62" s="14">
        <f t="shared" si="11"/>
        <v>0.98911968348170143</v>
      </c>
      <c r="AA62" s="14">
        <f t="shared" si="11"/>
        <v>0.99403578528827041</v>
      </c>
      <c r="AB62" s="14">
        <f t="shared" si="11"/>
        <v>0.99601593625498008</v>
      </c>
      <c r="AC62" s="14">
        <f t="shared" si="11"/>
        <v>0.99800399201596801</v>
      </c>
    </row>
    <row r="66" spans="3:25" x14ac:dyDescent="0.25">
      <c r="F66" s="1" t="s">
        <v>22</v>
      </c>
      <c r="G66" s="1"/>
      <c r="H66" s="1"/>
      <c r="S66" s="1" t="s">
        <v>23</v>
      </c>
      <c r="T66" s="1"/>
      <c r="U66" s="1"/>
    </row>
    <row r="69" spans="3:25" x14ac:dyDescent="0.25">
      <c r="L69" s="2" t="s">
        <v>24</v>
      </c>
      <c r="M69" s="2"/>
      <c r="N69" s="15"/>
      <c r="O69" s="2"/>
    </row>
    <row r="70" spans="3:25" x14ac:dyDescent="0.25">
      <c r="C70" s="4"/>
      <c r="D70" s="4"/>
      <c r="E70" s="4"/>
      <c r="F70" s="4"/>
      <c r="G70" s="4"/>
      <c r="H70" s="4" t="s">
        <v>25</v>
      </c>
      <c r="I70" s="4"/>
      <c r="J70" s="16" t="s">
        <v>26</v>
      </c>
      <c r="K70" s="16"/>
      <c r="L70" t="s">
        <v>27</v>
      </c>
      <c r="N70" t="s">
        <v>28</v>
      </c>
      <c r="R70" s="4" t="s">
        <v>29</v>
      </c>
      <c r="S70" s="4"/>
      <c r="T70" s="4" t="s">
        <v>29</v>
      </c>
      <c r="U70" s="4"/>
    </row>
    <row r="71" spans="3:25" x14ac:dyDescent="0.25">
      <c r="C71" s="4" t="s">
        <v>3</v>
      </c>
      <c r="D71" s="5" t="s">
        <v>30</v>
      </c>
      <c r="E71" s="17">
        <v>39447</v>
      </c>
      <c r="F71" s="17" t="s">
        <v>31</v>
      </c>
      <c r="G71" s="17"/>
      <c r="H71" s="17" t="s">
        <v>32</v>
      </c>
      <c r="I71" s="17"/>
      <c r="J71" s="18" t="s">
        <v>33</v>
      </c>
      <c r="K71" s="16"/>
      <c r="L71" s="2" t="s">
        <v>34</v>
      </c>
      <c r="M71" s="2"/>
      <c r="N71" s="2" t="s">
        <v>34</v>
      </c>
      <c r="O71" s="2"/>
      <c r="Q71" s="4" t="s">
        <v>35</v>
      </c>
      <c r="R71" s="16" t="s">
        <v>36</v>
      </c>
      <c r="S71" s="16"/>
      <c r="T71" s="16" t="s">
        <v>37</v>
      </c>
      <c r="U71" s="16"/>
      <c r="V71" s="4" t="s">
        <v>38</v>
      </c>
      <c r="W71" s="4" t="s">
        <v>38</v>
      </c>
      <c r="X71" s="4" t="s">
        <v>39</v>
      </c>
      <c r="Y71" s="4" t="s">
        <v>39</v>
      </c>
    </row>
    <row r="72" spans="3:25" x14ac:dyDescent="0.25">
      <c r="C72" s="5" t="s">
        <v>4</v>
      </c>
      <c r="D72" s="5" t="s">
        <v>40</v>
      </c>
      <c r="E72" s="5" t="s">
        <v>41</v>
      </c>
      <c r="F72" s="5" t="s">
        <v>40</v>
      </c>
      <c r="G72" s="5" t="s">
        <v>41</v>
      </c>
      <c r="H72" s="5" t="s">
        <v>40</v>
      </c>
      <c r="I72" s="5" t="s">
        <v>41</v>
      </c>
      <c r="J72" s="19" t="s">
        <v>42</v>
      </c>
      <c r="K72" s="19"/>
      <c r="L72" s="20" t="s">
        <v>40</v>
      </c>
      <c r="M72" s="20" t="s">
        <v>41</v>
      </c>
      <c r="N72" s="20" t="s">
        <v>40</v>
      </c>
      <c r="O72" s="20" t="s">
        <v>41</v>
      </c>
      <c r="Q72" s="2" t="s">
        <v>43</v>
      </c>
      <c r="R72" s="19" t="s">
        <v>44</v>
      </c>
      <c r="S72" s="19"/>
      <c r="T72" s="19" t="s">
        <v>44</v>
      </c>
      <c r="U72" s="19"/>
      <c r="V72" s="5" t="s">
        <v>45</v>
      </c>
      <c r="W72" s="5" t="s">
        <v>46</v>
      </c>
      <c r="X72" s="5" t="s">
        <v>45</v>
      </c>
      <c r="Y72" s="5" t="s">
        <v>46</v>
      </c>
    </row>
    <row r="73" spans="3:25" x14ac:dyDescent="0.25">
      <c r="C73" s="4">
        <v>1998</v>
      </c>
      <c r="D73" s="8">
        <f t="shared" ref="D73:D82" ca="1" si="12">OFFSET($E8,0,$C$82-C73)</f>
        <v>47742304</v>
      </c>
      <c r="E73" s="8">
        <f t="shared" ref="E73:E82" ca="1" si="13">OFFSET($T8,0,$C$82-C73)</f>
        <v>47644187</v>
      </c>
      <c r="F73" s="13">
        <f ca="1">INDEX($E$61:$N$61,COLUMNS(OFFSET($E$61,0,C73-$C$73):$N$61))</f>
        <v>1</v>
      </c>
      <c r="G73" s="13">
        <f ca="1">INDEX($T$61:$AC$61,COLUMNS(OFFSET($T$61,0,C73-$C$73):$AC$61))</f>
        <v>1.002</v>
      </c>
      <c r="H73" s="8">
        <f t="shared" ref="H73:I82" ca="1" si="14">D73*F73</f>
        <v>47742304</v>
      </c>
      <c r="I73" s="8">
        <f t="shared" ca="1" si="14"/>
        <v>47739475.373999998</v>
      </c>
      <c r="J73" s="21">
        <f t="shared" ref="J73:J82" ca="1" si="15">D73-E73</f>
        <v>98117</v>
      </c>
      <c r="L73" s="22">
        <f t="shared" ref="L73:L82" ca="1" si="16">H73-D73</f>
        <v>0</v>
      </c>
      <c r="M73" s="22">
        <f t="shared" ref="M73:M82" ca="1" si="17">I73-D73</f>
        <v>-2828.6260000020266</v>
      </c>
      <c r="N73" s="22">
        <f t="shared" ref="N73:N82" ca="1" si="18">J73+L73</f>
        <v>98117</v>
      </c>
      <c r="O73" s="22">
        <f t="shared" ref="O73:O82" ca="1" si="19">J73+M73</f>
        <v>95288.373999997973</v>
      </c>
      <c r="Q73" s="4">
        <v>12</v>
      </c>
      <c r="R73" s="55">
        <f t="shared" ref="R73:R82" ca="1" si="20">OFFSET($E$61,0,C73-$C$73)</f>
        <v>1.292</v>
      </c>
      <c r="S73" s="55"/>
      <c r="T73" s="55">
        <f t="shared" ref="T73:T82" ca="1" si="21">OFFSET($T$61,0,C73-$C$73)</f>
        <v>2.39</v>
      </c>
      <c r="U73" s="55"/>
      <c r="V73" s="23">
        <f t="shared" ref="V73:V82" ca="1" si="22">1/R73</f>
        <v>0.77399380804953555</v>
      </c>
      <c r="W73" s="23">
        <f t="shared" ref="W73:W82" ca="1" si="23">1/T73</f>
        <v>0.41841004184100417</v>
      </c>
      <c r="X73" s="24">
        <f ca="1">V73</f>
        <v>0.77399380804953555</v>
      </c>
      <c r="Y73" s="25">
        <f ca="1">W73</f>
        <v>0.41841004184100417</v>
      </c>
    </row>
    <row r="74" spans="3:25" x14ac:dyDescent="0.25">
      <c r="C74" s="4">
        <v>1999</v>
      </c>
      <c r="D74" s="8">
        <f t="shared" ca="1" si="12"/>
        <v>51185767</v>
      </c>
      <c r="E74" s="8">
        <f t="shared" ca="1" si="13"/>
        <v>51000534</v>
      </c>
      <c r="F74" s="13">
        <f ca="1">INDEX($E$61:$N$61,COLUMNS(OFFSET($E$61,0,C74-$C$73):$N$61))</f>
        <v>1</v>
      </c>
      <c r="G74" s="13">
        <f ca="1">INDEX($T$61:$AC$61,COLUMNS(OFFSET($T$61,0,C74-$C$73):$AC$61))</f>
        <v>1.004</v>
      </c>
      <c r="H74" s="8">
        <f t="shared" ca="1" si="14"/>
        <v>51185767</v>
      </c>
      <c r="I74" s="8">
        <f t="shared" ca="1" si="14"/>
        <v>51204536.136</v>
      </c>
      <c r="J74" s="21">
        <f t="shared" ca="1" si="15"/>
        <v>185233</v>
      </c>
      <c r="L74" s="22">
        <f t="shared" ca="1" si="16"/>
        <v>0</v>
      </c>
      <c r="M74" s="22">
        <f t="shared" ca="1" si="17"/>
        <v>18769.13599999994</v>
      </c>
      <c r="N74" s="22">
        <f t="shared" ca="1" si="18"/>
        <v>185233</v>
      </c>
      <c r="O74" s="22">
        <f t="shared" ca="1" si="19"/>
        <v>204002.13599999994</v>
      </c>
      <c r="Q74" s="4">
        <v>24</v>
      </c>
      <c r="R74" s="55">
        <f t="shared" ca="1" si="20"/>
        <v>1.1100000000000001</v>
      </c>
      <c r="S74" s="55"/>
      <c r="T74" s="55">
        <f t="shared" ca="1" si="21"/>
        <v>1.4039999999999999</v>
      </c>
      <c r="U74" s="55"/>
      <c r="V74" s="23">
        <f t="shared" ca="1" si="22"/>
        <v>0.9009009009009008</v>
      </c>
      <c r="W74" s="23">
        <f t="shared" ca="1" si="23"/>
        <v>0.71225071225071235</v>
      </c>
      <c r="X74" s="24">
        <f t="shared" ref="X74:Y82" ca="1" si="24">V74-V73</f>
        <v>0.12690709285136526</v>
      </c>
      <c r="Y74" s="25">
        <f t="shared" ca="1" si="24"/>
        <v>0.29384067040970818</v>
      </c>
    </row>
    <row r="75" spans="3:25" x14ac:dyDescent="0.25">
      <c r="C75" s="4">
        <v>2000</v>
      </c>
      <c r="D75" s="8">
        <f t="shared" ca="1" si="12"/>
        <v>54837929</v>
      </c>
      <c r="E75" s="8">
        <f t="shared" ca="1" si="13"/>
        <v>54533225</v>
      </c>
      <c r="F75" s="13">
        <f ca="1">INDEX($E$61:$N$61,COLUMNS(OFFSET($E$61,0,C75-$C$73):$N$61))</f>
        <v>1.0009999999999999</v>
      </c>
      <c r="G75" s="13">
        <f ca="1">INDEX($T$61:$AC$61,COLUMNS(OFFSET($T$61,0,C75-$C$73):$AC$61))</f>
        <v>1.006</v>
      </c>
      <c r="H75" s="8">
        <f t="shared" ca="1" si="14"/>
        <v>54892766.928999998</v>
      </c>
      <c r="I75" s="8">
        <f t="shared" ca="1" si="14"/>
        <v>54860424.350000001</v>
      </c>
      <c r="J75" s="21">
        <f t="shared" ca="1" si="15"/>
        <v>304704</v>
      </c>
      <c r="L75" s="22">
        <f t="shared" ca="1" si="16"/>
        <v>54837.928999997675</v>
      </c>
      <c r="M75" s="22">
        <f t="shared" ca="1" si="17"/>
        <v>22495.35000000149</v>
      </c>
      <c r="N75" s="22">
        <f t="shared" ca="1" si="18"/>
        <v>359541.92899999768</v>
      </c>
      <c r="O75" s="22">
        <f t="shared" ca="1" si="19"/>
        <v>327199.35000000149</v>
      </c>
      <c r="Q75" s="4">
        <v>36</v>
      </c>
      <c r="R75" s="55">
        <f t="shared" ca="1" si="20"/>
        <v>1.0509999999999999</v>
      </c>
      <c r="S75" s="55"/>
      <c r="T75" s="55">
        <f t="shared" ca="1" si="21"/>
        <v>1.1839999999999999</v>
      </c>
      <c r="U75" s="55"/>
      <c r="V75" s="23">
        <f t="shared" ca="1" si="22"/>
        <v>0.95147478591817325</v>
      </c>
      <c r="W75" s="23">
        <f t="shared" ca="1" si="23"/>
        <v>0.84459459459459463</v>
      </c>
      <c r="X75" s="24">
        <f t="shared" ca="1" si="24"/>
        <v>5.0573885017272446E-2</v>
      </c>
      <c r="Y75" s="25">
        <f t="shared" ca="1" si="24"/>
        <v>0.13234388234388228</v>
      </c>
    </row>
    <row r="76" spans="3:25" x14ac:dyDescent="0.25">
      <c r="C76" s="4">
        <v>2001</v>
      </c>
      <c r="D76" s="8">
        <f t="shared" ca="1" si="12"/>
        <v>56299562</v>
      </c>
      <c r="E76" s="8">
        <f t="shared" ca="1" si="13"/>
        <v>55878421</v>
      </c>
      <c r="F76" s="13">
        <f ca="1">INDEX($E$61:$N$61,COLUMNS(OFFSET($E$61,0,C76-$C$73):$N$61))</f>
        <v>1.0029999999999999</v>
      </c>
      <c r="G76" s="13">
        <f ca="1">INDEX($T$61:$AC$61,COLUMNS(OFFSET($T$61,0,C76-$C$73):$AC$61))</f>
        <v>1.0109999999999999</v>
      </c>
      <c r="H76" s="8">
        <f t="shared" ca="1" si="14"/>
        <v>56468460.685999997</v>
      </c>
      <c r="I76" s="8">
        <f t="shared" ca="1" si="14"/>
        <v>56493083.630999997</v>
      </c>
      <c r="J76" s="21">
        <f t="shared" ca="1" si="15"/>
        <v>421141</v>
      </c>
      <c r="L76" s="22">
        <f t="shared" ca="1" si="16"/>
        <v>168898.68599999696</v>
      </c>
      <c r="M76" s="22">
        <f t="shared" ca="1" si="17"/>
        <v>193521.63099999726</v>
      </c>
      <c r="N76" s="22">
        <f t="shared" ca="1" si="18"/>
        <v>590039.68599999696</v>
      </c>
      <c r="O76" s="22">
        <f t="shared" ca="1" si="19"/>
        <v>614662.63099999726</v>
      </c>
      <c r="Q76" s="4">
        <v>48</v>
      </c>
      <c r="R76" s="55">
        <f t="shared" ca="1" si="20"/>
        <v>1.0229999999999999</v>
      </c>
      <c r="S76" s="55"/>
      <c r="T76" s="55">
        <f t="shared" ca="1" si="21"/>
        <v>1.085</v>
      </c>
      <c r="U76" s="55"/>
      <c r="V76" s="23">
        <f t="shared" ca="1" si="22"/>
        <v>0.97751710654936474</v>
      </c>
      <c r="W76" s="23">
        <f t="shared" ca="1" si="23"/>
        <v>0.92165898617511521</v>
      </c>
      <c r="X76" s="24">
        <f t="shared" ca="1" si="24"/>
        <v>2.6042320631191496E-2</v>
      </c>
      <c r="Y76" s="25">
        <f t="shared" ca="1" si="24"/>
        <v>7.7064391580520586E-2</v>
      </c>
    </row>
    <row r="77" spans="3:25" x14ac:dyDescent="0.25">
      <c r="C77" s="4">
        <v>2002</v>
      </c>
      <c r="D77" s="8">
        <f t="shared" ca="1" si="12"/>
        <v>58592712</v>
      </c>
      <c r="E77" s="8">
        <f t="shared" ca="1" si="13"/>
        <v>57807215</v>
      </c>
      <c r="F77" s="13">
        <f ca="1">INDEX($E$61:$N$61,COLUMNS(OFFSET($E$61,0,C77-$C$73):$N$61))</f>
        <v>1.006</v>
      </c>
      <c r="G77" s="13">
        <f ca="1">INDEX($T$61:$AC$61,COLUMNS(OFFSET($T$61,0,C77-$C$73):$AC$61))</f>
        <v>1.02</v>
      </c>
      <c r="H77" s="8">
        <f t="shared" ca="1" si="14"/>
        <v>58944268.272</v>
      </c>
      <c r="I77" s="8">
        <f t="shared" ca="1" si="14"/>
        <v>58963359.300000004</v>
      </c>
      <c r="J77" s="21">
        <f t="shared" ca="1" si="15"/>
        <v>785497</v>
      </c>
      <c r="L77" s="22">
        <f t="shared" ca="1" si="16"/>
        <v>351556.27199999988</v>
      </c>
      <c r="M77" s="22">
        <f t="shared" ca="1" si="17"/>
        <v>370647.30000000447</v>
      </c>
      <c r="N77" s="22">
        <f t="shared" ca="1" si="18"/>
        <v>1137053.2719999999</v>
      </c>
      <c r="O77" s="22">
        <f t="shared" ca="1" si="19"/>
        <v>1156144.3000000045</v>
      </c>
      <c r="Q77" s="4">
        <v>60</v>
      </c>
      <c r="R77" s="55">
        <f t="shared" ca="1" si="20"/>
        <v>1.0109999999999999</v>
      </c>
      <c r="S77" s="55"/>
      <c r="T77" s="55">
        <f t="shared" ca="1" si="21"/>
        <v>1.04</v>
      </c>
      <c r="U77" s="55"/>
      <c r="V77" s="23">
        <f t="shared" ca="1" si="22"/>
        <v>0.98911968348170143</v>
      </c>
      <c r="W77" s="23">
        <f t="shared" ca="1" si="23"/>
        <v>0.96153846153846145</v>
      </c>
      <c r="X77" s="24">
        <f t="shared" ca="1" si="24"/>
        <v>1.1602576932336683E-2</v>
      </c>
      <c r="Y77" s="25">
        <f t="shared" ca="1" si="24"/>
        <v>3.987947536334624E-2</v>
      </c>
    </row>
    <row r="78" spans="3:25" x14ac:dyDescent="0.25">
      <c r="C78" s="4">
        <v>2003</v>
      </c>
      <c r="D78" s="8">
        <f t="shared" ca="1" si="12"/>
        <v>57565344</v>
      </c>
      <c r="E78" s="8">
        <f t="shared" ca="1" si="13"/>
        <v>55930654</v>
      </c>
      <c r="F78" s="13">
        <f ca="1">INDEX($E$61:$N$61,COLUMNS(OFFSET($E$61,0,C78-$C$73):$N$61))</f>
        <v>1.0109999999999999</v>
      </c>
      <c r="G78" s="13">
        <f ca="1">INDEX($T$61:$AC$61,COLUMNS(OFFSET($T$61,0,C78-$C$73):$AC$61))</f>
        <v>1.04</v>
      </c>
      <c r="H78" s="8">
        <f t="shared" ca="1" si="14"/>
        <v>58198562.783999994</v>
      </c>
      <c r="I78" s="8">
        <f t="shared" ca="1" si="14"/>
        <v>58167880.160000004</v>
      </c>
      <c r="J78" s="21">
        <f t="shared" ca="1" si="15"/>
        <v>1634690</v>
      </c>
      <c r="L78" s="22">
        <f t="shared" ca="1" si="16"/>
        <v>633218.7839999944</v>
      </c>
      <c r="M78" s="22">
        <f t="shared" ca="1" si="17"/>
        <v>602536.16000000387</v>
      </c>
      <c r="N78" s="22">
        <f t="shared" ca="1" si="18"/>
        <v>2267908.7839999944</v>
      </c>
      <c r="O78" s="22">
        <f t="shared" ca="1" si="19"/>
        <v>2237226.1600000039</v>
      </c>
      <c r="Q78" s="4">
        <v>72</v>
      </c>
      <c r="R78" s="55">
        <f t="shared" ca="1" si="20"/>
        <v>1.006</v>
      </c>
      <c r="S78" s="55"/>
      <c r="T78" s="55">
        <f t="shared" ca="1" si="21"/>
        <v>1.02</v>
      </c>
      <c r="U78" s="55"/>
      <c r="V78" s="23">
        <f t="shared" ca="1" si="22"/>
        <v>0.99403578528827041</v>
      </c>
      <c r="W78" s="23">
        <f t="shared" ca="1" si="23"/>
        <v>0.98039215686274506</v>
      </c>
      <c r="X78" s="24">
        <f t="shared" ca="1" si="24"/>
        <v>4.9161018065689843E-3</v>
      </c>
      <c r="Y78" s="25">
        <f t="shared" ca="1" si="24"/>
        <v>1.8853695324283604E-2</v>
      </c>
    </row>
    <row r="79" spans="3:25" x14ac:dyDescent="0.25">
      <c r="C79" s="4">
        <v>2004</v>
      </c>
      <c r="D79" s="8">
        <f t="shared" ca="1" si="12"/>
        <v>56976657</v>
      </c>
      <c r="E79" s="8">
        <f t="shared" ca="1" si="13"/>
        <v>53774672</v>
      </c>
      <c r="F79" s="13">
        <f ca="1">INDEX($E$61:$N$61,COLUMNS(OFFSET($E$61,0,C79-$C$73):$N$61))</f>
        <v>1.0229999999999999</v>
      </c>
      <c r="G79" s="13">
        <f ca="1">INDEX($T$61:$AC$61,COLUMNS(OFFSET($T$61,0,C79-$C$73):$AC$61))</f>
        <v>1.085</v>
      </c>
      <c r="H79" s="8">
        <f t="shared" ca="1" si="14"/>
        <v>58287120.110999994</v>
      </c>
      <c r="I79" s="8">
        <f t="shared" ca="1" si="14"/>
        <v>58345519.119999997</v>
      </c>
      <c r="J79" s="21">
        <f t="shared" ca="1" si="15"/>
        <v>3201985</v>
      </c>
      <c r="L79" s="22">
        <f t="shared" ca="1" si="16"/>
        <v>1310463.110999994</v>
      </c>
      <c r="M79" s="22">
        <f t="shared" ca="1" si="17"/>
        <v>1368862.1199999973</v>
      </c>
      <c r="N79" s="22">
        <f t="shared" ca="1" si="18"/>
        <v>4512448.110999994</v>
      </c>
      <c r="O79" s="22">
        <f t="shared" ca="1" si="19"/>
        <v>4570847.1199999973</v>
      </c>
      <c r="Q79" s="4">
        <v>84</v>
      </c>
      <c r="R79" s="55">
        <f t="shared" ca="1" si="20"/>
        <v>1.0029999999999999</v>
      </c>
      <c r="S79" s="55"/>
      <c r="T79" s="55">
        <f t="shared" ca="1" si="21"/>
        <v>1.0109999999999999</v>
      </c>
      <c r="U79" s="55"/>
      <c r="V79" s="23">
        <f t="shared" ca="1" si="22"/>
        <v>0.99700897308075787</v>
      </c>
      <c r="W79" s="23">
        <f t="shared" ca="1" si="23"/>
        <v>0.98911968348170143</v>
      </c>
      <c r="X79" s="24">
        <f t="shared" ca="1" si="24"/>
        <v>2.9731877924874528E-3</v>
      </c>
      <c r="Y79" s="25">
        <f t="shared" ca="1" si="24"/>
        <v>8.7275266189563716E-3</v>
      </c>
    </row>
    <row r="80" spans="3:25" x14ac:dyDescent="0.25">
      <c r="C80" s="4">
        <v>2005</v>
      </c>
      <c r="D80" s="8">
        <f t="shared" ca="1" si="12"/>
        <v>56786410</v>
      </c>
      <c r="E80" s="8">
        <f t="shared" ca="1" si="13"/>
        <v>50644994</v>
      </c>
      <c r="F80" s="13">
        <f ca="1">INDEX($E$61:$N$61,COLUMNS(OFFSET($E$61,0,C80-$C$73):$N$61))</f>
        <v>1.0509999999999999</v>
      </c>
      <c r="G80" s="13">
        <f ca="1">INDEX($T$61:$AC$61,COLUMNS(OFFSET($T$61,0,C80-$C$73):$AC$61))</f>
        <v>1.1839999999999999</v>
      </c>
      <c r="H80" s="8">
        <f t="shared" ca="1" si="14"/>
        <v>59682516.909999996</v>
      </c>
      <c r="I80" s="8">
        <f t="shared" ca="1" si="14"/>
        <v>59963672.895999998</v>
      </c>
      <c r="J80" s="21">
        <f t="shared" ca="1" si="15"/>
        <v>6141416</v>
      </c>
      <c r="L80" s="22">
        <f t="shared" ca="1" si="16"/>
        <v>2896106.9099999964</v>
      </c>
      <c r="M80" s="22">
        <f t="shared" ca="1" si="17"/>
        <v>3177262.8959999979</v>
      </c>
      <c r="N80" s="22">
        <f t="shared" ca="1" si="18"/>
        <v>9037522.9099999964</v>
      </c>
      <c r="O80" s="22">
        <f t="shared" ca="1" si="19"/>
        <v>9318678.8959999979</v>
      </c>
      <c r="Q80" s="4">
        <v>96</v>
      </c>
      <c r="R80" s="55">
        <f t="shared" ca="1" si="20"/>
        <v>1.0009999999999999</v>
      </c>
      <c r="S80" s="55"/>
      <c r="T80" s="55">
        <f t="shared" ca="1" si="21"/>
        <v>1.006</v>
      </c>
      <c r="U80" s="55"/>
      <c r="V80" s="23">
        <f t="shared" ca="1" si="22"/>
        <v>0.99900099900099915</v>
      </c>
      <c r="W80" s="23">
        <f t="shared" ca="1" si="23"/>
        <v>0.99403578528827041</v>
      </c>
      <c r="X80" s="24">
        <f t="shared" ca="1" si="24"/>
        <v>1.9920259202412804E-3</v>
      </c>
      <c r="Y80" s="25">
        <f t="shared" ca="1" si="24"/>
        <v>4.9161018065689843E-3</v>
      </c>
    </row>
    <row r="81" spans="2:25" x14ac:dyDescent="0.25">
      <c r="C81" s="4">
        <v>2006</v>
      </c>
      <c r="D81" s="8">
        <f t="shared" ca="1" si="12"/>
        <v>54641339</v>
      </c>
      <c r="E81" s="8">
        <f t="shared" ca="1" si="13"/>
        <v>43606497</v>
      </c>
      <c r="F81" s="13">
        <f ca="1">INDEX($E$61:$N$61,COLUMNS(OFFSET($E$61,0,C81-$C$73):$N$61))</f>
        <v>1.1100000000000001</v>
      </c>
      <c r="G81" s="13">
        <f ca="1">INDEX($T$61:$AC$61,COLUMNS(OFFSET($T$61,0,C81-$C$73):$AC$61))</f>
        <v>1.4039999999999999</v>
      </c>
      <c r="H81" s="8">
        <f t="shared" ca="1" si="14"/>
        <v>60651886.290000007</v>
      </c>
      <c r="I81" s="8">
        <f t="shared" ca="1" si="14"/>
        <v>61223521.787999995</v>
      </c>
      <c r="J81" s="21">
        <f t="shared" ca="1" si="15"/>
        <v>11034842</v>
      </c>
      <c r="L81" s="22">
        <f t="shared" ca="1" si="16"/>
        <v>6010547.2900000066</v>
      </c>
      <c r="M81" s="22">
        <f t="shared" ca="1" si="17"/>
        <v>6582182.7879999951</v>
      </c>
      <c r="N81" s="22">
        <f t="shared" ca="1" si="18"/>
        <v>17045389.290000007</v>
      </c>
      <c r="O81" s="22">
        <f t="shared" ca="1" si="19"/>
        <v>17617024.787999995</v>
      </c>
      <c r="Q81" s="4">
        <v>108</v>
      </c>
      <c r="R81" s="55">
        <f t="shared" ca="1" si="20"/>
        <v>1</v>
      </c>
      <c r="S81" s="55"/>
      <c r="T81" s="55">
        <f t="shared" ca="1" si="21"/>
        <v>1.004</v>
      </c>
      <c r="U81" s="55"/>
      <c r="V81" s="23">
        <f t="shared" ca="1" si="22"/>
        <v>1</v>
      </c>
      <c r="W81" s="23">
        <f t="shared" ca="1" si="23"/>
        <v>0.99601593625498008</v>
      </c>
      <c r="X81" s="24">
        <f t="shared" ca="1" si="24"/>
        <v>9.9900099900085415E-4</v>
      </c>
      <c r="Y81" s="25">
        <f t="shared" ca="1" si="24"/>
        <v>1.9801509667096706E-3</v>
      </c>
    </row>
    <row r="82" spans="2:25" x14ac:dyDescent="0.25">
      <c r="C82" s="5">
        <v>2007</v>
      </c>
      <c r="D82" s="26">
        <f t="shared" ca="1" si="12"/>
        <v>48853563</v>
      </c>
      <c r="E82" s="26">
        <f t="shared" ca="1" si="13"/>
        <v>27229969</v>
      </c>
      <c r="F82" s="27">
        <f ca="1">INDEX($E$61:$N$61,COLUMNS(OFFSET($E$61,0,C82-$C$73):$N$61))</f>
        <v>1.292</v>
      </c>
      <c r="G82" s="27">
        <f ca="1">INDEX($T$61:$AC$61,COLUMNS(OFFSET($T$61,0,C82-$C$73):$AC$61))</f>
        <v>2.39</v>
      </c>
      <c r="H82" s="26">
        <f t="shared" ca="1" si="14"/>
        <v>63118803.396000005</v>
      </c>
      <c r="I82" s="26">
        <f t="shared" ca="1" si="14"/>
        <v>65079625.910000004</v>
      </c>
      <c r="J82" s="28">
        <f t="shared" ca="1" si="15"/>
        <v>21623594</v>
      </c>
      <c r="K82" s="2"/>
      <c r="L82" s="29">
        <f t="shared" ca="1" si="16"/>
        <v>14265240.396000005</v>
      </c>
      <c r="M82" s="29">
        <f t="shared" ca="1" si="17"/>
        <v>16226062.910000004</v>
      </c>
      <c r="N82" s="29">
        <f t="shared" ca="1" si="18"/>
        <v>35888834.396000005</v>
      </c>
      <c r="O82" s="29">
        <f t="shared" ca="1" si="19"/>
        <v>37849656.910000004</v>
      </c>
      <c r="Q82" s="5">
        <v>120</v>
      </c>
      <c r="R82" s="54">
        <f t="shared" ca="1" si="20"/>
        <v>1</v>
      </c>
      <c r="S82" s="54"/>
      <c r="T82" s="54">
        <f t="shared" ca="1" si="21"/>
        <v>1.002</v>
      </c>
      <c r="U82" s="54"/>
      <c r="V82" s="14">
        <f t="shared" ca="1" si="22"/>
        <v>1</v>
      </c>
      <c r="W82" s="14">
        <f t="shared" ca="1" si="23"/>
        <v>0.99800399201596801</v>
      </c>
      <c r="X82" s="30">
        <f t="shared" ca="1" si="24"/>
        <v>0</v>
      </c>
      <c r="Y82" s="31">
        <f t="shared" ca="1" si="24"/>
        <v>1.9880557609879279E-3</v>
      </c>
    </row>
    <row r="83" spans="2:25" x14ac:dyDescent="0.25">
      <c r="C83" s="4"/>
      <c r="D83" s="4"/>
      <c r="E83" s="4"/>
      <c r="F83" s="4"/>
      <c r="G83" s="4"/>
      <c r="H83" s="4"/>
      <c r="I83" s="4"/>
    </row>
    <row r="84" spans="2:25" x14ac:dyDescent="0.25">
      <c r="C84" s="4" t="s">
        <v>47</v>
      </c>
      <c r="D84" s="8">
        <f ca="1">SUM(D73:D82)</f>
        <v>543481587</v>
      </c>
      <c r="E84" s="8">
        <f ca="1">SUM(E73:E82)</f>
        <v>498050368</v>
      </c>
      <c r="F84" s="4"/>
      <c r="G84" s="4"/>
      <c r="H84" s="8">
        <f ca="1">SUM(H73:H82)</f>
        <v>569172456.3779999</v>
      </c>
      <c r="I84" s="8">
        <f ca="1">SUM(I73:I82)</f>
        <v>572041098.66499996</v>
      </c>
      <c r="J84" s="22">
        <f ca="1">SUM(J73:J82)</f>
        <v>45431219</v>
      </c>
      <c r="L84" s="22">
        <f ca="1">SUM(L73:L82)</f>
        <v>25690869.377999991</v>
      </c>
      <c r="M84" s="22">
        <f ca="1">SUM(M73:M82)</f>
        <v>28559511.664999999</v>
      </c>
      <c r="N84" s="22">
        <f ca="1">SUM(N73:N82)</f>
        <v>71122088.377999991</v>
      </c>
      <c r="O84" s="22">
        <f ca="1">SUM(O73:O82)</f>
        <v>73990730.664999992</v>
      </c>
    </row>
    <row r="88" spans="2:25" x14ac:dyDescent="0.25">
      <c r="K88" s="1" t="s">
        <v>48</v>
      </c>
      <c r="L88" s="1"/>
      <c r="M88" s="1"/>
    </row>
    <row r="90" spans="2:25" x14ac:dyDescent="0.25">
      <c r="C90" s="4" t="s">
        <v>49</v>
      </c>
      <c r="D90" s="4" t="s">
        <v>50</v>
      </c>
      <c r="J90" t="s">
        <v>51</v>
      </c>
      <c r="O90" t="s">
        <v>26</v>
      </c>
      <c r="P90" t="s">
        <v>52</v>
      </c>
    </row>
    <row r="91" spans="2:25" x14ac:dyDescent="0.25">
      <c r="B91" t="s">
        <v>3</v>
      </c>
      <c r="C91" s="4" t="s">
        <v>53</v>
      </c>
      <c r="D91" s="4" t="s">
        <v>53</v>
      </c>
      <c r="G91" s="4" t="s">
        <v>3</v>
      </c>
      <c r="H91" s="5" t="s">
        <v>30</v>
      </c>
      <c r="I91" s="17">
        <v>39447</v>
      </c>
      <c r="J91" t="s">
        <v>54</v>
      </c>
      <c r="K91" t="s">
        <v>55</v>
      </c>
      <c r="L91" s="2" t="s">
        <v>56</v>
      </c>
      <c r="M91" s="2"/>
      <c r="N91" t="s">
        <v>57</v>
      </c>
      <c r="O91" t="s">
        <v>58</v>
      </c>
      <c r="P91" t="s">
        <v>59</v>
      </c>
    </row>
    <row r="92" spans="2:25" x14ac:dyDescent="0.25">
      <c r="B92" t="s">
        <v>4</v>
      </c>
      <c r="C92" s="4" t="s">
        <v>60</v>
      </c>
      <c r="D92" s="4" t="s">
        <v>60</v>
      </c>
      <c r="G92" s="5" t="s">
        <v>4</v>
      </c>
      <c r="H92" s="5" t="s">
        <v>40</v>
      </c>
      <c r="I92" s="5" t="s">
        <v>41</v>
      </c>
      <c r="J92" s="2" t="s">
        <v>53</v>
      </c>
      <c r="K92" s="2" t="s">
        <v>61</v>
      </c>
      <c r="L92" s="2" t="s">
        <v>62</v>
      </c>
      <c r="M92" s="2" t="s">
        <v>19</v>
      </c>
      <c r="N92" s="2" t="s">
        <v>53</v>
      </c>
      <c r="O92" s="2" t="s">
        <v>60</v>
      </c>
      <c r="P92" s="2"/>
      <c r="Q92" s="2" t="s">
        <v>63</v>
      </c>
      <c r="R92" s="2" t="s">
        <v>47</v>
      </c>
    </row>
    <row r="93" spans="2:25" x14ac:dyDescent="0.25">
      <c r="B93" s="6">
        <v>1998</v>
      </c>
      <c r="C93" s="32">
        <f t="shared" ref="C93:D102" ca="1" si="25">1-1/F73</f>
        <v>0</v>
      </c>
      <c r="D93" s="32">
        <f t="shared" ca="1" si="25"/>
        <v>1.9960079840319889E-3</v>
      </c>
      <c r="G93" s="4">
        <v>1998</v>
      </c>
      <c r="H93" s="8">
        <f t="shared" ref="H93:I102" ca="1" si="26">D73</f>
        <v>47742304</v>
      </c>
      <c r="I93" s="8">
        <f t="shared" ca="1" si="26"/>
        <v>47644187</v>
      </c>
      <c r="J93" s="8">
        <f t="shared" ref="J93:J102" ca="1" si="27">AVERAGE(H73:I73)</f>
        <v>47740889.686999999</v>
      </c>
      <c r="K93" s="8">
        <v>68574209</v>
      </c>
      <c r="L93" s="23">
        <f t="shared" ref="L93:L102" ca="1" si="28">J93/K93</f>
        <v>0.69619307875647529</v>
      </c>
      <c r="M93" s="23">
        <v>0.75</v>
      </c>
      <c r="N93" s="8">
        <f t="shared" ref="N93:N102" si="29">K93*M93</f>
        <v>51430656.75</v>
      </c>
      <c r="O93" s="8">
        <f t="shared" ref="O93:O102" ca="1" si="30">J73</f>
        <v>98117</v>
      </c>
      <c r="Q93" s="8">
        <f t="shared" ref="Q93:Q102" ca="1" si="31">N93-H93</f>
        <v>3688352.75</v>
      </c>
      <c r="R93" s="8">
        <f t="shared" ref="R93:R102" ca="1" si="32">Q93+O93</f>
        <v>3786469.75</v>
      </c>
    </row>
    <row r="94" spans="2:25" x14ac:dyDescent="0.25">
      <c r="B94" s="4">
        <v>1999</v>
      </c>
      <c r="C94" s="33">
        <f t="shared" ca="1" si="25"/>
        <v>0</v>
      </c>
      <c r="D94" s="33">
        <f t="shared" ca="1" si="25"/>
        <v>3.9840637450199168E-3</v>
      </c>
      <c r="G94" s="4">
        <v>1999</v>
      </c>
      <c r="H94" s="8">
        <f t="shared" ca="1" si="26"/>
        <v>51185767</v>
      </c>
      <c r="I94" s="8">
        <f t="shared" ca="1" si="26"/>
        <v>51000534</v>
      </c>
      <c r="J94" s="8">
        <f t="shared" ca="1" si="27"/>
        <v>51195151.568000004</v>
      </c>
      <c r="K94" s="8">
        <v>68544981</v>
      </c>
      <c r="L94" s="23">
        <f t="shared" ca="1" si="28"/>
        <v>0.74688402886857619</v>
      </c>
      <c r="M94" s="23">
        <v>0.75</v>
      </c>
      <c r="N94" s="8">
        <f t="shared" si="29"/>
        <v>51408735.75</v>
      </c>
      <c r="O94" s="8">
        <f t="shared" ca="1" si="30"/>
        <v>185233</v>
      </c>
      <c r="Q94" s="8">
        <f t="shared" ca="1" si="31"/>
        <v>222968.75</v>
      </c>
      <c r="R94" s="8">
        <f t="shared" ca="1" si="32"/>
        <v>408201.75</v>
      </c>
    </row>
    <row r="95" spans="2:25" x14ac:dyDescent="0.25">
      <c r="B95" s="4">
        <v>2000</v>
      </c>
      <c r="C95" s="33">
        <f t="shared" ca="1" si="25"/>
        <v>9.9900099900085415E-4</v>
      </c>
      <c r="D95" s="33">
        <f t="shared" ca="1" si="25"/>
        <v>5.9642147117295874E-3</v>
      </c>
      <c r="G95" s="4">
        <v>2000</v>
      </c>
      <c r="H95" s="8">
        <f t="shared" ca="1" si="26"/>
        <v>54837929</v>
      </c>
      <c r="I95" s="8">
        <f t="shared" ca="1" si="26"/>
        <v>54533225</v>
      </c>
      <c r="J95" s="8">
        <f t="shared" ca="1" si="27"/>
        <v>54876595.6395</v>
      </c>
      <c r="K95" s="8">
        <v>68907977</v>
      </c>
      <c r="L95" s="23">
        <f t="shared" ca="1" si="28"/>
        <v>0.79637507917987493</v>
      </c>
      <c r="M95" s="23">
        <v>0.75</v>
      </c>
      <c r="N95" s="8">
        <f t="shared" si="29"/>
        <v>51680982.75</v>
      </c>
      <c r="O95" s="8">
        <f t="shared" ca="1" si="30"/>
        <v>304704</v>
      </c>
      <c r="Q95" s="8">
        <f t="shared" ca="1" si="31"/>
        <v>-3156946.25</v>
      </c>
      <c r="R95" s="8">
        <f t="shared" ca="1" si="32"/>
        <v>-2852242.25</v>
      </c>
    </row>
    <row r="96" spans="2:25" x14ac:dyDescent="0.25">
      <c r="B96" s="4">
        <v>2001</v>
      </c>
      <c r="C96" s="33">
        <f t="shared" ca="1" si="25"/>
        <v>2.9910269192421346E-3</v>
      </c>
      <c r="D96" s="33">
        <f t="shared" ca="1" si="25"/>
        <v>1.0880316518298572E-2</v>
      </c>
      <c r="G96" s="4">
        <v>2001</v>
      </c>
      <c r="H96" s="8">
        <f t="shared" ca="1" si="26"/>
        <v>56299562</v>
      </c>
      <c r="I96" s="8">
        <f t="shared" ca="1" si="26"/>
        <v>55878421</v>
      </c>
      <c r="J96" s="8">
        <f t="shared" ca="1" si="27"/>
        <v>56480772.158500001</v>
      </c>
      <c r="K96" s="8">
        <v>72544955</v>
      </c>
      <c r="L96" s="23">
        <f t="shared" ca="1" si="28"/>
        <v>0.7785623708568018</v>
      </c>
      <c r="M96" s="23">
        <v>0.75</v>
      </c>
      <c r="N96" s="8">
        <f t="shared" si="29"/>
        <v>54408716.25</v>
      </c>
      <c r="O96" s="8">
        <f t="shared" ca="1" si="30"/>
        <v>421141</v>
      </c>
      <c r="Q96" s="8">
        <f t="shared" ca="1" si="31"/>
        <v>-1890845.75</v>
      </c>
      <c r="R96" s="8">
        <f t="shared" ca="1" si="32"/>
        <v>-1469704.75</v>
      </c>
    </row>
    <row r="97" spans="2:18" x14ac:dyDescent="0.25">
      <c r="B97" s="4">
        <v>2002</v>
      </c>
      <c r="C97" s="33">
        <f t="shared" ca="1" si="25"/>
        <v>5.9642147117295874E-3</v>
      </c>
      <c r="D97" s="33">
        <f t="shared" ca="1" si="25"/>
        <v>1.9607843137254943E-2</v>
      </c>
      <c r="G97" s="4">
        <v>2002</v>
      </c>
      <c r="H97" s="8">
        <f t="shared" ca="1" si="26"/>
        <v>58592712</v>
      </c>
      <c r="I97" s="8">
        <f t="shared" ca="1" si="26"/>
        <v>57807215</v>
      </c>
      <c r="J97" s="8">
        <f t="shared" ca="1" si="27"/>
        <v>58953813.785999998</v>
      </c>
      <c r="K97" s="8">
        <v>79228887</v>
      </c>
      <c r="L97" s="23">
        <f t="shared" ca="1" si="28"/>
        <v>0.74409493832722906</v>
      </c>
      <c r="M97" s="23">
        <v>0.75</v>
      </c>
      <c r="N97" s="8">
        <f t="shared" si="29"/>
        <v>59421665.25</v>
      </c>
      <c r="O97" s="8">
        <f t="shared" ca="1" si="30"/>
        <v>785497</v>
      </c>
      <c r="Q97" s="8">
        <f t="shared" ca="1" si="31"/>
        <v>828953.25</v>
      </c>
      <c r="R97" s="8">
        <f t="shared" ca="1" si="32"/>
        <v>1614450.25</v>
      </c>
    </row>
    <row r="98" spans="2:18" x14ac:dyDescent="0.25">
      <c r="B98" s="4">
        <v>2003</v>
      </c>
      <c r="C98" s="33">
        <f t="shared" ca="1" si="25"/>
        <v>1.0880316518298572E-2</v>
      </c>
      <c r="D98" s="33">
        <f t="shared" ca="1" si="25"/>
        <v>3.8461538461538547E-2</v>
      </c>
      <c r="G98" s="4">
        <v>2003</v>
      </c>
      <c r="H98" s="8">
        <f t="shared" ca="1" si="26"/>
        <v>57565344</v>
      </c>
      <c r="I98" s="8">
        <f t="shared" ca="1" si="26"/>
        <v>55930654</v>
      </c>
      <c r="J98" s="8">
        <f t="shared" ca="1" si="27"/>
        <v>58183221.472000003</v>
      </c>
      <c r="K98" s="8">
        <v>86643542</v>
      </c>
      <c r="L98" s="23">
        <f t="shared" ca="1" si="28"/>
        <v>0.67152404124937559</v>
      </c>
      <c r="M98" s="23">
        <v>0.65</v>
      </c>
      <c r="N98" s="8">
        <f t="shared" si="29"/>
        <v>56318302.300000004</v>
      </c>
      <c r="O98" s="8">
        <f t="shared" ca="1" si="30"/>
        <v>1634690</v>
      </c>
      <c r="Q98" s="8">
        <f t="shared" ca="1" si="31"/>
        <v>-1247041.6999999955</v>
      </c>
      <c r="R98" s="8">
        <f t="shared" ca="1" si="32"/>
        <v>387648.30000000447</v>
      </c>
    </row>
    <row r="99" spans="2:18" x14ac:dyDescent="0.25">
      <c r="B99" s="4">
        <v>2004</v>
      </c>
      <c r="C99" s="33">
        <f t="shared" ca="1" si="25"/>
        <v>2.2482893450635255E-2</v>
      </c>
      <c r="D99" s="33">
        <f t="shared" ca="1" si="25"/>
        <v>7.8341013824884786E-2</v>
      </c>
      <c r="G99" s="4">
        <v>2004</v>
      </c>
      <c r="H99" s="8">
        <f t="shared" ca="1" si="26"/>
        <v>56976657</v>
      </c>
      <c r="I99" s="8">
        <f t="shared" ca="1" si="26"/>
        <v>53774672</v>
      </c>
      <c r="J99" s="8">
        <f t="shared" ca="1" si="27"/>
        <v>58316319.615499996</v>
      </c>
      <c r="K99" s="8">
        <v>91763523</v>
      </c>
      <c r="L99" s="23">
        <f t="shared" ca="1" si="28"/>
        <v>0.63550654670810747</v>
      </c>
      <c r="M99" s="23">
        <v>0.65</v>
      </c>
      <c r="N99" s="8">
        <f t="shared" si="29"/>
        <v>59646289.950000003</v>
      </c>
      <c r="O99" s="8">
        <f t="shared" ca="1" si="30"/>
        <v>3201985</v>
      </c>
      <c r="Q99" s="8">
        <f t="shared" ca="1" si="31"/>
        <v>2669632.950000003</v>
      </c>
      <c r="R99" s="8">
        <f t="shared" ca="1" si="32"/>
        <v>5871617.950000003</v>
      </c>
    </row>
    <row r="100" spans="2:18" x14ac:dyDescent="0.25">
      <c r="B100" s="4">
        <v>2005</v>
      </c>
      <c r="C100" s="33">
        <f t="shared" ca="1" si="25"/>
        <v>4.8525214081826751E-2</v>
      </c>
      <c r="D100" s="33">
        <f t="shared" ca="1" si="25"/>
        <v>0.15540540540540537</v>
      </c>
      <c r="G100" s="4">
        <v>2005</v>
      </c>
      <c r="H100" s="8">
        <f t="shared" ca="1" si="26"/>
        <v>56786410</v>
      </c>
      <c r="I100" s="8">
        <f t="shared" ca="1" si="26"/>
        <v>50644994</v>
      </c>
      <c r="J100" s="8">
        <f t="shared" ca="1" si="27"/>
        <v>59823094.902999997</v>
      </c>
      <c r="K100" s="8">
        <v>94115312</v>
      </c>
      <c r="L100" s="23">
        <f t="shared" ca="1" si="28"/>
        <v>0.6356361534773427</v>
      </c>
      <c r="M100" s="23">
        <v>0.65</v>
      </c>
      <c r="N100" s="8">
        <f t="shared" si="29"/>
        <v>61174952.800000004</v>
      </c>
      <c r="O100" s="8">
        <f t="shared" ca="1" si="30"/>
        <v>6141416</v>
      </c>
      <c r="Q100" s="8">
        <f t="shared" ca="1" si="31"/>
        <v>4388542.8000000045</v>
      </c>
      <c r="R100" s="8">
        <f t="shared" ca="1" si="32"/>
        <v>10529958.800000004</v>
      </c>
    </row>
    <row r="101" spans="2:18" x14ac:dyDescent="0.25">
      <c r="B101" s="4">
        <v>2006</v>
      </c>
      <c r="C101" s="33">
        <f t="shared" ca="1" si="25"/>
        <v>9.9099099099099197E-2</v>
      </c>
      <c r="D101" s="33">
        <f t="shared" ca="1" si="25"/>
        <v>0.28774928774928765</v>
      </c>
      <c r="G101" s="4">
        <v>2006</v>
      </c>
      <c r="H101" s="8">
        <f t="shared" ca="1" si="26"/>
        <v>54641339</v>
      </c>
      <c r="I101" s="8">
        <f t="shared" ca="1" si="26"/>
        <v>43606497</v>
      </c>
      <c r="J101" s="8">
        <f t="shared" ca="1" si="27"/>
        <v>60937704.039000005</v>
      </c>
      <c r="K101" s="8">
        <v>95272279</v>
      </c>
      <c r="L101" s="23">
        <f t="shared" ca="1" si="28"/>
        <v>0.63961631524527718</v>
      </c>
      <c r="M101" s="23">
        <v>0.65</v>
      </c>
      <c r="N101" s="8">
        <f t="shared" si="29"/>
        <v>61926981.350000001</v>
      </c>
      <c r="O101" s="8">
        <f t="shared" ca="1" si="30"/>
        <v>11034842</v>
      </c>
      <c r="Q101" s="8">
        <f t="shared" ca="1" si="31"/>
        <v>7285642.3500000015</v>
      </c>
      <c r="R101" s="8">
        <f t="shared" ca="1" si="32"/>
        <v>18320484.350000001</v>
      </c>
    </row>
    <row r="102" spans="2:18" x14ac:dyDescent="0.25">
      <c r="B102" s="5">
        <v>2007</v>
      </c>
      <c r="C102" s="34">
        <f t="shared" ca="1" si="25"/>
        <v>0.22600619195046445</v>
      </c>
      <c r="D102" s="34">
        <f t="shared" ca="1" si="25"/>
        <v>0.58158995815899583</v>
      </c>
      <c r="G102" s="5">
        <v>2007</v>
      </c>
      <c r="H102" s="26">
        <f t="shared" ca="1" si="26"/>
        <v>48853563</v>
      </c>
      <c r="I102" s="26">
        <f t="shared" ca="1" si="26"/>
        <v>27229969</v>
      </c>
      <c r="J102" s="26">
        <f t="shared" ca="1" si="27"/>
        <v>64099214.653000005</v>
      </c>
      <c r="K102" s="26">
        <v>95176240</v>
      </c>
      <c r="L102" s="14">
        <f t="shared" ca="1" si="28"/>
        <v>0.67347916510465222</v>
      </c>
      <c r="M102" s="14">
        <v>0.65</v>
      </c>
      <c r="N102" s="26">
        <f t="shared" si="29"/>
        <v>61864556</v>
      </c>
      <c r="O102" s="26">
        <f t="shared" ca="1" si="30"/>
        <v>21623594</v>
      </c>
      <c r="P102" s="2"/>
      <c r="Q102" s="26">
        <f t="shared" ca="1" si="31"/>
        <v>13010993</v>
      </c>
      <c r="R102" s="26">
        <f t="shared" ca="1" si="32"/>
        <v>34634587</v>
      </c>
    </row>
    <row r="105" spans="2:18" x14ac:dyDescent="0.25">
      <c r="G105" t="s">
        <v>47</v>
      </c>
      <c r="H105" s="8">
        <f ca="1">SUM(H93:H102)</f>
        <v>543481587</v>
      </c>
      <c r="I105" s="8">
        <f ca="1">SUM(I93:I102)</f>
        <v>498050368</v>
      </c>
      <c r="N105" s="8">
        <f>SUM(N93:N102)</f>
        <v>569281839.1500001</v>
      </c>
      <c r="O105" s="8">
        <f ca="1">SUM(O93:O102)</f>
        <v>45431219</v>
      </c>
      <c r="Q105" s="8">
        <f ca="1">SUM(Q93:Q102)</f>
        <v>25800252.150000013</v>
      </c>
      <c r="R105" s="22">
        <f ca="1">SUM(R93:R102)</f>
        <v>71231471.150000006</v>
      </c>
    </row>
    <row r="111" spans="2:18" x14ac:dyDescent="0.25">
      <c r="J111" s="1" t="s">
        <v>102</v>
      </c>
      <c r="K111" s="1"/>
      <c r="L111" s="1"/>
      <c r="M111" s="1"/>
      <c r="N111" s="1"/>
      <c r="O111" s="1"/>
    </row>
    <row r="113" spans="7:24" x14ac:dyDescent="0.25">
      <c r="M113" s="4" t="s">
        <v>95</v>
      </c>
      <c r="N113" s="4"/>
      <c r="R113" s="43"/>
      <c r="S113" t="s">
        <v>103</v>
      </c>
      <c r="W113" t="s">
        <v>104</v>
      </c>
    </row>
    <row r="114" spans="7:24" x14ac:dyDescent="0.25">
      <c r="G114" s="4" t="s">
        <v>3</v>
      </c>
      <c r="H114" s="5" t="s">
        <v>30</v>
      </c>
      <c r="I114" s="17">
        <v>39447</v>
      </c>
      <c r="J114" s="17" t="s">
        <v>31</v>
      </c>
      <c r="K114" s="17"/>
      <c r="L114" s="43" t="s">
        <v>57</v>
      </c>
      <c r="M114" s="17" t="s">
        <v>96</v>
      </c>
      <c r="N114" s="5"/>
      <c r="O114" s="42" t="s">
        <v>98</v>
      </c>
      <c r="Q114" s="2" t="s">
        <v>99</v>
      </c>
      <c r="R114" s="48"/>
      <c r="S114" t="s">
        <v>97</v>
      </c>
      <c r="U114" t="s">
        <v>105</v>
      </c>
      <c r="W114" s="2" t="s">
        <v>100</v>
      </c>
      <c r="X114" s="2"/>
    </row>
    <row r="115" spans="7:24" x14ac:dyDescent="0.25">
      <c r="G115" s="5" t="s">
        <v>4</v>
      </c>
      <c r="H115" s="5" t="s">
        <v>40</v>
      </c>
      <c r="I115" s="5" t="s">
        <v>41</v>
      </c>
      <c r="J115" s="5" t="s">
        <v>40</v>
      </c>
      <c r="K115" s="5" t="s">
        <v>41</v>
      </c>
      <c r="L115" s="43" t="s">
        <v>53</v>
      </c>
      <c r="M115" s="50" t="s">
        <v>40</v>
      </c>
      <c r="N115" s="5" t="s">
        <v>41</v>
      </c>
      <c r="O115" s="5" t="s">
        <v>40</v>
      </c>
      <c r="P115" s="5" t="s">
        <v>41</v>
      </c>
      <c r="Q115" s="5" t="s">
        <v>40</v>
      </c>
      <c r="R115" s="49" t="s">
        <v>41</v>
      </c>
      <c r="S115" s="50" t="s">
        <v>40</v>
      </c>
      <c r="T115" s="5" t="s">
        <v>41</v>
      </c>
      <c r="U115" s="5" t="s">
        <v>40</v>
      </c>
      <c r="V115" s="5" t="s">
        <v>41</v>
      </c>
      <c r="W115" s="5" t="s">
        <v>40</v>
      </c>
      <c r="X115" s="5" t="s">
        <v>101</v>
      </c>
    </row>
    <row r="116" spans="7:24" x14ac:dyDescent="0.25">
      <c r="G116" s="4">
        <v>1998</v>
      </c>
      <c r="H116" s="8">
        <f t="shared" ref="H116:H125" ca="1" si="33">D73</f>
        <v>47742304</v>
      </c>
      <c r="I116" s="8">
        <f t="shared" ref="I116:I125" ca="1" si="34">E73</f>
        <v>47644187</v>
      </c>
      <c r="J116" s="13">
        <f ca="1">INDEX($E$61:$N$61,COLUMNS(OFFSET($E$61,0,G116-$C$73):$N$61))</f>
        <v>1</v>
      </c>
      <c r="K116" s="13">
        <f ca="1">INDEX($T$61:$AC$61,COLUMNS(OFFSET($T$61,0,G116-$C$73):$AC$61))</f>
        <v>1.002</v>
      </c>
      <c r="L116" s="44">
        <f t="shared" ref="L116:L125" si="35">N93</f>
        <v>51430656.75</v>
      </c>
      <c r="M116" s="8">
        <f t="shared" ref="M116:M125" ca="1" si="36">H116+(1-1/J116)*L116</f>
        <v>47742304</v>
      </c>
      <c r="N116" s="8">
        <f t="shared" ref="N116:N125" ca="1" si="37">I116+(1-1/K116)*L116</f>
        <v>47746843.001497008</v>
      </c>
      <c r="O116" s="8">
        <f t="shared" ref="O116:O125" ca="1" si="38">M116-H116</f>
        <v>0</v>
      </c>
      <c r="P116" s="8">
        <f t="shared" ref="P116:P125" ca="1" si="39">N116-H116</f>
        <v>4539.0014970079064</v>
      </c>
      <c r="Q116" s="8">
        <f t="shared" ref="Q116:Q125" ca="1" si="40">M116-I116</f>
        <v>98117</v>
      </c>
      <c r="R116" s="44">
        <f t="shared" ref="R116:R125" ca="1" si="41">N116-I116</f>
        <v>102656.00149700791</v>
      </c>
      <c r="S116" s="8">
        <f t="shared" ref="S116:S125" ca="1" si="42">H116+(1-1/J116)*M116</f>
        <v>47742304</v>
      </c>
      <c r="T116" s="8">
        <f t="shared" ref="T116:T125" ca="1" si="43">I116+(1-1/K116)*N116</f>
        <v>47739490.079843313</v>
      </c>
      <c r="U116" s="8">
        <f t="shared" ref="U116:U125" ca="1" si="44">S116-H116</f>
        <v>0</v>
      </c>
      <c r="V116" s="8">
        <f t="shared" ref="V116:V125" ca="1" si="45">T116-H116</f>
        <v>-2813.9201566874981</v>
      </c>
      <c r="W116" s="8">
        <f t="shared" ref="W116:W125" ca="1" si="46">S116-I116</f>
        <v>98117</v>
      </c>
      <c r="X116" s="8">
        <f t="shared" ref="X116:X125" ca="1" si="47">T116-I116</f>
        <v>95303.079843312502</v>
      </c>
    </row>
    <row r="117" spans="7:24" x14ac:dyDescent="0.25">
      <c r="G117" s="4">
        <v>1999</v>
      </c>
      <c r="H117" s="8">
        <f t="shared" ca="1" si="33"/>
        <v>51185767</v>
      </c>
      <c r="I117" s="8">
        <f t="shared" ca="1" si="34"/>
        <v>51000534</v>
      </c>
      <c r="J117" s="13">
        <f ca="1">INDEX($E$61:$N$61,COLUMNS(OFFSET($E$61,0,G117-$C$73):$N$61))</f>
        <v>1</v>
      </c>
      <c r="K117" s="13">
        <f ca="1">INDEX($T$61:$AC$61,COLUMNS(OFFSET($T$61,0,G117-$C$73):$AC$61))</f>
        <v>1.004</v>
      </c>
      <c r="L117" s="45">
        <f t="shared" si="35"/>
        <v>51408735.75</v>
      </c>
      <c r="M117" s="8">
        <f t="shared" ca="1" si="36"/>
        <v>51185767</v>
      </c>
      <c r="N117" s="8">
        <f t="shared" ca="1" si="37"/>
        <v>51205349.680278882</v>
      </c>
      <c r="O117" s="8">
        <f t="shared" ca="1" si="38"/>
        <v>0</v>
      </c>
      <c r="P117" s="8">
        <f t="shared" ca="1" si="39"/>
        <v>19582.680278882384</v>
      </c>
      <c r="Q117" s="8">
        <f t="shared" ca="1" si="40"/>
        <v>185233</v>
      </c>
      <c r="R117" s="45">
        <f t="shared" ca="1" si="41"/>
        <v>204815.68027888238</v>
      </c>
      <c r="S117" s="8">
        <f t="shared" ca="1" si="42"/>
        <v>51185767</v>
      </c>
      <c r="T117" s="8">
        <f t="shared" ca="1" si="43"/>
        <v>51204539.377212264</v>
      </c>
      <c r="U117" s="8">
        <f t="shared" ca="1" si="44"/>
        <v>0</v>
      </c>
      <c r="V117" s="8">
        <f t="shared" ca="1" si="45"/>
        <v>18772.377212263644</v>
      </c>
      <c r="W117" s="8">
        <f t="shared" ca="1" si="46"/>
        <v>185233</v>
      </c>
      <c r="X117" s="8">
        <f t="shared" ca="1" si="47"/>
        <v>204005.37721226364</v>
      </c>
    </row>
    <row r="118" spans="7:24" x14ac:dyDescent="0.25">
      <c r="G118" s="4">
        <v>2000</v>
      </c>
      <c r="H118" s="8">
        <f t="shared" ca="1" si="33"/>
        <v>54837929</v>
      </c>
      <c r="I118" s="8">
        <f t="shared" ca="1" si="34"/>
        <v>54533225</v>
      </c>
      <c r="J118" s="13">
        <f ca="1">INDEX($E$61:$N$61,COLUMNS(OFFSET($E$61,0,G118-$C$73):$N$61))</f>
        <v>1.0009999999999999</v>
      </c>
      <c r="K118" s="13">
        <f ca="1">INDEX($T$61:$AC$61,COLUMNS(OFFSET($T$61,0,G118-$C$73):$AC$61))</f>
        <v>1.006</v>
      </c>
      <c r="L118" s="45">
        <f t="shared" si="35"/>
        <v>51680982.75</v>
      </c>
      <c r="M118" s="8">
        <f t="shared" ca="1" si="36"/>
        <v>54889558.353396595</v>
      </c>
      <c r="N118" s="8">
        <f t="shared" ca="1" si="37"/>
        <v>54841461.477634192</v>
      </c>
      <c r="O118" s="8">
        <f t="shared" ca="1" si="38"/>
        <v>51629.353396594524</v>
      </c>
      <c r="P118" s="8">
        <f t="shared" ca="1" si="39"/>
        <v>3532.4776341915131</v>
      </c>
      <c r="Q118" s="8">
        <f t="shared" ca="1" si="40"/>
        <v>356333.35339659452</v>
      </c>
      <c r="R118" s="45">
        <f t="shared" ca="1" si="41"/>
        <v>308236.47763419151</v>
      </c>
      <c r="S118" s="8">
        <f t="shared" ca="1" si="42"/>
        <v>54892763.723629758</v>
      </c>
      <c r="T118" s="8">
        <f t="shared" ca="1" si="43"/>
        <v>54860311.25135766</v>
      </c>
      <c r="U118" s="8">
        <f t="shared" ca="1" si="44"/>
        <v>54834.723629757762</v>
      </c>
      <c r="V118" s="8">
        <f t="shared" ca="1" si="45"/>
        <v>22382.251357659698</v>
      </c>
      <c r="W118" s="8">
        <f t="shared" ca="1" si="46"/>
        <v>359538.72362975776</v>
      </c>
      <c r="X118" s="8">
        <f t="shared" ca="1" si="47"/>
        <v>327086.2513576597</v>
      </c>
    </row>
    <row r="119" spans="7:24" x14ac:dyDescent="0.25">
      <c r="G119" s="4">
        <v>2001</v>
      </c>
      <c r="H119" s="8">
        <f t="shared" ca="1" si="33"/>
        <v>56299562</v>
      </c>
      <c r="I119" s="8">
        <f t="shared" ca="1" si="34"/>
        <v>55878421</v>
      </c>
      <c r="J119" s="13">
        <f ca="1">INDEX($E$61:$N$61,COLUMNS(OFFSET($E$61,0,G119-$C$73):$N$61))</f>
        <v>1.0029999999999999</v>
      </c>
      <c r="K119" s="13">
        <f ca="1">INDEX($T$61:$AC$61,COLUMNS(OFFSET($T$61,0,G119-$C$73):$AC$61))</f>
        <v>1.0109999999999999</v>
      </c>
      <c r="L119" s="45">
        <f t="shared" si="35"/>
        <v>54408716.25</v>
      </c>
      <c r="M119" s="8">
        <f t="shared" ca="1" si="36"/>
        <v>56462299.934945159</v>
      </c>
      <c r="N119" s="8">
        <f t="shared" ca="1" si="37"/>
        <v>56470405.054154292</v>
      </c>
      <c r="O119" s="8">
        <f t="shared" ca="1" si="38"/>
        <v>162737.93494515866</v>
      </c>
      <c r="P119" s="8">
        <f t="shared" ca="1" si="39"/>
        <v>170843.05415429175</v>
      </c>
      <c r="Q119" s="8">
        <f t="shared" ca="1" si="40"/>
        <v>583878.93494515866</v>
      </c>
      <c r="R119" s="45">
        <f t="shared" ca="1" si="41"/>
        <v>591984.05415429175</v>
      </c>
      <c r="S119" s="8">
        <f t="shared" ca="1" si="42"/>
        <v>56468442.259027742</v>
      </c>
      <c r="T119" s="8">
        <f t="shared" ca="1" si="43"/>
        <v>56492836.880905725</v>
      </c>
      <c r="U119" s="8">
        <f t="shared" ca="1" si="44"/>
        <v>168880.25902774185</v>
      </c>
      <c r="V119" s="8">
        <f t="shared" ca="1" si="45"/>
        <v>193274.88090572506</v>
      </c>
      <c r="W119" s="8">
        <f t="shared" ca="1" si="46"/>
        <v>590021.25902774185</v>
      </c>
      <c r="X119" s="8">
        <f t="shared" ca="1" si="47"/>
        <v>614415.88090572506</v>
      </c>
    </row>
    <row r="120" spans="7:24" x14ac:dyDescent="0.25">
      <c r="G120" s="4">
        <v>2002</v>
      </c>
      <c r="H120" s="8">
        <f t="shared" ca="1" si="33"/>
        <v>58592712</v>
      </c>
      <c r="I120" s="8">
        <f t="shared" ca="1" si="34"/>
        <v>57807215</v>
      </c>
      <c r="J120" s="13">
        <f ca="1">INDEX($E$61:$N$61,COLUMNS(OFFSET($E$61,0,G120-$C$73):$N$61))</f>
        <v>1.006</v>
      </c>
      <c r="K120" s="13">
        <f ca="1">INDEX($T$61:$AC$61,COLUMNS(OFFSET($T$61,0,G120-$C$73):$AC$61))</f>
        <v>1.02</v>
      </c>
      <c r="L120" s="45">
        <f t="shared" si="35"/>
        <v>59421665.25</v>
      </c>
      <c r="M120" s="8">
        <f t="shared" ca="1" si="36"/>
        <v>58947115.57007952</v>
      </c>
      <c r="N120" s="8">
        <f t="shared" ca="1" si="37"/>
        <v>58972345.691176474</v>
      </c>
      <c r="O120" s="8">
        <f t="shared" ca="1" si="38"/>
        <v>354403.57007952034</v>
      </c>
      <c r="P120" s="8">
        <f t="shared" ca="1" si="39"/>
        <v>379633.69117647409</v>
      </c>
      <c r="Q120" s="8">
        <f t="shared" ca="1" si="40"/>
        <v>1139900.5700795203</v>
      </c>
      <c r="R120" s="45">
        <f t="shared" ca="1" si="41"/>
        <v>1165130.6911764741</v>
      </c>
      <c r="S120" s="8">
        <f t="shared" ca="1" si="42"/>
        <v>58944285.253897093</v>
      </c>
      <c r="T120" s="8">
        <f t="shared" ca="1" si="43"/>
        <v>58963535.503748558</v>
      </c>
      <c r="U120" s="8">
        <f t="shared" ca="1" si="44"/>
        <v>351573.25389709324</v>
      </c>
      <c r="V120" s="8">
        <f t="shared" ca="1" si="45"/>
        <v>370823.50374855846</v>
      </c>
      <c r="W120" s="8">
        <f t="shared" ca="1" si="46"/>
        <v>1137070.2538970932</v>
      </c>
      <c r="X120" s="8">
        <f t="shared" ca="1" si="47"/>
        <v>1156320.5037485585</v>
      </c>
    </row>
    <row r="121" spans="7:24" x14ac:dyDescent="0.25">
      <c r="G121" s="4">
        <v>2003</v>
      </c>
      <c r="H121" s="8">
        <f t="shared" ca="1" si="33"/>
        <v>57565344</v>
      </c>
      <c r="I121" s="8">
        <f t="shared" ca="1" si="34"/>
        <v>55930654</v>
      </c>
      <c r="J121" s="13">
        <f ca="1">INDEX($E$61:$N$61,COLUMNS(OFFSET($E$61,0,G121-$C$73):$N$61))</f>
        <v>1.0109999999999999</v>
      </c>
      <c r="K121" s="13">
        <f ca="1">INDEX($T$61:$AC$61,COLUMNS(OFFSET($T$61,0,G121-$C$73):$AC$61))</f>
        <v>1.04</v>
      </c>
      <c r="L121" s="45">
        <f t="shared" si="35"/>
        <v>56318302.300000004</v>
      </c>
      <c r="M121" s="8">
        <f t="shared" ca="1" si="36"/>
        <v>58178104.954797223</v>
      </c>
      <c r="N121" s="8">
        <f t="shared" ca="1" si="37"/>
        <v>58096742.550000004</v>
      </c>
      <c r="O121" s="8">
        <f t="shared" ca="1" si="38"/>
        <v>612760.95479722321</v>
      </c>
      <c r="P121" s="8">
        <f t="shared" ca="1" si="39"/>
        <v>531398.55000000447</v>
      </c>
      <c r="Q121" s="8">
        <f t="shared" ca="1" si="40"/>
        <v>2247450.9547972232</v>
      </c>
      <c r="R121" s="45">
        <f t="shared" ca="1" si="41"/>
        <v>2166088.5500000045</v>
      </c>
      <c r="S121" s="8">
        <f t="shared" ca="1" si="42"/>
        <v>58198340.19634299</v>
      </c>
      <c r="T121" s="8">
        <f t="shared" ca="1" si="43"/>
        <v>58165144.098076925</v>
      </c>
      <c r="U121" s="8">
        <f t="shared" ca="1" si="44"/>
        <v>632996.1963429898</v>
      </c>
      <c r="V121" s="8">
        <f t="shared" ca="1" si="45"/>
        <v>599800.09807692468</v>
      </c>
      <c r="W121" s="8">
        <f t="shared" ca="1" si="46"/>
        <v>2267686.1963429898</v>
      </c>
      <c r="X121" s="8">
        <f t="shared" ca="1" si="47"/>
        <v>2234490.0980769247</v>
      </c>
    </row>
    <row r="122" spans="7:24" x14ac:dyDescent="0.25">
      <c r="G122" s="4">
        <v>2004</v>
      </c>
      <c r="H122" s="8">
        <f t="shared" ca="1" si="33"/>
        <v>56976657</v>
      </c>
      <c r="I122" s="8">
        <f t="shared" ca="1" si="34"/>
        <v>53774672</v>
      </c>
      <c r="J122" s="13">
        <f ca="1">INDEX($E$61:$N$61,COLUMNS(OFFSET($E$61,0,G122-$C$73):$N$61))</f>
        <v>1.0229999999999999</v>
      </c>
      <c r="K122" s="13">
        <f ca="1">INDEX($T$61:$AC$61,COLUMNS(OFFSET($T$61,0,G122-$C$73):$AC$61))</f>
        <v>1.085</v>
      </c>
      <c r="L122" s="45">
        <f t="shared" si="35"/>
        <v>59646289.950000003</v>
      </c>
      <c r="M122" s="8">
        <f t="shared" ca="1" si="36"/>
        <v>58317678.181671545</v>
      </c>
      <c r="N122" s="8">
        <f t="shared" ca="1" si="37"/>
        <v>58447422.825576037</v>
      </c>
      <c r="O122" s="8">
        <f t="shared" ca="1" si="38"/>
        <v>1341021.1816715449</v>
      </c>
      <c r="P122" s="8">
        <f t="shared" ca="1" si="39"/>
        <v>1470765.8255760372</v>
      </c>
      <c r="Q122" s="8">
        <f t="shared" ca="1" si="40"/>
        <v>4543006.1816715449</v>
      </c>
      <c r="R122" s="45">
        <f t="shared" ca="1" si="41"/>
        <v>4672750.8255760372</v>
      </c>
      <c r="S122" s="8">
        <f t="shared" ca="1" si="42"/>
        <v>58287807.144846961</v>
      </c>
      <c r="T122" s="8">
        <f t="shared" ca="1" si="43"/>
        <v>58353502.359607339</v>
      </c>
      <c r="U122" s="8">
        <f t="shared" ca="1" si="44"/>
        <v>1311150.1448469609</v>
      </c>
      <c r="V122" s="8">
        <f t="shared" ca="1" si="45"/>
        <v>1376845.3596073389</v>
      </c>
      <c r="W122" s="8">
        <f t="shared" ca="1" si="46"/>
        <v>4513135.1448469609</v>
      </c>
      <c r="X122" s="8">
        <f t="shared" ca="1" si="47"/>
        <v>4578830.3596073389</v>
      </c>
    </row>
    <row r="123" spans="7:24" x14ac:dyDescent="0.25">
      <c r="G123" s="4">
        <v>2005</v>
      </c>
      <c r="H123" s="8">
        <f t="shared" ca="1" si="33"/>
        <v>56786410</v>
      </c>
      <c r="I123" s="8">
        <f t="shared" ca="1" si="34"/>
        <v>50644994</v>
      </c>
      <c r="J123" s="13">
        <f ca="1">INDEX($E$61:$N$61,COLUMNS(OFFSET($E$61,0,G123-$C$73):$N$61))</f>
        <v>1.0509999999999999</v>
      </c>
      <c r="K123" s="13">
        <f ca="1">INDEX($T$61:$AC$61,COLUMNS(OFFSET($T$61,0,G123-$C$73):$AC$61))</f>
        <v>1.1839999999999999</v>
      </c>
      <c r="L123" s="45">
        <f t="shared" si="35"/>
        <v>61174952.800000004</v>
      </c>
      <c r="M123" s="8">
        <f t="shared" ca="1" si="36"/>
        <v>59754937.681065649</v>
      </c>
      <c r="N123" s="8">
        <f t="shared" ca="1" si="37"/>
        <v>60151912.340540543</v>
      </c>
      <c r="O123" s="8">
        <f t="shared" ca="1" si="38"/>
        <v>2968527.6810656488</v>
      </c>
      <c r="P123" s="8">
        <f t="shared" ca="1" si="39"/>
        <v>3365502.3405405432</v>
      </c>
      <c r="Q123" s="8">
        <f t="shared" ca="1" si="40"/>
        <v>9109943.6810656488</v>
      </c>
      <c r="R123" s="45">
        <f t="shared" ca="1" si="41"/>
        <v>9506918.3405405432</v>
      </c>
      <c r="S123" s="8">
        <f t="shared" ca="1" si="42"/>
        <v>59686031.143419929</v>
      </c>
      <c r="T123" s="8">
        <f t="shared" ca="1" si="43"/>
        <v>59992926.323192112</v>
      </c>
      <c r="U123" s="8">
        <f t="shared" ca="1" si="44"/>
        <v>2899621.1434199288</v>
      </c>
      <c r="V123" s="8">
        <f t="shared" ca="1" si="45"/>
        <v>3206516.3231921121</v>
      </c>
      <c r="W123" s="8">
        <f t="shared" ca="1" si="46"/>
        <v>9041037.1434199288</v>
      </c>
      <c r="X123" s="8">
        <f t="shared" ca="1" si="47"/>
        <v>9347932.3231921121</v>
      </c>
    </row>
    <row r="124" spans="7:24" x14ac:dyDescent="0.25">
      <c r="G124" s="4">
        <v>2006</v>
      </c>
      <c r="H124" s="8">
        <f t="shared" ca="1" si="33"/>
        <v>54641339</v>
      </c>
      <c r="I124" s="8">
        <f t="shared" ca="1" si="34"/>
        <v>43606497</v>
      </c>
      <c r="J124" s="13">
        <f ca="1">INDEX($E$61:$N$61,COLUMNS(OFFSET($E$61,0,G124-$C$73):$N$61))</f>
        <v>1.1100000000000001</v>
      </c>
      <c r="K124" s="13">
        <f ca="1">INDEX($T$61:$AC$61,COLUMNS(OFFSET($T$61,0,G124-$C$73):$AC$61))</f>
        <v>1.4039999999999999</v>
      </c>
      <c r="L124" s="45">
        <f t="shared" si="35"/>
        <v>61926981.350000001</v>
      </c>
      <c r="M124" s="8">
        <f t="shared" ca="1" si="36"/>
        <v>60778247.061711721</v>
      </c>
      <c r="N124" s="8">
        <f t="shared" ca="1" si="37"/>
        <v>61425941.775925919</v>
      </c>
      <c r="O124" s="8">
        <f t="shared" ca="1" si="38"/>
        <v>6136908.0617117211</v>
      </c>
      <c r="P124" s="8">
        <f t="shared" ca="1" si="39"/>
        <v>6784602.7759259194</v>
      </c>
      <c r="Q124" s="8">
        <f t="shared" ca="1" si="40"/>
        <v>17171750.061711721</v>
      </c>
      <c r="R124" s="45">
        <f t="shared" ca="1" si="41"/>
        <v>17819444.775925919</v>
      </c>
      <c r="S124" s="8">
        <f t="shared" ca="1" si="42"/>
        <v>60664408.528638102</v>
      </c>
      <c r="T124" s="8">
        <f t="shared" ca="1" si="43"/>
        <v>61281767.995351896</v>
      </c>
      <c r="U124" s="8">
        <f t="shared" ca="1" si="44"/>
        <v>6023069.5286381021</v>
      </c>
      <c r="V124" s="8">
        <f t="shared" ca="1" si="45"/>
        <v>6640428.9953518957</v>
      </c>
      <c r="W124" s="8">
        <f t="shared" ca="1" si="46"/>
        <v>17057911.528638102</v>
      </c>
      <c r="X124" s="8">
        <f t="shared" ca="1" si="47"/>
        <v>17675270.995351896</v>
      </c>
    </row>
    <row r="125" spans="7:24" x14ac:dyDescent="0.25">
      <c r="G125" s="5">
        <v>2007</v>
      </c>
      <c r="H125" s="26">
        <f t="shared" ca="1" si="33"/>
        <v>48853563</v>
      </c>
      <c r="I125" s="26">
        <f t="shared" ca="1" si="34"/>
        <v>27229969</v>
      </c>
      <c r="J125" s="27">
        <f ca="1">INDEX($E$61:$N$61,COLUMNS(OFFSET($E$61,0,G125-$C$73):$N$61))</f>
        <v>1.292</v>
      </c>
      <c r="K125" s="27">
        <f ca="1">INDEX($T$61:$AC$61,COLUMNS(OFFSET($T$61,0,G125-$C$73):$AC$61))</f>
        <v>2.39</v>
      </c>
      <c r="L125" s="46">
        <f t="shared" si="35"/>
        <v>61864556</v>
      </c>
      <c r="M125" s="26">
        <f t="shared" ca="1" si="36"/>
        <v>62835335.718266256</v>
      </c>
      <c r="N125" s="26">
        <f t="shared" ca="1" si="37"/>
        <v>63209773.535564855</v>
      </c>
      <c r="O125" s="26">
        <f t="shared" ca="1" si="38"/>
        <v>13981772.718266256</v>
      </c>
      <c r="P125" s="26">
        <f t="shared" ca="1" si="39"/>
        <v>14356210.535564855</v>
      </c>
      <c r="Q125" s="26">
        <f t="shared" ca="1" si="40"/>
        <v>35605366.718266256</v>
      </c>
      <c r="R125" s="46">
        <f t="shared" ca="1" si="41"/>
        <v>35979804.535564855</v>
      </c>
      <c r="S125" s="26">
        <f t="shared" ca="1" si="42"/>
        <v>63054737.94561436</v>
      </c>
      <c r="T125" s="26">
        <f t="shared" ca="1" si="43"/>
        <v>63992138.545788765</v>
      </c>
      <c r="U125" s="26">
        <f t="shared" ca="1" si="44"/>
        <v>14201174.94561436</v>
      </c>
      <c r="V125" s="26">
        <f t="shared" ca="1" si="45"/>
        <v>15138575.545788765</v>
      </c>
      <c r="W125" s="26">
        <f t="shared" ca="1" si="46"/>
        <v>35824768.94561436</v>
      </c>
      <c r="X125" s="26">
        <f t="shared" ca="1" si="47"/>
        <v>36762169.545788765</v>
      </c>
    </row>
    <row r="128" spans="7:24" x14ac:dyDescent="0.25">
      <c r="G128" t="s">
        <v>47</v>
      </c>
      <c r="H128" s="22">
        <f ca="1">SUM(H116:H125)</f>
        <v>543481587</v>
      </c>
      <c r="I128" s="22">
        <f ca="1">SUM(I116:I125)</f>
        <v>498050368</v>
      </c>
      <c r="L128" s="22">
        <f t="shared" ref="L128:X128" si="48">SUM(L116:L125)</f>
        <v>569281839.1500001</v>
      </c>
      <c r="M128" s="22">
        <f t="shared" ca="1" si="48"/>
        <v>569091348.45593369</v>
      </c>
      <c r="N128" s="22">
        <f t="shared" ca="1" si="48"/>
        <v>570568197.93234825</v>
      </c>
      <c r="O128" s="22">
        <f t="shared" ca="1" si="48"/>
        <v>25609761.455933668</v>
      </c>
      <c r="P128" s="22">
        <f t="shared" ca="1" si="48"/>
        <v>27086610.932348207</v>
      </c>
      <c r="Q128" s="22">
        <f t="shared" ca="1" si="48"/>
        <v>71040980.45593366</v>
      </c>
      <c r="R128" s="22">
        <f t="shared" ca="1" si="48"/>
        <v>72517829.932348207</v>
      </c>
      <c r="S128" s="22">
        <f t="shared" ca="1" si="48"/>
        <v>569124887.19541705</v>
      </c>
      <c r="T128" s="22">
        <f t="shared" ca="1" si="48"/>
        <v>571046192.4150846</v>
      </c>
      <c r="U128" s="22">
        <f t="shared" ca="1" si="48"/>
        <v>25643300.195416935</v>
      </c>
      <c r="V128" s="22">
        <f t="shared" ca="1" si="48"/>
        <v>27564605.415084556</v>
      </c>
      <c r="W128" s="22">
        <f t="shared" ca="1" si="48"/>
        <v>71074519.195416927</v>
      </c>
      <c r="X128" s="22">
        <f t="shared" ca="1" si="48"/>
        <v>72995824.415084556</v>
      </c>
    </row>
  </sheetData>
  <mergeCells count="20">
    <mergeCell ref="R73:S73"/>
    <mergeCell ref="T73:U73"/>
    <mergeCell ref="R74:S74"/>
    <mergeCell ref="T74:U74"/>
    <mergeCell ref="R75:S75"/>
    <mergeCell ref="T75:U75"/>
    <mergeCell ref="R76:S76"/>
    <mergeCell ref="T76:U76"/>
    <mergeCell ref="R77:S77"/>
    <mergeCell ref="T77:U77"/>
    <mergeCell ref="R78:S78"/>
    <mergeCell ref="T78:U78"/>
    <mergeCell ref="R82:S82"/>
    <mergeCell ref="T82:U82"/>
    <mergeCell ref="R79:S79"/>
    <mergeCell ref="T79:U79"/>
    <mergeCell ref="R80:S80"/>
    <mergeCell ref="T80:U80"/>
    <mergeCell ref="R81:S81"/>
    <mergeCell ref="T81:U8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DEC59-C3D4-4F90-9A29-9C8ACDCF7282}">
  <dimension ref="B3:AE169"/>
  <sheetViews>
    <sheetView showGridLines="0" tabSelected="1" topLeftCell="G1" zoomScale="60" zoomScaleNormal="60" workbookViewId="0">
      <selection activeCell="V39" sqref="V39"/>
    </sheetView>
  </sheetViews>
  <sheetFormatPr defaultRowHeight="15" x14ac:dyDescent="0.25"/>
  <cols>
    <col min="2" max="2" width="9.5703125" customWidth="1"/>
    <col min="3" max="3" width="13.28515625" customWidth="1"/>
    <col min="4" max="4" width="13.7109375" customWidth="1"/>
    <col min="5" max="5" width="14.28515625" customWidth="1"/>
    <col min="6" max="6" width="13" customWidth="1"/>
    <col min="7" max="7" width="12.28515625" customWidth="1"/>
    <col min="8" max="9" width="11.7109375" customWidth="1"/>
    <col min="10" max="10" width="12.28515625" customWidth="1"/>
    <col min="11" max="11" width="13.7109375" customWidth="1"/>
    <col min="13" max="13" width="12.85546875" customWidth="1"/>
    <col min="14" max="14" width="12.42578125" customWidth="1"/>
    <col min="15" max="15" width="13.140625" customWidth="1"/>
    <col min="16" max="16" width="11" customWidth="1"/>
    <col min="17" max="17" width="14.7109375" customWidth="1"/>
    <col min="19" max="19" width="11.28515625" customWidth="1"/>
    <col min="20" max="21" width="14.5703125" customWidth="1"/>
    <col min="22" max="22" width="12" customWidth="1"/>
    <col min="23" max="23" width="13.7109375" customWidth="1"/>
    <col min="24" max="24" width="16" customWidth="1"/>
    <col min="25" max="25" width="15.28515625" customWidth="1"/>
    <col min="26" max="26" width="13.140625" customWidth="1"/>
    <col min="27" max="27" width="15.140625" customWidth="1"/>
  </cols>
  <sheetData>
    <row r="3" spans="4:30" x14ac:dyDescent="0.25">
      <c r="G3" s="1"/>
      <c r="H3" s="1" t="s">
        <v>0</v>
      </c>
      <c r="I3" s="1"/>
      <c r="J3" s="1"/>
      <c r="W3" s="1" t="s">
        <v>1</v>
      </c>
      <c r="X3" s="1"/>
      <c r="Y3" s="1"/>
    </row>
    <row r="4" spans="4:30" x14ac:dyDescent="0.25">
      <c r="L4" s="2"/>
      <c r="M4" s="2"/>
      <c r="N4" s="2"/>
      <c r="AA4" s="2"/>
      <c r="AB4" s="2"/>
      <c r="AC4" s="2"/>
    </row>
    <row r="5" spans="4:30" x14ac:dyDescent="0.25">
      <c r="D5" s="3"/>
      <c r="E5" s="3"/>
      <c r="F5" s="3"/>
      <c r="G5" s="3"/>
      <c r="H5" s="3"/>
      <c r="I5" s="3" t="s">
        <v>2</v>
      </c>
      <c r="J5" s="3"/>
      <c r="K5" s="3"/>
      <c r="S5" s="3"/>
      <c r="T5" s="3"/>
      <c r="U5" s="3"/>
      <c r="V5" s="3"/>
      <c r="W5" s="3"/>
      <c r="X5" s="3" t="s">
        <v>2</v>
      </c>
      <c r="Y5" s="3"/>
      <c r="Z5" s="3"/>
    </row>
    <row r="6" spans="4:30" x14ac:dyDescent="0.25">
      <c r="D6" s="4" t="s">
        <v>3</v>
      </c>
      <c r="E6" s="4"/>
      <c r="F6" s="4"/>
      <c r="G6" s="4"/>
      <c r="H6" s="4"/>
      <c r="I6" s="4"/>
      <c r="J6" s="4"/>
      <c r="K6" s="4"/>
      <c r="L6" s="4"/>
      <c r="M6" s="4"/>
      <c r="N6" s="4"/>
      <c r="S6" s="4" t="s">
        <v>3</v>
      </c>
    </row>
    <row r="7" spans="4:30" x14ac:dyDescent="0.25">
      <c r="D7" s="5" t="s">
        <v>4</v>
      </c>
      <c r="E7" s="5">
        <v>12</v>
      </c>
      <c r="F7" s="5">
        <v>24</v>
      </c>
      <c r="G7" s="5">
        <v>36</v>
      </c>
      <c r="H7" s="5">
        <v>48</v>
      </c>
      <c r="I7" s="5">
        <v>60</v>
      </c>
      <c r="J7" s="5">
        <v>72</v>
      </c>
      <c r="K7" s="5">
        <v>84</v>
      </c>
      <c r="L7" s="5">
        <v>96</v>
      </c>
      <c r="M7" s="5">
        <v>108</v>
      </c>
      <c r="N7" s="5">
        <v>120</v>
      </c>
      <c r="O7" s="5">
        <v>132</v>
      </c>
      <c r="S7" s="5" t="s">
        <v>4</v>
      </c>
      <c r="T7" s="5">
        <v>12</v>
      </c>
      <c r="U7" s="5">
        <v>24</v>
      </c>
      <c r="V7" s="5">
        <v>36</v>
      </c>
      <c r="W7" s="5">
        <v>48</v>
      </c>
      <c r="X7" s="5">
        <v>60</v>
      </c>
      <c r="Y7" s="5">
        <v>72</v>
      </c>
      <c r="Z7" s="5">
        <v>84</v>
      </c>
      <c r="AA7" s="5">
        <v>96</v>
      </c>
      <c r="AB7" s="5">
        <v>108</v>
      </c>
      <c r="AC7" s="5">
        <v>120</v>
      </c>
      <c r="AD7" s="5">
        <v>132</v>
      </c>
    </row>
    <row r="8" spans="4:30" x14ac:dyDescent="0.25">
      <c r="D8" s="6">
        <v>1998</v>
      </c>
      <c r="E8" s="7"/>
      <c r="F8" s="7"/>
      <c r="G8" s="7">
        <v>11171</v>
      </c>
      <c r="H8" s="7">
        <v>12380</v>
      </c>
      <c r="I8" s="7">
        <v>13216</v>
      </c>
      <c r="J8" s="7">
        <v>14067</v>
      </c>
      <c r="K8" s="7">
        <v>14688</v>
      </c>
      <c r="L8" s="8">
        <v>16366</v>
      </c>
      <c r="M8" s="8">
        <v>16163</v>
      </c>
      <c r="N8" s="8">
        <v>15835</v>
      </c>
      <c r="O8" s="8">
        <v>15822</v>
      </c>
      <c r="S8" s="6">
        <v>1998</v>
      </c>
      <c r="T8" s="7"/>
      <c r="U8" s="7"/>
      <c r="V8" s="7">
        <v>6309</v>
      </c>
      <c r="W8" s="7">
        <v>8521</v>
      </c>
      <c r="X8" s="7">
        <v>10082</v>
      </c>
      <c r="Y8" s="7">
        <v>11620</v>
      </c>
      <c r="Z8" s="7">
        <v>13242</v>
      </c>
      <c r="AA8" s="8">
        <v>14419</v>
      </c>
      <c r="AB8" s="8">
        <v>15311</v>
      </c>
      <c r="AC8" s="8">
        <v>15764</v>
      </c>
      <c r="AD8" s="8">
        <v>15822</v>
      </c>
    </row>
    <row r="9" spans="4:30" x14ac:dyDescent="0.25">
      <c r="D9" s="4">
        <v>1999</v>
      </c>
      <c r="F9" s="8">
        <v>13255</v>
      </c>
      <c r="G9" s="8">
        <v>16405</v>
      </c>
      <c r="H9" s="8">
        <v>19639</v>
      </c>
      <c r="I9" s="8">
        <v>22473</v>
      </c>
      <c r="J9" s="8">
        <v>23764</v>
      </c>
      <c r="K9" s="8">
        <v>25094</v>
      </c>
      <c r="L9" s="8">
        <v>24795</v>
      </c>
      <c r="M9" s="8">
        <v>25071</v>
      </c>
      <c r="N9" s="8">
        <v>25107</v>
      </c>
      <c r="S9" s="4">
        <v>1999</v>
      </c>
      <c r="T9" s="8"/>
      <c r="U9" s="8">
        <v>4666</v>
      </c>
      <c r="V9" s="8">
        <v>9861</v>
      </c>
      <c r="W9" s="8">
        <v>13971</v>
      </c>
      <c r="X9" s="8">
        <v>18127</v>
      </c>
      <c r="Y9" s="8">
        <v>22032</v>
      </c>
      <c r="Z9" s="8">
        <v>23511</v>
      </c>
      <c r="AA9" s="8">
        <v>24146</v>
      </c>
      <c r="AB9" s="8">
        <v>24592</v>
      </c>
      <c r="AC9" s="8">
        <v>24817</v>
      </c>
    </row>
    <row r="10" spans="4:30" x14ac:dyDescent="0.25">
      <c r="D10" s="4">
        <v>2000</v>
      </c>
      <c r="E10" s="8">
        <v>15676</v>
      </c>
      <c r="F10" s="8">
        <v>18749</v>
      </c>
      <c r="G10" s="8">
        <v>21900</v>
      </c>
      <c r="H10" s="8">
        <v>27144</v>
      </c>
      <c r="I10" s="8">
        <v>29488</v>
      </c>
      <c r="J10" s="8">
        <v>34458</v>
      </c>
      <c r="K10" s="8">
        <v>36949</v>
      </c>
      <c r="L10" s="8">
        <v>37505</v>
      </c>
      <c r="M10" s="8">
        <v>37246</v>
      </c>
      <c r="N10" s="4"/>
      <c r="S10" s="4">
        <v>2000</v>
      </c>
      <c r="T10" s="8">
        <v>1302</v>
      </c>
      <c r="U10" s="8">
        <v>6513</v>
      </c>
      <c r="V10" s="8">
        <v>12139</v>
      </c>
      <c r="W10" s="8">
        <v>17828</v>
      </c>
      <c r="X10" s="8">
        <v>24030</v>
      </c>
      <c r="Y10" s="8">
        <v>28853</v>
      </c>
      <c r="Z10" s="8">
        <v>33222</v>
      </c>
      <c r="AA10" s="8">
        <v>35902</v>
      </c>
      <c r="AB10" s="8">
        <v>36782</v>
      </c>
    </row>
    <row r="11" spans="4:30" x14ac:dyDescent="0.25">
      <c r="D11" s="4">
        <v>2001</v>
      </c>
      <c r="E11" s="8">
        <v>11827</v>
      </c>
      <c r="F11" s="8">
        <v>16004</v>
      </c>
      <c r="G11" s="8">
        <v>21022</v>
      </c>
      <c r="H11" s="8">
        <v>26578</v>
      </c>
      <c r="I11" s="8">
        <v>34205</v>
      </c>
      <c r="J11" s="8">
        <v>37136</v>
      </c>
      <c r="K11" s="8">
        <v>38541</v>
      </c>
      <c r="L11" s="8">
        <v>38798</v>
      </c>
      <c r="M11" s="4"/>
      <c r="N11" s="4"/>
      <c r="S11" s="4">
        <v>2001</v>
      </c>
      <c r="T11" s="8">
        <v>1539</v>
      </c>
      <c r="U11" s="8">
        <v>5952</v>
      </c>
      <c r="V11" s="8">
        <v>12319</v>
      </c>
      <c r="W11" s="8">
        <v>18609</v>
      </c>
      <c r="X11" s="8">
        <v>24387</v>
      </c>
      <c r="Y11" s="8">
        <v>31090</v>
      </c>
      <c r="Z11" s="8">
        <v>37070</v>
      </c>
      <c r="AA11" s="8">
        <v>38519</v>
      </c>
    </row>
    <row r="12" spans="4:30" x14ac:dyDescent="0.25">
      <c r="D12" s="4">
        <v>2002</v>
      </c>
      <c r="E12" s="8">
        <v>12811</v>
      </c>
      <c r="F12" s="8">
        <v>20370</v>
      </c>
      <c r="G12" s="8">
        <v>26656</v>
      </c>
      <c r="H12" s="8">
        <v>37667</v>
      </c>
      <c r="I12" s="8">
        <v>44414</v>
      </c>
      <c r="J12" s="8">
        <v>48701</v>
      </c>
      <c r="K12" s="8">
        <v>48169</v>
      </c>
      <c r="L12" s="4"/>
      <c r="M12" s="4"/>
      <c r="N12" s="4"/>
      <c r="S12" s="4">
        <v>2002</v>
      </c>
      <c r="T12" s="8">
        <v>2318</v>
      </c>
      <c r="U12" s="8">
        <v>7932</v>
      </c>
      <c r="V12" s="8">
        <v>13822</v>
      </c>
      <c r="W12" s="8">
        <v>22095</v>
      </c>
      <c r="X12" s="8">
        <v>31945</v>
      </c>
      <c r="Y12" s="8">
        <v>40629</v>
      </c>
      <c r="Z12" s="8">
        <v>44437</v>
      </c>
    </row>
    <row r="13" spans="4:30" x14ac:dyDescent="0.25">
      <c r="D13" s="4">
        <v>2003</v>
      </c>
      <c r="E13" s="8">
        <v>9651</v>
      </c>
      <c r="F13" s="8">
        <v>16995</v>
      </c>
      <c r="G13" s="8">
        <v>30354</v>
      </c>
      <c r="H13" s="8">
        <v>40594</v>
      </c>
      <c r="I13" s="8">
        <v>44231</v>
      </c>
      <c r="J13" s="8">
        <v>44373</v>
      </c>
      <c r="K13" s="8"/>
      <c r="L13" s="4"/>
      <c r="M13" s="4"/>
      <c r="N13" s="4"/>
      <c r="S13" s="4">
        <v>2003</v>
      </c>
      <c r="T13" s="8">
        <v>1743</v>
      </c>
      <c r="U13" s="8">
        <v>6240</v>
      </c>
      <c r="V13" s="8">
        <v>12683</v>
      </c>
      <c r="W13" s="8">
        <v>22892</v>
      </c>
      <c r="X13" s="8">
        <v>34505</v>
      </c>
      <c r="Y13" s="8">
        <v>39320</v>
      </c>
      <c r="Z13" s="8"/>
    </row>
    <row r="14" spans="4:30" x14ac:dyDescent="0.25">
      <c r="D14" s="4">
        <v>2004</v>
      </c>
      <c r="E14" s="8">
        <v>16995</v>
      </c>
      <c r="F14" s="8">
        <v>40180</v>
      </c>
      <c r="G14" s="8">
        <v>58866</v>
      </c>
      <c r="H14" s="8">
        <v>71707</v>
      </c>
      <c r="I14" s="8">
        <v>70288</v>
      </c>
      <c r="J14" s="8"/>
      <c r="K14" s="8"/>
      <c r="L14" s="4"/>
      <c r="M14" s="4"/>
      <c r="N14" s="4"/>
      <c r="S14" s="4">
        <v>2004</v>
      </c>
      <c r="T14" s="8">
        <v>2221</v>
      </c>
      <c r="U14" s="8">
        <v>9898</v>
      </c>
      <c r="V14" s="8">
        <v>25950</v>
      </c>
      <c r="W14" s="8">
        <v>43439</v>
      </c>
      <c r="X14" s="8">
        <v>52811</v>
      </c>
      <c r="Y14" s="8"/>
      <c r="Z14" s="8"/>
    </row>
    <row r="15" spans="4:30" x14ac:dyDescent="0.25">
      <c r="D15" s="4">
        <v>2005</v>
      </c>
      <c r="E15" s="8">
        <v>28674</v>
      </c>
      <c r="F15" s="8">
        <v>47432</v>
      </c>
      <c r="G15" s="8">
        <v>70340</v>
      </c>
      <c r="H15" s="8">
        <v>70655</v>
      </c>
      <c r="I15" s="4"/>
      <c r="J15" s="4"/>
      <c r="K15" s="4"/>
      <c r="L15" s="4"/>
      <c r="M15" s="4"/>
      <c r="N15" s="4"/>
      <c r="S15" s="4">
        <v>2005</v>
      </c>
      <c r="T15" s="8">
        <v>3043</v>
      </c>
      <c r="U15" s="8">
        <v>12219</v>
      </c>
      <c r="V15" s="8">
        <v>27073</v>
      </c>
      <c r="W15" s="8">
        <v>40026</v>
      </c>
    </row>
    <row r="16" spans="4:30" x14ac:dyDescent="0.25">
      <c r="D16" s="4">
        <v>2006</v>
      </c>
      <c r="E16" s="8">
        <v>27066</v>
      </c>
      <c r="F16" s="8">
        <v>46783</v>
      </c>
      <c r="G16" s="8">
        <v>48804</v>
      </c>
      <c r="H16" s="4"/>
      <c r="I16" s="4"/>
      <c r="J16" s="4"/>
      <c r="K16" s="4"/>
      <c r="L16" s="4"/>
      <c r="M16" s="4"/>
      <c r="N16" s="9"/>
      <c r="S16" s="4">
        <v>2006</v>
      </c>
      <c r="T16" s="8">
        <v>3531</v>
      </c>
      <c r="U16" s="8">
        <v>11778</v>
      </c>
      <c r="V16" s="8">
        <v>22819</v>
      </c>
    </row>
    <row r="17" spans="4:31" x14ac:dyDescent="0.25">
      <c r="D17" s="4">
        <v>2007</v>
      </c>
      <c r="E17" s="8">
        <v>19477</v>
      </c>
      <c r="F17" s="8">
        <v>31732</v>
      </c>
      <c r="G17" s="4"/>
      <c r="H17" s="4"/>
      <c r="I17" s="4"/>
      <c r="J17" s="4"/>
      <c r="K17" s="4"/>
      <c r="L17" s="4"/>
      <c r="M17" s="4"/>
      <c r="N17" s="4"/>
      <c r="S17" s="4">
        <v>2007</v>
      </c>
      <c r="T17" s="8">
        <v>3529</v>
      </c>
      <c r="U17" s="8">
        <v>11865</v>
      </c>
    </row>
    <row r="18" spans="4:31" x14ac:dyDescent="0.25">
      <c r="D18" s="4">
        <v>2008</v>
      </c>
      <c r="E18" s="8">
        <v>18632</v>
      </c>
      <c r="S18" s="4">
        <v>2008</v>
      </c>
      <c r="T18" s="4">
        <v>3409</v>
      </c>
    </row>
    <row r="20" spans="4:31" x14ac:dyDescent="0.25">
      <c r="F20" s="1" t="s">
        <v>5</v>
      </c>
      <c r="G20" s="1"/>
      <c r="H20" s="1"/>
      <c r="V20" s="1" t="s">
        <v>6</v>
      </c>
      <c r="W20" s="1"/>
      <c r="X20" s="1"/>
    </row>
    <row r="21" spans="4:31" x14ac:dyDescent="0.25">
      <c r="L21" s="2"/>
      <c r="M21" s="2"/>
      <c r="N21" s="2"/>
      <c r="AB21" s="2"/>
      <c r="AC21" s="2"/>
      <c r="AD21" s="2"/>
    </row>
    <row r="22" spans="4:31" x14ac:dyDescent="0.25">
      <c r="D22" s="3"/>
      <c r="E22" s="3"/>
      <c r="F22" s="3"/>
      <c r="G22" s="3"/>
      <c r="H22" s="3"/>
      <c r="I22" s="3" t="s">
        <v>2</v>
      </c>
      <c r="J22" s="3"/>
      <c r="K22" s="3"/>
      <c r="T22" s="3"/>
      <c r="U22" s="3"/>
      <c r="V22" s="3"/>
      <c r="W22" s="3"/>
      <c r="X22" s="3"/>
      <c r="Y22" s="3" t="s">
        <v>2</v>
      </c>
      <c r="Z22" s="3"/>
      <c r="AA22" s="3"/>
    </row>
    <row r="23" spans="4:31" x14ac:dyDescent="0.25">
      <c r="D23" s="4" t="s">
        <v>3</v>
      </c>
      <c r="T23" s="4" t="s">
        <v>3</v>
      </c>
    </row>
    <row r="24" spans="4:31" x14ac:dyDescent="0.25">
      <c r="D24" s="5" t="s">
        <v>4</v>
      </c>
      <c r="E24" s="5" t="str">
        <f t="shared" ref="E24:N24" si="0">CONCATENATE(E$7,"-",F$7)</f>
        <v>12-24</v>
      </c>
      <c r="F24" s="5" t="str">
        <f t="shared" si="0"/>
        <v>24-36</v>
      </c>
      <c r="G24" s="5" t="str">
        <f t="shared" si="0"/>
        <v>36-48</v>
      </c>
      <c r="H24" s="5" t="str">
        <f t="shared" si="0"/>
        <v>48-60</v>
      </c>
      <c r="I24" s="5" t="str">
        <f t="shared" si="0"/>
        <v>60-72</v>
      </c>
      <c r="J24" s="5" t="str">
        <f t="shared" si="0"/>
        <v>72-84</v>
      </c>
      <c r="K24" s="5" t="str">
        <f t="shared" si="0"/>
        <v>84-96</v>
      </c>
      <c r="L24" s="5" t="str">
        <f t="shared" si="0"/>
        <v>96-108</v>
      </c>
      <c r="M24" s="5" t="str">
        <f t="shared" si="0"/>
        <v>108-120</v>
      </c>
      <c r="N24" s="5" t="str">
        <f t="shared" si="0"/>
        <v>120-132</v>
      </c>
      <c r="O24" s="5" t="s">
        <v>7</v>
      </c>
      <c r="T24" s="5" t="s">
        <v>4</v>
      </c>
      <c r="U24" s="5" t="str">
        <f t="shared" ref="U24:AD24" si="1">CONCATENATE(T$7,"-",U$7)</f>
        <v>12-24</v>
      </c>
      <c r="V24" s="5" t="str">
        <f t="shared" si="1"/>
        <v>24-36</v>
      </c>
      <c r="W24" s="5" t="str">
        <f t="shared" si="1"/>
        <v>36-48</v>
      </c>
      <c r="X24" s="5" t="str">
        <f t="shared" si="1"/>
        <v>48-60</v>
      </c>
      <c r="Y24" s="5" t="str">
        <f t="shared" si="1"/>
        <v>60-72</v>
      </c>
      <c r="Z24" s="5" t="str">
        <f t="shared" si="1"/>
        <v>72-84</v>
      </c>
      <c r="AA24" s="5" t="str">
        <f t="shared" si="1"/>
        <v>84-96</v>
      </c>
      <c r="AB24" s="5" t="str">
        <f t="shared" si="1"/>
        <v>96-108</v>
      </c>
      <c r="AC24" s="5" t="str">
        <f t="shared" si="1"/>
        <v>108-120</v>
      </c>
      <c r="AD24" s="5" t="str">
        <f t="shared" si="1"/>
        <v>120-132</v>
      </c>
      <c r="AE24" s="5" t="s">
        <v>7</v>
      </c>
    </row>
    <row r="25" spans="4:31" x14ac:dyDescent="0.25">
      <c r="D25" s="6">
        <v>1998</v>
      </c>
      <c r="E25" s="10" t="str">
        <f>IF(ISBLANK(E8),"",F8/E8)</f>
        <v/>
      </c>
      <c r="F25" s="10" t="str">
        <f t="shared" ref="F25:M33" si="2">IF(ISBLANK(F8),"",G8/F8)</f>
        <v/>
      </c>
      <c r="G25" s="10">
        <f t="shared" si="2"/>
        <v>1.1082266583117</v>
      </c>
      <c r="H25" s="10">
        <f t="shared" si="2"/>
        <v>1.0675282714054928</v>
      </c>
      <c r="I25" s="10">
        <f t="shared" si="2"/>
        <v>1.0643916464891041</v>
      </c>
      <c r="J25" s="10">
        <f t="shared" si="2"/>
        <v>1.0441458733205373</v>
      </c>
      <c r="K25" s="10">
        <f t="shared" si="2"/>
        <v>1.1142429193899781</v>
      </c>
      <c r="L25" s="9">
        <f t="shared" si="2"/>
        <v>0.98759623609923008</v>
      </c>
      <c r="M25" s="9">
        <f t="shared" si="2"/>
        <v>0.97970673761059213</v>
      </c>
      <c r="N25" s="9">
        <f>IF(ISBLANK(N8),"",O8/N8)</f>
        <v>0.99917903378591733</v>
      </c>
      <c r="T25" s="6">
        <v>1998</v>
      </c>
      <c r="U25" s="10" t="str">
        <f>IF(ISBLANK(T8),"",U8/T8)</f>
        <v/>
      </c>
      <c r="V25" s="10" t="str">
        <f t="shared" ref="V25:AC33" si="3">IF(ISBLANK(U8),"",V8/U8)</f>
        <v/>
      </c>
      <c r="W25" s="10">
        <f t="shared" si="3"/>
        <v>1.3506102393406245</v>
      </c>
      <c r="X25" s="10">
        <f t="shared" si="3"/>
        <v>1.1831944607440441</v>
      </c>
      <c r="Y25" s="10">
        <f t="shared" si="3"/>
        <v>1.1525490974013093</v>
      </c>
      <c r="Z25" s="10">
        <f t="shared" si="3"/>
        <v>1.1395869191049914</v>
      </c>
      <c r="AA25" s="10">
        <f t="shared" si="3"/>
        <v>1.0888838544026582</v>
      </c>
      <c r="AB25" s="9">
        <f t="shared" si="3"/>
        <v>1.0618628198904223</v>
      </c>
      <c r="AC25" s="9">
        <f t="shared" si="3"/>
        <v>1.0295865717458037</v>
      </c>
      <c r="AD25" s="9">
        <f>IF(ISBLANK(AC8),"",AD8/AC8)</f>
        <v>1.0036792692210099</v>
      </c>
    </row>
    <row r="26" spans="4:31" x14ac:dyDescent="0.25">
      <c r="D26" s="4">
        <v>1999</v>
      </c>
      <c r="E26" s="9" t="str">
        <f t="shared" ref="E26:E34" si="4">IF(ISBLANK(E9),"",F9/E9)</f>
        <v/>
      </c>
      <c r="F26" s="9">
        <f t="shared" si="2"/>
        <v>1.2376461712561297</v>
      </c>
      <c r="G26" s="9">
        <f t="shared" si="2"/>
        <v>1.1971350198110333</v>
      </c>
      <c r="H26" s="9">
        <f t="shared" si="2"/>
        <v>1.144304699831967</v>
      </c>
      <c r="I26" s="9">
        <f t="shared" si="2"/>
        <v>1.057446713834379</v>
      </c>
      <c r="J26" s="9">
        <f t="shared" si="2"/>
        <v>1.0559670089210571</v>
      </c>
      <c r="K26" s="9">
        <f t="shared" si="2"/>
        <v>0.98808480114768471</v>
      </c>
      <c r="L26" s="9">
        <f t="shared" si="2"/>
        <v>1.0111312764670297</v>
      </c>
      <c r="M26" s="9">
        <f t="shared" si="2"/>
        <v>1.0014359219815723</v>
      </c>
      <c r="N26" s="11"/>
      <c r="T26" s="4">
        <v>1999</v>
      </c>
      <c r="U26" s="9" t="str">
        <f t="shared" ref="U26:U34" si="5">IF(ISBLANK(T9),"",U9/T9)</f>
        <v/>
      </c>
      <c r="V26" s="9">
        <f t="shared" si="3"/>
        <v>2.1133733390484353</v>
      </c>
      <c r="W26" s="9">
        <f t="shared" si="3"/>
        <v>1.416793428658351</v>
      </c>
      <c r="X26" s="9">
        <f t="shared" si="3"/>
        <v>1.2974733376279437</v>
      </c>
      <c r="Y26" s="9">
        <f t="shared" si="3"/>
        <v>1.2154245048822199</v>
      </c>
      <c r="Z26" s="9">
        <f t="shared" si="3"/>
        <v>1.0671296296296295</v>
      </c>
      <c r="AA26" s="9">
        <f t="shared" si="3"/>
        <v>1.0270086342563056</v>
      </c>
      <c r="AB26" s="9">
        <f t="shared" si="3"/>
        <v>1.0184709682763191</v>
      </c>
      <c r="AC26" s="9">
        <f t="shared" si="3"/>
        <v>1.0091493168510084</v>
      </c>
      <c r="AD26" s="11"/>
    </row>
    <row r="27" spans="4:31" x14ac:dyDescent="0.25">
      <c r="D27" s="4">
        <v>2000</v>
      </c>
      <c r="E27" s="9">
        <f t="shared" si="4"/>
        <v>1.1960321510589436</v>
      </c>
      <c r="F27" s="9">
        <f t="shared" si="2"/>
        <v>1.1680622966558216</v>
      </c>
      <c r="G27" s="9">
        <f t="shared" si="2"/>
        <v>1.2394520547945205</v>
      </c>
      <c r="H27" s="9">
        <f t="shared" si="2"/>
        <v>1.0863542587680519</v>
      </c>
      <c r="I27" s="9">
        <f t="shared" si="2"/>
        <v>1.168543136190993</v>
      </c>
      <c r="J27" s="9">
        <f t="shared" si="2"/>
        <v>1.0722909048696965</v>
      </c>
      <c r="K27" s="9">
        <f t="shared" si="2"/>
        <v>1.0150477685458335</v>
      </c>
      <c r="L27" s="9">
        <f t="shared" si="2"/>
        <v>0.9930942540994534</v>
      </c>
      <c r="M27" s="9"/>
      <c r="N27" s="11"/>
      <c r="T27" s="4">
        <v>2000</v>
      </c>
      <c r="U27" s="9">
        <f t="shared" si="5"/>
        <v>5.0023041474654377</v>
      </c>
      <c r="V27" s="9">
        <f t="shared" si="3"/>
        <v>1.8638108398587441</v>
      </c>
      <c r="W27" s="9">
        <f t="shared" si="3"/>
        <v>1.4686547491556141</v>
      </c>
      <c r="X27" s="9">
        <f t="shared" si="3"/>
        <v>1.347879739735248</v>
      </c>
      <c r="Y27" s="9">
        <f t="shared" si="3"/>
        <v>1.2007074490220557</v>
      </c>
      <c r="Z27" s="9">
        <f t="shared" si="3"/>
        <v>1.1514227290056493</v>
      </c>
      <c r="AA27" s="9">
        <f t="shared" si="3"/>
        <v>1.0806694359159592</v>
      </c>
      <c r="AB27" s="9">
        <f t="shared" si="3"/>
        <v>1.0245111692941897</v>
      </c>
      <c r="AC27" s="11"/>
      <c r="AD27" s="11"/>
    </row>
    <row r="28" spans="4:31" x14ac:dyDescent="0.25">
      <c r="D28" s="4">
        <v>2001</v>
      </c>
      <c r="E28" s="9">
        <f t="shared" si="4"/>
        <v>1.3531749386995857</v>
      </c>
      <c r="F28" s="9">
        <f t="shared" si="2"/>
        <v>1.3135466133466633</v>
      </c>
      <c r="G28" s="9">
        <f t="shared" si="2"/>
        <v>1.2642945485681667</v>
      </c>
      <c r="H28" s="9">
        <f t="shared" si="2"/>
        <v>1.2869666641583264</v>
      </c>
      <c r="I28" s="9">
        <f t="shared" si="2"/>
        <v>1.0856892267212397</v>
      </c>
      <c r="J28" s="9">
        <f t="shared" si="2"/>
        <v>1.0378339077983627</v>
      </c>
      <c r="K28" s="9">
        <f t="shared" si="2"/>
        <v>1.0066682234503517</v>
      </c>
      <c r="L28" s="9"/>
      <c r="M28" s="9"/>
      <c r="N28" s="11"/>
      <c r="T28" s="4">
        <v>2001</v>
      </c>
      <c r="U28" s="9">
        <f t="shared" si="5"/>
        <v>3.867446393762183</v>
      </c>
      <c r="V28" s="9">
        <f t="shared" si="3"/>
        <v>2.0697244623655915</v>
      </c>
      <c r="W28" s="9">
        <f t="shared" si="3"/>
        <v>1.5105933923208053</v>
      </c>
      <c r="X28" s="9">
        <f t="shared" si="3"/>
        <v>1.3104949218120265</v>
      </c>
      <c r="Y28" s="9">
        <f t="shared" si="3"/>
        <v>1.2748595563209908</v>
      </c>
      <c r="Z28" s="9">
        <f t="shared" si="3"/>
        <v>1.1923448054036667</v>
      </c>
      <c r="AA28" s="9">
        <f t="shared" si="3"/>
        <v>1.0390882114917723</v>
      </c>
      <c r="AB28" s="11"/>
      <c r="AC28" s="11"/>
      <c r="AD28" s="11"/>
    </row>
    <row r="29" spans="4:31" x14ac:dyDescent="0.25">
      <c r="D29" s="4">
        <v>2002</v>
      </c>
      <c r="E29" s="9">
        <f t="shared" si="4"/>
        <v>1.5900398095386776</v>
      </c>
      <c r="F29" s="9">
        <f t="shared" si="2"/>
        <v>1.3085910652920962</v>
      </c>
      <c r="G29" s="9">
        <f t="shared" si="2"/>
        <v>1.413077731092437</v>
      </c>
      <c r="H29" s="9">
        <f t="shared" si="2"/>
        <v>1.1791223086521359</v>
      </c>
      <c r="I29" s="9">
        <f t="shared" si="2"/>
        <v>1.096523618678795</v>
      </c>
      <c r="J29" s="9">
        <f t="shared" si="2"/>
        <v>0.98907619966735794</v>
      </c>
      <c r="K29" s="9"/>
      <c r="L29" s="9"/>
      <c r="M29" s="9"/>
      <c r="N29" s="11"/>
      <c r="T29" s="4">
        <v>2002</v>
      </c>
      <c r="U29" s="9">
        <f t="shared" si="5"/>
        <v>3.4219154443485764</v>
      </c>
      <c r="V29" s="9">
        <f t="shared" si="3"/>
        <v>1.7425617750882501</v>
      </c>
      <c r="W29" s="9">
        <f t="shared" si="3"/>
        <v>1.5985385617132108</v>
      </c>
      <c r="X29" s="9">
        <f t="shared" si="3"/>
        <v>1.4458022176963115</v>
      </c>
      <c r="Y29" s="9">
        <f t="shared" si="3"/>
        <v>1.2718422288308029</v>
      </c>
      <c r="Z29" s="9">
        <f t="shared" si="3"/>
        <v>1.0937261561938516</v>
      </c>
      <c r="AA29" s="9"/>
      <c r="AB29" s="11"/>
      <c r="AC29" s="11"/>
      <c r="AD29" s="11"/>
    </row>
    <row r="30" spans="4:31" x14ac:dyDescent="0.25">
      <c r="D30" s="4">
        <v>2003</v>
      </c>
      <c r="E30" s="9">
        <f t="shared" si="4"/>
        <v>1.7609574137395088</v>
      </c>
      <c r="F30" s="9">
        <f t="shared" si="2"/>
        <v>1.7860547219770522</v>
      </c>
      <c r="G30" s="9">
        <f t="shared" si="2"/>
        <v>1.3373525729722606</v>
      </c>
      <c r="H30" s="9">
        <f t="shared" si="2"/>
        <v>1.0895945213578362</v>
      </c>
      <c r="I30" s="9">
        <f t="shared" si="2"/>
        <v>1.0032104180326016</v>
      </c>
      <c r="J30" s="9"/>
      <c r="K30" s="9"/>
      <c r="L30" s="9"/>
      <c r="M30" s="9"/>
      <c r="N30" s="11"/>
      <c r="T30" s="4">
        <v>2003</v>
      </c>
      <c r="U30" s="9">
        <f t="shared" si="5"/>
        <v>3.5800344234079176</v>
      </c>
      <c r="V30" s="9">
        <f t="shared" si="3"/>
        <v>2.0325320512820513</v>
      </c>
      <c r="W30" s="9">
        <f t="shared" si="3"/>
        <v>1.8049357407553417</v>
      </c>
      <c r="X30" s="9">
        <f t="shared" si="3"/>
        <v>1.5072951249344748</v>
      </c>
      <c r="Y30" s="9">
        <f t="shared" si="3"/>
        <v>1.1395449934792059</v>
      </c>
      <c r="Z30" s="9"/>
      <c r="AA30" s="9"/>
      <c r="AB30" s="11"/>
      <c r="AC30" s="11"/>
      <c r="AD30" s="11"/>
    </row>
    <row r="31" spans="4:31" x14ac:dyDescent="0.25">
      <c r="D31" s="4">
        <v>2004</v>
      </c>
      <c r="E31" s="9">
        <f t="shared" si="4"/>
        <v>2.3642247719917622</v>
      </c>
      <c r="F31" s="9">
        <f t="shared" si="2"/>
        <v>1.4650572424091588</v>
      </c>
      <c r="G31" s="9">
        <f t="shared" si="2"/>
        <v>1.2181395032786329</v>
      </c>
      <c r="H31" s="9">
        <f t="shared" si="2"/>
        <v>0.98021113698802065</v>
      </c>
      <c r="I31" s="9"/>
      <c r="J31" s="9"/>
      <c r="K31" s="9"/>
      <c r="L31" s="9"/>
      <c r="M31" s="9"/>
      <c r="N31" s="11"/>
      <c r="T31" s="4">
        <v>2004</v>
      </c>
      <c r="U31" s="9">
        <f t="shared" si="5"/>
        <v>4.4565511031067091</v>
      </c>
      <c r="V31" s="9">
        <f t="shared" si="3"/>
        <v>2.621741766013336</v>
      </c>
      <c r="W31" s="9">
        <f t="shared" si="3"/>
        <v>1.6739499036608863</v>
      </c>
      <c r="X31" s="9">
        <f t="shared" si="3"/>
        <v>1.2157508229931628</v>
      </c>
      <c r="Y31" s="9"/>
      <c r="Z31" s="9"/>
      <c r="AA31" s="9"/>
      <c r="AB31" s="11"/>
      <c r="AC31" s="11"/>
      <c r="AD31" s="11"/>
    </row>
    <row r="32" spans="4:31" x14ac:dyDescent="0.25">
      <c r="D32" s="4">
        <v>2005</v>
      </c>
      <c r="E32" s="9">
        <f t="shared" si="4"/>
        <v>1.6541814884564414</v>
      </c>
      <c r="F32" s="9">
        <f t="shared" si="2"/>
        <v>1.4829650868611908</v>
      </c>
      <c r="G32" s="9">
        <f t="shared" si="2"/>
        <v>1.0044782485072505</v>
      </c>
      <c r="H32" s="9"/>
      <c r="I32" s="9"/>
      <c r="J32" s="9"/>
      <c r="K32" s="9"/>
      <c r="L32" s="9"/>
      <c r="M32" s="9"/>
      <c r="N32" s="11"/>
      <c r="T32" s="4">
        <v>2005</v>
      </c>
      <c r="U32" s="9">
        <f t="shared" si="5"/>
        <v>4.0154452842589548</v>
      </c>
      <c r="V32" s="9">
        <f t="shared" si="3"/>
        <v>2.2156477616826256</v>
      </c>
      <c r="W32" s="9">
        <f t="shared" si="3"/>
        <v>1.4784471613784951</v>
      </c>
      <c r="X32" s="11"/>
      <c r="Y32" s="11"/>
      <c r="Z32" s="11"/>
      <c r="AA32" s="11"/>
      <c r="AB32" s="11"/>
      <c r="AC32" s="11"/>
      <c r="AD32" s="11"/>
    </row>
    <row r="33" spans="2:31" x14ac:dyDescent="0.25">
      <c r="D33" s="4">
        <v>2006</v>
      </c>
      <c r="E33" s="9">
        <f t="shared" si="4"/>
        <v>1.7284785339540383</v>
      </c>
      <c r="F33" s="9">
        <f t="shared" si="2"/>
        <v>1.0431994527926811</v>
      </c>
      <c r="G33" s="9"/>
      <c r="H33" s="9"/>
      <c r="I33" s="9"/>
      <c r="J33" s="9"/>
      <c r="K33" s="9"/>
      <c r="L33" s="9"/>
      <c r="M33" s="9"/>
      <c r="N33" s="11"/>
      <c r="T33" s="4">
        <v>2006</v>
      </c>
      <c r="U33" s="9">
        <f t="shared" si="5"/>
        <v>3.3355989804587933</v>
      </c>
      <c r="V33" s="9">
        <f t="shared" si="3"/>
        <v>1.9374257089488878</v>
      </c>
      <c r="W33" s="11"/>
      <c r="X33" s="11"/>
      <c r="Y33" s="11"/>
      <c r="Z33" s="11"/>
      <c r="AA33" s="11"/>
      <c r="AB33" s="11"/>
      <c r="AC33" s="11"/>
      <c r="AD33" s="11"/>
    </row>
    <row r="34" spans="2:31" x14ac:dyDescent="0.25">
      <c r="D34" s="4">
        <v>2007</v>
      </c>
      <c r="E34" s="9">
        <f t="shared" si="4"/>
        <v>1.6292036761308211</v>
      </c>
      <c r="F34" s="9"/>
      <c r="G34" s="9"/>
      <c r="H34" s="9"/>
      <c r="I34" s="9"/>
      <c r="J34" s="9"/>
      <c r="K34" s="9"/>
      <c r="L34" s="9"/>
      <c r="M34" s="9"/>
      <c r="N34" s="11"/>
      <c r="T34" s="4">
        <v>2007</v>
      </c>
      <c r="U34" s="9">
        <f t="shared" si="5"/>
        <v>3.3621422499291582</v>
      </c>
      <c r="V34" s="11"/>
      <c r="W34" s="11"/>
      <c r="X34" s="11"/>
      <c r="Y34" s="11"/>
      <c r="Z34" s="11"/>
      <c r="AA34" s="11"/>
      <c r="AB34" s="11"/>
      <c r="AC34" s="11"/>
      <c r="AD34" s="11"/>
    </row>
    <row r="35" spans="2:31" x14ac:dyDescent="0.25">
      <c r="D35" s="4">
        <v>2008</v>
      </c>
      <c r="T35" s="4">
        <v>2008</v>
      </c>
    </row>
    <row r="38" spans="2:31" x14ac:dyDescent="0.25">
      <c r="F38" s="1" t="s">
        <v>8</v>
      </c>
      <c r="G38" s="1"/>
      <c r="H38" s="1"/>
      <c r="V38" s="1" t="s">
        <v>106</v>
      </c>
      <c r="W38" s="1"/>
      <c r="X38" s="1"/>
    </row>
    <row r="40" spans="2:31" x14ac:dyDescent="0.25">
      <c r="B40" s="3"/>
      <c r="C40" s="3"/>
      <c r="D40" s="3"/>
      <c r="E40" s="3"/>
      <c r="F40" s="3"/>
      <c r="G40" s="3"/>
      <c r="H40" s="3"/>
      <c r="I40" s="3" t="s">
        <v>2</v>
      </c>
      <c r="J40" s="3"/>
      <c r="K40" s="3"/>
      <c r="L40" s="3"/>
      <c r="M40" s="3"/>
      <c r="N40" s="3"/>
      <c r="O40" s="3"/>
      <c r="R40" s="3"/>
      <c r="S40" s="3"/>
      <c r="T40" s="3"/>
      <c r="U40" s="3"/>
      <c r="V40" s="3"/>
      <c r="W40" s="3"/>
      <c r="X40" s="3"/>
      <c r="Y40" s="3" t="s">
        <v>2</v>
      </c>
      <c r="Z40" s="3"/>
      <c r="AA40" s="3"/>
      <c r="AB40" s="3"/>
      <c r="AC40" s="3"/>
      <c r="AD40" s="3"/>
      <c r="AE40" s="3"/>
    </row>
    <row r="41" spans="2:31" x14ac:dyDescent="0.25">
      <c r="D41" s="4"/>
      <c r="T41" s="4"/>
    </row>
    <row r="42" spans="2:31" x14ac:dyDescent="0.25">
      <c r="B42" s="2"/>
      <c r="C42" s="5"/>
      <c r="D42" s="5"/>
      <c r="E42" s="5" t="str">
        <f t="shared" ref="E42:N42" si="6">CONCATENATE(E$7,"-",F$7)</f>
        <v>12-24</v>
      </c>
      <c r="F42" s="5" t="str">
        <f t="shared" si="6"/>
        <v>24-36</v>
      </c>
      <c r="G42" s="5" t="str">
        <f t="shared" si="6"/>
        <v>36-48</v>
      </c>
      <c r="H42" s="5" t="str">
        <f t="shared" si="6"/>
        <v>48-60</v>
      </c>
      <c r="I42" s="5" t="str">
        <f t="shared" si="6"/>
        <v>60-72</v>
      </c>
      <c r="J42" s="5" t="str">
        <f t="shared" si="6"/>
        <v>72-84</v>
      </c>
      <c r="K42" s="5" t="str">
        <f t="shared" si="6"/>
        <v>84-96</v>
      </c>
      <c r="L42" s="5" t="str">
        <f t="shared" si="6"/>
        <v>96-108</v>
      </c>
      <c r="M42" s="5" t="str">
        <f t="shared" si="6"/>
        <v>108-120</v>
      </c>
      <c r="N42" s="5" t="str">
        <f t="shared" si="6"/>
        <v>120-132</v>
      </c>
      <c r="O42" s="5" t="s">
        <v>7</v>
      </c>
      <c r="R42" s="2"/>
      <c r="S42" s="5"/>
      <c r="T42" s="5"/>
      <c r="U42" s="5" t="str">
        <f t="shared" ref="U42:AD42" si="7">CONCATENATE(T$7,"-",U$7)</f>
        <v>12-24</v>
      </c>
      <c r="V42" s="5" t="str">
        <f t="shared" si="7"/>
        <v>24-36</v>
      </c>
      <c r="W42" s="5" t="str">
        <f t="shared" si="7"/>
        <v>36-48</v>
      </c>
      <c r="X42" s="5" t="str">
        <f t="shared" si="7"/>
        <v>48-60</v>
      </c>
      <c r="Y42" s="5" t="str">
        <f t="shared" si="7"/>
        <v>60-72</v>
      </c>
      <c r="Z42" s="5" t="str">
        <f t="shared" si="7"/>
        <v>72-84</v>
      </c>
      <c r="AA42" s="5" t="str">
        <f t="shared" si="7"/>
        <v>84-96</v>
      </c>
      <c r="AB42" s="5" t="str">
        <f t="shared" si="7"/>
        <v>96-108</v>
      </c>
      <c r="AC42" s="5" t="str">
        <f t="shared" si="7"/>
        <v>108-120</v>
      </c>
      <c r="AD42" s="5" t="str">
        <f t="shared" si="7"/>
        <v>120-132</v>
      </c>
      <c r="AE42" s="5" t="s">
        <v>7</v>
      </c>
    </row>
    <row r="43" spans="2:31" x14ac:dyDescent="0.25">
      <c r="C43" t="s">
        <v>9</v>
      </c>
      <c r="E43" s="4"/>
      <c r="F43" s="4"/>
      <c r="G43" s="4"/>
      <c r="H43" s="4"/>
      <c r="I43" s="4"/>
      <c r="J43" s="4"/>
      <c r="K43" s="4"/>
      <c r="L43" s="4"/>
      <c r="M43" s="4"/>
      <c r="S43" t="s">
        <v>9</v>
      </c>
    </row>
    <row r="44" spans="2:31" x14ac:dyDescent="0.25">
      <c r="D44" t="s">
        <v>10</v>
      </c>
      <c r="E44" s="9">
        <f ca="1">IF(COUNTA(E25:E35)&lt;=5,SUM(E25:E35)/COUNTA(E25:E35),AVERAGE(OFFSET(E35,-E7/12-4,0):OFFSET(E35,-E7/12,0)))</f>
        <v>1.827409176854514</v>
      </c>
      <c r="F44" s="9">
        <f ca="1">IF(COUNTA(F25:F35)&lt;=5,SUM(F25:F35)/COUNTA(F25:F35),AVERAGE(OFFSET(F35,-F7/12-4,0):OFFSET(F35,-F7/12,0)))</f>
        <v>1.4171735138664356</v>
      </c>
      <c r="G44" s="9">
        <f ca="1">IF(COUNTA(G25:G35)&lt;=5,SUM(G25:G35)/COUNTA(G25:G35),AVERAGE(OFFSET(G35,-G7/12-4,0):OFFSET(G35,-G7/12,0)))</f>
        <v>1.2474685208837495</v>
      </c>
      <c r="H44" s="9">
        <f ca="1">IF(COUNTA(H25:H35)&lt;=5,SUM(H25:H35)/COUNTA(H25:H35),AVERAGE(OFFSET(H35,-H7/12-4,0):OFFSET(H35,-H7/12,0)))</f>
        <v>1.1244497779848743</v>
      </c>
      <c r="I44" s="9">
        <f ca="1">IF(COUNTA(I25:I35)&lt;=5,SUM(I25:I35)/COUNTA(I25:I35),AVERAGE(OFFSET(I35,-I7/12-4,0):OFFSET(I35,-I7/12,0)))</f>
        <v>1.0822826226916016</v>
      </c>
      <c r="J44" s="9">
        <f ca="1">IF(COUNTA(J25:J35)&lt;=5,SUM(J25:J35)/COUNTA(J25:J35),AVERAGE(OFFSET(J35,-J7/12-4,0):OFFSET(J35,-J7/12,0)))</f>
        <v>1.0398627789154022</v>
      </c>
      <c r="K44" s="9">
        <f ca="1">IF(COUNTA(K25:K35)&lt;=5,SUM(K25:K35)/COUNTA(K25:K35),AVERAGE(OFFSET(K35,-K7/12-4,0):OFFSET(K35,-K7/12,0)))</f>
        <v>1.0310109281334621</v>
      </c>
      <c r="L44" s="9">
        <f ca="1">IF(COUNTA(L25:L35)&lt;=5,SUM(L25:L35)/COUNTA(L25:L35),AVERAGE(OFFSET(L35,-L7/12-4,0):OFFSET(L35,-L7/12,0)))</f>
        <v>0.99727392222190436</v>
      </c>
      <c r="M44" s="9">
        <f ca="1">IF(COUNTA(M25:M35)&lt;=5,SUM(M25:M35)/COUNTA(M25:M35),AVERAGE(OFFSET(M35,-M7/12-4,0):OFFSET(M35,-M7/12,0)))</f>
        <v>0.9905713297960822</v>
      </c>
      <c r="N44" s="9">
        <f ca="1">IF(COUNTA(N25:N35)&lt;=5,SUM(N25:N35)/COUNTA(N25:N35),AVERAGE(OFFSET(N35,-N7/12-4,0):OFFSET(N35,-N7/12,0)))</f>
        <v>0.99917903378591733</v>
      </c>
      <c r="T44" t="s">
        <v>10</v>
      </c>
      <c r="U44" s="9">
        <f ca="1">IF(COUNTA(U25:U35)&lt;=5,SUM(U25:U35)/COUNTA(U25:U35),AVERAGE(OFFSET(U35,-T7/12-4,0):OFFSET(U35,-T7/12,0)))</f>
        <v>3.7499544082323064</v>
      </c>
      <c r="V44" s="9">
        <f ca="1">IF(COUNTA(V25:V35)&lt;=5,SUM(V25:V35)/COUNTA(V25:V35),AVERAGE(OFFSET(V35,-U7/12-4,0):OFFSET(V35,-U7/12,0)))</f>
        <v>2.1099818126030301</v>
      </c>
      <c r="W44" s="9">
        <f ca="1">IF(COUNTA(W25:W35)&lt;=5,SUM(W25:W35)/COUNTA(W25:W35),AVERAGE(OFFSET(W35,-V7/12-4,0):OFFSET(W35,-V7/12,0)))</f>
        <v>1.6132929519657477</v>
      </c>
      <c r="X44" s="9">
        <f ca="1">IF(COUNTA(X25:X35)&lt;=5,SUM(X25:X35)/COUNTA(X25:X35),AVERAGE(OFFSET(X35,-W7/12-4,0):OFFSET(X35,-W7/12,0)))</f>
        <v>1.3654445654342449</v>
      </c>
      <c r="Y44" s="9">
        <f ca="1">IF(COUNTA(Y25:Y35)&lt;=5,SUM(Y25:Y35)/COUNTA(Y25:Y35),AVERAGE(OFFSET(Y35,-X7/12-4,0):OFFSET(Y35,-X7/12,0)))</f>
        <v>1.220475746507055</v>
      </c>
      <c r="Z44" s="9">
        <f ca="1">IF(COUNTA(Z25:Z35)&lt;=5,SUM(Z25:Z35)/COUNTA(Z25:Z35),AVERAGE(OFFSET(Z35,-Y7/12-4,0):OFFSET(Z35,-Y7/12,0)))</f>
        <v>1.1288420478675578</v>
      </c>
      <c r="AA44" s="9">
        <f ca="1">IF(COUNTA(AA25:AA35)&lt;=5,SUM(AA25:AA35)/COUNTA(AA25:AA35),AVERAGE(OFFSET(AA35,-Z7/12-4,0):OFFSET(AA35,-Z7/12,0)))</f>
        <v>1.0589125340166738</v>
      </c>
      <c r="AB44" s="9">
        <f ca="1">IF(COUNTA(AB25:AB35)&lt;=5,SUM(AB25:AB35)/COUNTA(AB25:AB35),AVERAGE(OFFSET(AB35,-AA7/12-4,0):OFFSET(AB35,-AA7/12,0)))</f>
        <v>1.0349483191536437</v>
      </c>
      <c r="AC44" s="9">
        <f ca="1">IF(COUNTA(AC25:AC35)&lt;=5,SUM(AC25:AC35)/COUNTA(AC25:AC35),AVERAGE(OFFSET(AC35,-AB7/12-4,0):OFFSET(AC35,-AB7/12,0)))</f>
        <v>1.019367944298406</v>
      </c>
      <c r="AD44" s="9">
        <f ca="1">IF(COUNTA(AD25:AD35)&lt;=5,SUM(AD25:AD35)/COUNTA(AD25:AD35),AVERAGE(OFFSET(AD35,-AC7/12-4,0):OFFSET(AD35,-AC7/12,0)))</f>
        <v>1.0036792692210099</v>
      </c>
    </row>
    <row r="45" spans="2:31" x14ac:dyDescent="0.25">
      <c r="D45" t="s">
        <v>64</v>
      </c>
      <c r="E45" s="9">
        <f ca="1">IF(COUNTA(E25:E35)&lt;=3,SUM(E25:E35)/COUNTA(E25:E35),AVERAGE(OFFSET(E35,-E7/12-2,0):OFFSET(E35,-E7/12,0)))</f>
        <v>1.6706212328471004</v>
      </c>
      <c r="F45" s="9">
        <f ca="1">IF(COUNTA(F25:F35)&lt;=3,SUM(F25:F35)/COUNTA(F25:F35),AVERAGE(OFFSET(F35,-F7/12-2,0):OFFSET(F35,-F7/12,0)))</f>
        <v>1.3304072606876769</v>
      </c>
      <c r="G45" s="9">
        <f ca="1">IF(COUNTA(G25:G35)&lt;=3,SUM(G25:G35)/COUNTA(G25:G35),AVERAGE(OFFSET(G35,-G7/12-2,0):OFFSET(G35,-G7/12,0)))</f>
        <v>1.1866567749193815</v>
      </c>
      <c r="H45" s="9">
        <f ca="1">IF(COUNTA(H25:H35)&lt;=3,SUM(H25:H35)/COUNTA(H25:H35),AVERAGE(OFFSET(H35,-H7/12-2,0):OFFSET(H35,-H7/12,0)))</f>
        <v>1.0829759889993309</v>
      </c>
      <c r="I45" s="9">
        <f ca="1">IF(COUNTA(I25:I35)&lt;=3,SUM(I25:I35)/COUNTA(I25:I35),AVERAGE(OFFSET(I35,-I7/12-2,0):OFFSET(I35,-I7/12,0)))</f>
        <v>1.0618077544775455</v>
      </c>
      <c r="J45" s="9">
        <f ca="1">IF(COUNTA(J25:J35)&lt;=3,SUM(J25:J35)/COUNTA(J25:J35),AVERAGE(OFFSET(J35,-J7/12-2,0):OFFSET(J35,-J7/12,0)))</f>
        <v>1.0330670041118057</v>
      </c>
      <c r="K45" s="9">
        <f ca="1">IF(COUNTA(K25:K35)&lt;=3,SUM(K25:K35)/COUNTA(K25:K35),AVERAGE(OFFSET(K35,-K7/12-2,0):OFFSET(K35,-K7/12,0)))</f>
        <v>1.0032669310479567</v>
      </c>
      <c r="L45" s="9">
        <f ca="1">IF(COUNTA(L25:L35)&lt;=3,SUM(L25:L35)/COUNTA(L25:L35),AVERAGE(OFFSET(L35,-L7/12-2,0):OFFSET(L35,-L7/12,0)))</f>
        <v>0.99727392222190436</v>
      </c>
      <c r="M45" s="9">
        <f ca="1">IF(COUNTA(M25:M35)&lt;=3,SUM(M25:M35)/COUNTA(M25:M35),AVERAGE(OFFSET(M35,-M7/12-2,0):OFFSET(M35,-M7/12,0)))</f>
        <v>0.9905713297960822</v>
      </c>
      <c r="N45" s="9">
        <f ca="1">IF(COUNTA(N25:N35)&lt;=3,SUM(N25:N35)/COUNTA(N25:N35),AVERAGE(OFFSET(N35,-N7/12-2,0):OFFSET(N35,-N7/12,0)))</f>
        <v>0.99917903378591733</v>
      </c>
      <c r="T45" t="s">
        <v>64</v>
      </c>
      <c r="U45" s="9">
        <f ca="1">IF(COUNTA(U25:U35)&lt;=3,SUM(U25:U35)/COUNTA(U25:U35),AVERAGE(OFFSET(U35,-T7/12-2,0):OFFSET(U35,-T7/12,0)))</f>
        <v>3.5710621715489688</v>
      </c>
      <c r="V45" s="9">
        <f ca="1">IF(COUNTA(V25:V35)&lt;=3,SUM(V25:V35)/COUNTA(V25:V35),AVERAGE(OFFSET(V35,-U7/12-2,0):OFFSET(V35,-U7/12,0)))</f>
        <v>2.2582717455482832</v>
      </c>
      <c r="W45" s="9">
        <f ca="1">IF(COUNTA(W25:W35)&lt;=3,SUM(W25:W35)/COUNTA(W25:W35),AVERAGE(OFFSET(W35,-V7/12-2,0):OFFSET(W35,-V7/12,0)))</f>
        <v>1.6524442685982408</v>
      </c>
      <c r="X45" s="9">
        <f ca="1">IF(COUNTA(X25:X35)&lt;=3,SUM(X25:X35)/COUNTA(X25:X35),AVERAGE(OFFSET(X35,-W7/12-2,0):OFFSET(X35,-W7/12,0)))</f>
        <v>1.389616055207983</v>
      </c>
      <c r="Y45" s="9">
        <f ca="1">IF(COUNTA(Y25:Y35)&lt;=3,SUM(Y25:Y35)/COUNTA(Y25:Y35),AVERAGE(OFFSET(Y35,-X7/12-2,0):OFFSET(Y35,-X7/12,0)))</f>
        <v>1.2287489262103333</v>
      </c>
      <c r="Z45" s="9">
        <f ca="1">IF(COUNTA(Z25:Z35)&lt;=3,SUM(Z25:Z35)/COUNTA(Z25:Z35),AVERAGE(OFFSET(Z35,-Y7/12-2,0):OFFSET(Z35,-Y7/12,0)))</f>
        <v>1.1458312302010558</v>
      </c>
      <c r="AA45" s="9">
        <f ca="1">IF(COUNTA(AA25:AA35)&lt;=3,SUM(AA25:AA35)/COUNTA(AA25:AA35),AVERAGE(OFFSET(AA35,-Z7/12-2,0):OFFSET(AA35,-Z7/12,0)))</f>
        <v>1.0489220938880124</v>
      </c>
      <c r="AB45" s="9">
        <f ca="1">IF(COUNTA(AB25:AB35)&lt;=3,SUM(AB25:AB35)/COUNTA(AB25:AB35),AVERAGE(OFFSET(AB35,-AA7/12-2,0):OFFSET(AB35,-AA7/12,0)))</f>
        <v>1.0349483191536437</v>
      </c>
      <c r="AC45" s="9">
        <f ca="1">IF(COUNTA(AC25:AC35)&lt;=3,SUM(AC25:AC35)/COUNTA(AC25:AC35),AVERAGE(OFFSET(AC35,-AB7/12-2,0):OFFSET(AC35,-AB7/12,0)))</f>
        <v>1.019367944298406</v>
      </c>
      <c r="AD45" s="9">
        <f ca="1">IF(COUNTA(AD25:AD35)&lt;=3,SUM(AD25:AD35)/COUNTA(AD25:AD35),AVERAGE(OFFSET(AD35,-AC7/12-2,0):OFFSET(AD35,-AC7/12,0)))</f>
        <v>1.0036792692210099</v>
      </c>
    </row>
    <row r="46" spans="2:31" x14ac:dyDescent="0.25">
      <c r="D46" t="s">
        <v>65</v>
      </c>
      <c r="E46" s="9">
        <f ca="1">IF(COUNTA(E25:E35)&lt;=2,SUM(E25:E35)/COUNTA(E25:E35),AVERAGE(OFFSET(E35,-E7/12-1,0):OFFSET(E35,-E7/12,0)))</f>
        <v>1.6788411050424297</v>
      </c>
      <c r="F46" s="9">
        <f ca="1">IF(COUNTA(F25:F35)&lt;=2,SUM(F25:F35)/COUNTA(F25:F35),AVERAGE(OFFSET(F35,-F7/12-1,0):OFFSET(F35,-F7/12,0)))</f>
        <v>1.2630822698269359</v>
      </c>
      <c r="G46" s="9">
        <f ca="1">IF(COUNTA(G25:G35)&lt;=2,SUM(G25:G35)/COUNTA(G25:G35),AVERAGE(OFFSET(G35,-G7/12-1,0):OFFSET(G35,-G7/12,0)))</f>
        <v>1.1113088758929417</v>
      </c>
      <c r="H46" s="9">
        <f ca="1">IF(COUNTA(H25:H35)&lt;=2,SUM(H25:H35)/COUNTA(H25:H35),AVERAGE(OFFSET(H35,-H7/12-1,0):OFFSET(H35,-H7/12,0)))</f>
        <v>1.0349028291729283</v>
      </c>
      <c r="I46" s="9">
        <f ca="1">IF(COUNTA(I25:I35)&lt;=2,SUM(I25:I35)/COUNTA(I25:I35),AVERAGE(OFFSET(I35,-I7/12-1,0):OFFSET(I35,-I7/12,0)))</f>
        <v>1.0498670183556982</v>
      </c>
      <c r="J46" s="9">
        <f ca="1">IF(COUNTA(J25:J35)&lt;=2,SUM(J25:J35)/COUNTA(J25:J35),AVERAGE(OFFSET(J35,-J7/12-1,0):OFFSET(J35,-J7/12,0)))</f>
        <v>1.0134550537328604</v>
      </c>
      <c r="K46" s="9">
        <f ca="1">IF(COUNTA(K25:K35)&lt;=2,SUM(K25:K35)/COUNTA(K25:K35),AVERAGE(OFFSET(K35,-K7/12-1,0):OFFSET(K35,-K7/12,0)))</f>
        <v>1.0108579959980926</v>
      </c>
      <c r="L46" s="9">
        <f ca="1">IF(COUNTA(L25:L35)&lt;=2,SUM(L25:L35)/COUNTA(L25:L35),AVERAGE(OFFSET(L35,-L7/12-1,0):OFFSET(L35,-L7/12,0)))</f>
        <v>1.0021127652832416</v>
      </c>
      <c r="M46" s="9">
        <f ca="1">IF(COUNTA(M25:M35)&lt;=2,SUM(M25:M35)/COUNTA(M25:M35),AVERAGE(OFFSET(M35,-M7/12-1,0):OFFSET(M35,-M7/12,0)))</f>
        <v>0.9905713297960822</v>
      </c>
      <c r="N46" s="9">
        <f ca="1">IF(COUNTA(N25:N35)&lt;=2,SUM(N25:N35)/COUNTA(N25:N35),AVERAGE(OFFSET(N35,-N7/12-1,0):OFFSET(N35,-N7/12,0)))</f>
        <v>0.99917903378591733</v>
      </c>
      <c r="T46" t="s">
        <v>65</v>
      </c>
      <c r="U46" s="9">
        <f ca="1">IF(COUNTA(U25:U35)&lt;=2,SUM(U25:U35)/COUNTA(U25:U35),AVERAGE(OFFSET(U35,-T7/12-1,0):OFFSET(U35,-T7/12,0)))</f>
        <v>3.3488706151939756</v>
      </c>
      <c r="V46" s="9">
        <f ca="1">IF(COUNTA(V25:V35)&lt;=2,SUM(V25:V35)/COUNTA(V25:V35),AVERAGE(OFFSET(V35,-U7/12-1,0):OFFSET(V35,-U7/12,0)))</f>
        <v>2.0765367353157567</v>
      </c>
      <c r="W46" s="9">
        <f ca="1">IF(COUNTA(W25:W35)&lt;=2,SUM(W25:W35)/COUNTA(W25:W35),AVERAGE(OFFSET(W35,-V7/12-1,0):OFFSET(W35,-V7/12,0)))</f>
        <v>1.5761985325196908</v>
      </c>
      <c r="X46" s="9">
        <f ca="1">IF(COUNTA(X25:X35)&lt;=2,SUM(X25:X35)/COUNTA(X25:X35),AVERAGE(OFFSET(X35,-W7/12-1,0):OFFSET(X35,-W7/12,0)))</f>
        <v>1.3615229739638188</v>
      </c>
      <c r="Y46" s="9">
        <f ca="1">IF(COUNTA(Y25:Y35)&lt;=2,SUM(Y25:Y35)/COUNTA(Y25:Y35),AVERAGE(OFFSET(Y35,-X7/12-1,0):OFFSET(Y35,-X7/12,0)))</f>
        <v>1.2056936111550045</v>
      </c>
      <c r="Z46" s="9">
        <f ca="1">IF(COUNTA(Z25:Z35)&lt;=2,SUM(Z25:Z35)/COUNTA(Z25:Z35),AVERAGE(OFFSET(Z35,-Y7/12-1,0):OFFSET(Z35,-Y7/12,0)))</f>
        <v>1.1430354807987593</v>
      </c>
      <c r="AA46" s="9">
        <f ca="1">IF(COUNTA(AA25:AA35)&lt;=2,SUM(AA25:AA35)/COUNTA(AA25:AA35),AVERAGE(OFFSET(AA35,-Z7/12-1,0):OFFSET(AA35,-Z7/12,0)))</f>
        <v>1.0598788237038659</v>
      </c>
      <c r="AB46" s="9">
        <f ca="1">IF(COUNTA(AB25:AB35)&lt;=2,SUM(AB25:AB35)/COUNTA(AB25:AB35),AVERAGE(OFFSET(AB35,-AA7/12-1,0):OFFSET(AB35,-AA7/12,0)))</f>
        <v>1.0214910687852545</v>
      </c>
      <c r="AC46" s="9">
        <f ca="1">IF(COUNTA(AC25:AC35)&lt;=2,SUM(AC25:AC35)/COUNTA(AC25:AC35),AVERAGE(OFFSET(AC35,-AB7/12-1,0):OFFSET(AC35,-AB7/12,0)))</f>
        <v>1.019367944298406</v>
      </c>
      <c r="AD46" s="9">
        <f ca="1">IF(COUNTA(AD25:AD35)&lt;=2,SUM(AD25:AD35)/COUNTA(AD25:AD35),AVERAGE(OFFSET(AD35,-AC7/12-1,0):OFFSET(AD35,-AC7/12,0)))</f>
        <v>1.0036792692210099</v>
      </c>
    </row>
    <row r="47" spans="2:31" x14ac:dyDescent="0.25">
      <c r="C47" t="s">
        <v>12</v>
      </c>
      <c r="E47" s="4"/>
      <c r="F47" s="4"/>
      <c r="G47" s="4"/>
      <c r="H47" s="4"/>
      <c r="I47" s="4"/>
      <c r="J47" s="4"/>
      <c r="K47" s="4"/>
      <c r="L47" s="4"/>
      <c r="M47" s="4"/>
      <c r="S47" t="s">
        <v>12</v>
      </c>
      <c r="U47" s="4"/>
      <c r="V47" s="4"/>
      <c r="W47" s="4"/>
      <c r="X47" s="4"/>
      <c r="Y47" s="4"/>
      <c r="Z47" s="4"/>
      <c r="AA47" s="4"/>
      <c r="AB47" s="4"/>
      <c r="AC47" s="4"/>
    </row>
    <row r="48" spans="2:31" x14ac:dyDescent="0.25">
      <c r="D48" t="s">
        <v>10</v>
      </c>
      <c r="E48" s="9">
        <f ca="1">IF(COUNTA(E25:E35)&lt;=2,E44,IF(COUNTA(E25:E34)&lt;=5,(SUM(E25:E35)-MAX(E25:E35)-MIN(E25:E35))/(COUNTA(E25:E35)-2),(SUM(OFFSET(E35,-E7/12-4,0):OFFSET(E35,-E7/12,0))-MAX(OFFSET(E35,-E7/12-4,0):OFFSET(E35,-E7/12,0))-MIN(OFFSET(E35,-E7/12-4,0):OFFSET(E35,-E7/12,0)))/3))</f>
        <v>1.714539145383329</v>
      </c>
      <c r="F48" s="9">
        <f ca="1">IF(COUNTA(F25:F35)&lt;=2,F44,IF(COUNTA(F25:F34)&lt;=5,(SUM(F25:F35)-MAX(F25:F35)-MIN(F25:F35))/(COUNTA(F25:F35)-2),(SUM(OFFSET(F35,-F7/12-4,0):OFFSET(F35,-F7/12,0))-MAX(OFFSET(F35,-F7/12-4,0):OFFSET(F35,-F7/12,0))-MIN(OFFSET(F35,-F7/12-4,0):OFFSET(F35,-F7/12,0)))/3))</f>
        <v>1.4188711315208149</v>
      </c>
      <c r="G48" s="9">
        <f ca="1">IF(COUNTA(G25:G35)&lt;=2,G44,IF(COUNTA(G25:G34)&lt;=5,(SUM(G25:G35)-MAX(G25:G35)-MIN(G25:G35))/(COUNTA(G25:G35)-2),(SUM(OFFSET(G35,-G7/12-4,0):OFFSET(G35,-G7/12,0))-MAX(OFFSET(G35,-G7/12-4,0):OFFSET(G35,-G7/12,0))-MIN(OFFSET(G35,-G7/12-4,0):OFFSET(G35,-G7/12,0)))/3))</f>
        <v>1.2732622082730203</v>
      </c>
      <c r="H48" s="9">
        <f ca="1">IF(COUNTA(H25:H35)&lt;=2,H44,IF(COUNTA(H25:H34)&lt;=5,(SUM(H25:H35)-MAX(H25:H35)-MIN(H25:H35))/(COUNTA(H25:H35)-2),(SUM(OFFSET(H35,-H7/12-4,0):OFFSET(H35,-H7/12,0))-MAX(OFFSET(H35,-H7/12-4,0):OFFSET(H35,-H7/12,0))-MIN(OFFSET(H35,-H7/12-4,0):OFFSET(H35,-H7/12,0)))/3))</f>
        <v>1.1183570295926748</v>
      </c>
      <c r="I48" s="9">
        <f ca="1">IF(COUNTA(I25:I35)&lt;=2,I44,IF(COUNTA(I25:I34)&lt;=5,(SUM(I25:I35)-MAX(I25:I35)-MIN(I25:I35))/(COUNTA(I25:I35)-2),(SUM(OFFSET(I35,-I7/12-4,0):OFFSET(I35,-I7/12,0))-MAX(OFFSET(I35,-I7/12-4,0):OFFSET(I35,-I7/12,0))-MIN(OFFSET(I35,-I7/12-4,0):OFFSET(I35,-I7/12,0)))/3))</f>
        <v>1.0798865197448044</v>
      </c>
      <c r="J48" s="9">
        <f ca="1">IF(COUNTA(J25:J35)&lt;=2,J44,IF(COUNTA(J25:J34)&lt;=5,(SUM(J25:J35)-MAX(J25:J35)-MIN(J25:J35))/(COUNTA(J25:J35)-2),(SUM(OFFSET(J35,-J7/12-4,0):OFFSET(J35,-J7/12,0))-MAX(OFFSET(J35,-J7/12-4,0):OFFSET(J35,-J7/12,0))-MIN(OFFSET(J35,-J7/12-4,0):OFFSET(J35,-J7/12,0)))/3))</f>
        <v>1.0459822633466525</v>
      </c>
      <c r="K48" s="9">
        <f ca="1">IF(COUNTA(K25:K35)&lt;=2,K44,IF(COUNTA(K25:K34)&lt;=5,(SUM(K25:K35)-MAX(K25:K35)-MIN(K25:K35))/(COUNTA(K25:K35)-2),(SUM(OFFSET(K35,-K7/12-4,0):OFFSET(K35,-K7/12,0))-MAX(OFFSET(K35,-K7/12-4,0):OFFSET(K35,-K7/12,0))-MIN(OFFSET(K35,-K7/12-4,0):OFFSET(K35,-K7/12,0)))/3))</f>
        <v>1.0108579959980926</v>
      </c>
      <c r="L48" s="9">
        <f ca="1">IF(COUNTA(L25:L35)&lt;=2,L44,IF(COUNTA(L25:L34)&lt;=5,(SUM(L25:L35)-MAX(L25:L35)-MIN(L25:L35))/(COUNTA(L25:L35)-2),(SUM(OFFSET(L35,-L7/12-4,0):OFFSET(L35,-L7/12,0))-MAX(OFFSET(L35,-L7/12-4,0):OFFSET(L35,-L7/12,0))-MIN(OFFSET(L35,-L7/12-4,0):OFFSET(L35,-L7/12,0)))/3))</f>
        <v>0.99309425409945318</v>
      </c>
      <c r="M48" s="9">
        <f ca="1">IF(COUNTA(M25:M35)&lt;=2,M44,IF(COUNTA(M25:M34)&lt;=5,(SUM(M25:M35)-MAX(M25:M35)-MIN(M25:M35))/(COUNTA(M25:M35)-2),(SUM(OFFSET(M35,-M7/12-4,0):OFFSET(M35,-M7/12,0))-MAX(OFFSET(M35,-M7/12-4,0):OFFSET(M35,-M7/12,0))-MIN(OFFSET(M35,-M7/12-4,0):OFFSET(M35,-M7/12,0)))/3))</f>
        <v>0.9905713297960822</v>
      </c>
      <c r="N48" s="9">
        <f ca="1">IF(COUNTA(N25:N35)&lt;=2,N44,IF(COUNTA(N25:N34)&lt;=5,(SUM(N25:N35)-MAX(N25:N35)-MIN(N25:N35))/(COUNTA(N25:N35)-2),(SUM(OFFSET(N35,-N7/12-4,0):OFFSET(N35,-N7/12,0))-MAX(OFFSET(N35,-N7/12-4,0):OFFSET(N35,-N7/12,0))-MIN(OFFSET(N35,-N7/12-4,0):OFFSET(N35,-N7/12,0)))/3))</f>
        <v>0.99917903378591733</v>
      </c>
      <c r="T48" t="s">
        <v>10</v>
      </c>
      <c r="U48" s="9">
        <f ca="1">IF(COUNTA(U25:U35)&lt;=2,U44,IF(COUNTA(U25:U35)&lt;=5,(SUM(U25:U35)-MAX(U25:U35)-MIN(U25:U35))/(COUNTA(U25:U35)-2),(SUM(OFFSET(U35,-T7/12-4,0):OFFSET(U35,-T7/12,0))-MAX(OFFSET(U35,-T7/12-4,0):OFFSET(U35,-T7/12,0))-MIN(OFFSET(U35,-T7/12-4,0):OFFSET(U35,-T7/12,0)))/3))</f>
        <v>3.6525406525320094</v>
      </c>
      <c r="V48" s="9">
        <f ca="1">IF(COUNTA(V25:V35)&lt;=2,V44,IF(COUNTA(V25:V35)&lt;=5,(SUM(V25:V35)-MAX(V25:V35)-MIN(V25:V35))/(COUNTA(V25:V35)-2),(SUM(OFFSET(V35,-U7/12-4,0):OFFSET(V35,-U7/12,0))-MAX(OFFSET(V35,-U7/12-4,0):OFFSET(V35,-U7/12,0))-MIN(OFFSET(V35,-U7/12-4,0):OFFSET(V35,-U7/12,0)))/3))</f>
        <v>2.0618685073045211</v>
      </c>
      <c r="W48" s="9">
        <f ca="1">IF(COUNTA(W25:W35)&lt;=2,W44,IF(COUNTA(W25:W35)&lt;=5,(SUM(W25:W35)-MAX(W25:W35)-MIN(W25:W35))/(COUNTA(W25:W35)-2),(SUM(OFFSET(W35,-V7/12-4,0):OFFSET(W35,-V7/12,0))-MAX(OFFSET(W35,-V7/12-4,0):OFFSET(W35,-V7/12,0))-MIN(OFFSET(W35,-V7/12-4,0):OFFSET(W35,-V7/12,0)))/3))</f>
        <v>1.5943606192316337</v>
      </c>
      <c r="X48" s="9">
        <f ca="1">IF(COUNTA(X25:X35)&lt;=2,X44,IF(COUNTA(X25:X35)&lt;=5,(SUM(X25:X35)-MAX(X25:X35)-MIN(X25:X35))/(COUNTA(X25:X35)-2),(SUM(OFFSET(X35,-W7/12-4,0):OFFSET(X35,-W7/12,0))-MAX(OFFSET(X35,-W7/12-4,0):OFFSET(X35,-W7/12,0))-MIN(OFFSET(X35,-W7/12-4,0):OFFSET(X35,-W7/12,0)))/3))</f>
        <v>1.3680589597478623</v>
      </c>
      <c r="Y48" s="9">
        <f ca="1">IF(COUNTA(Y25:Y35)&lt;=2,Y44,IF(COUNTA(Y25:Y35)&lt;=5,(SUM(Y25:Y35)-MAX(Y25:Y35)-MIN(Y25:Y35))/(COUNTA(Y25:Y35)-2),(SUM(OFFSET(Y35,-X7/12-4,0):OFFSET(Y35,-X7/12,0))-MAX(OFFSET(Y35,-X7/12-4,0):OFFSET(Y35,-X7/12,0))-MIN(OFFSET(Y35,-X7/12-4,0):OFFSET(Y35,-X7/12,0)))/3))</f>
        <v>1.2293247275783596</v>
      </c>
      <c r="Z48" s="9">
        <f ca="1">IF(COUNTA(Z25:Z35)&lt;=2,Z44,IF(COUNTA(Z25:Z35)&lt;=5,(SUM(Z25:Z35)-MAX(Z25:Z35)-MIN(Z25:Z35))/(COUNTA(Z25:Z35)-2),(SUM(OFFSET(Z35,-Y7/12-4,0):OFFSET(Z35,-Y7/12,0))-MAX(OFFSET(Z35,-Y7/12-4,0):OFFSET(Z35,-Y7/12,0))-MIN(OFFSET(Z35,-Y7/12-4,0):OFFSET(Z35,-Y7/12,0)))/3))</f>
        <v>1.1282452681014974</v>
      </c>
      <c r="AA48" s="9">
        <f ca="1">IF(COUNTA(AA25:AA35)&lt;=2,AA44,IF(COUNTA(AA25:AA35)&lt;=5,(SUM(AA25:AA35)-MAX(AA25:AA35)-MIN(AA25:AA35))/(COUNTA(AA25:AA35)-2),(SUM(OFFSET(AA35,-Z7/12-4,0):OFFSET(AA35,-Z7/12,0))-MAX(OFFSET(AA35,-Z7/12-4,0):OFFSET(AA35,-Z7/12,0))-MIN(OFFSET(AA35,-Z7/12-4,0):OFFSET(AA35,-Z7/12,0)))/3))</f>
        <v>1.0598788237038659</v>
      </c>
      <c r="AB48" s="9">
        <f ca="1">IF(COUNTA(AB25:AB35)&lt;=2,AB44,IF(COUNTA(AB25:AB35)&lt;=5,(SUM(AB25:AB35)-MAX(AB25:AB35)-MIN(AB25:AB35))/(COUNTA(AB25:AB35)-2),(SUM(OFFSET(AB35,-AA7/12-4,0):OFFSET(AB35,-AA7/12,0))-MAX(OFFSET(AB35,-AA7/12-4,0):OFFSET(AB35,-AA7/12,0))-MIN(OFFSET(AB35,-AA7/12-4,0):OFFSET(AB35,-AA7/12,0)))/3))</f>
        <v>1.0245111692941895</v>
      </c>
      <c r="AC48" s="9">
        <f ca="1">IF(COUNTA(AC25:AC35)&lt;=2,AC44,IF(COUNTA(AC25:AC35)&lt;=5,(SUM(AC25:AC35)-MAX(AC25:AC35)-MIN(AC25:AC35))/(COUNTA(AC25:AC35)-2),(SUM(OFFSET(AC35,-AB7/12-4,0):OFFSET(AC35,-AB7/12,0))-MAX(OFFSET(AC35,-AB7/12-4,0):OFFSET(AC35,-AB7/12,0))-MIN(OFFSET(AC35,-AB7/12-4,0):OFFSET(AC35,-AB7/12,0)))/3))</f>
        <v>1.019367944298406</v>
      </c>
      <c r="AD48">
        <f ca="1">IF(COUNTA(AD25:AD35)&lt;=2,AD44,IF(COUNTA(AD25:AD35)&lt;=5,(SUM(AD25:AD35)-MAX(AD25:AD35)-MIN(AD25:AD35))/(COUNTA(AD25:AD35)-2),(SUM(OFFSET(AD35,-AC7/12-4,0):OFFSET(AD35,-AC7/12,0))-MAX(OFFSET(AD35,-AC7/12-4,0):OFFSET(AD35,-AC7/12,0))-MIN(OFFSET(AD35,-AC7/12-4,0):OFFSET(AD35,-AC7/12,0)))/3))</f>
        <v>1.0036792692210099</v>
      </c>
    </row>
    <row r="49" spans="2:31" x14ac:dyDescent="0.25">
      <c r="B49" t="s">
        <v>13</v>
      </c>
      <c r="E49" s="4"/>
      <c r="F49" s="4"/>
      <c r="G49" s="4"/>
      <c r="H49" s="4"/>
      <c r="I49" s="4"/>
      <c r="J49" s="4"/>
      <c r="K49" s="4"/>
      <c r="L49" s="4"/>
      <c r="M49" s="4"/>
      <c r="R49" t="s">
        <v>13</v>
      </c>
      <c r="U49" s="4"/>
      <c r="V49" s="4"/>
      <c r="W49" s="4"/>
      <c r="X49" s="4"/>
      <c r="Y49" s="4"/>
      <c r="Z49" s="4"/>
      <c r="AA49" s="4"/>
      <c r="AB49" s="4"/>
      <c r="AC49" s="4"/>
    </row>
    <row r="50" spans="2:31" x14ac:dyDescent="0.25">
      <c r="D50" t="s">
        <v>15</v>
      </c>
      <c r="E50" s="9">
        <f ca="1">IF(COUNTA(E25:E35)&lt;=4,SUMPRODUCT(E25:OFFSET(E35,-E7/12,0),E8:OFFSET(E18,-E7/12,0))/SUM(E8:OFFSET(E18,-E7/12,0)),SUMPRODUCT(OFFSET(E35,-E7/12-3,0):OFFSET(E35,-E7/12,0),OFFSET(E18,-E7/12-3,0):OFFSET(E18,-E7/12,0))/SUM(OFFSET(E18,-E7/12-3,0):OFFSET(E18,-E7/12,0)))</f>
        <v>1.8015768012839977</v>
      </c>
      <c r="F50" s="9">
        <f ca="1">IF(COUNTA(F25:F35)&lt;=4,SUMPRODUCT(F25:OFFSET(F35,-F7/12,0),F8:OFFSET(F18,-F7/12,0))/SUM(F8:OFFSET(F18,-F7/12,0)),SUMPRODUCT(OFFSET(F35,-F7/12-3,0):OFFSET(F35,-F7/12,0),OFFSET(F18,-F7/12-3,0):OFFSET(F18,-F7/12,0))/SUM(OFFSET(F18,-F7/12-3,0):OFFSET(F18,-F7/12,0)))</f>
        <v>1.3763392562256425</v>
      </c>
      <c r="G50" s="9">
        <f ca="1">IF(COUNTA(G25:G35)&lt;=4,SUMPRODUCT(G25:OFFSET(G35,-G7/12,0),G8:OFFSET(G18,-G7/12,0))/SUM(G8:OFFSET(G18,-G7/12,0)),SUMPRODUCT(OFFSET(G35,-G7/12-3,0):OFFSET(G35,-G7/12,0),OFFSET(G18,-G7/12-3,0):OFFSET(G18,-G7/12,0))/SUM(OFFSET(G18,-G7/12-3,0):OFFSET(G18,-G7/12,0)))</f>
        <v>1.1847693001675474</v>
      </c>
      <c r="H50" s="9">
        <f ca="1">IF(COUNTA(H25:H35)&lt;=4,SUMPRODUCT(H25:OFFSET(H35,-H7/12,0),H8:OFFSET(H18,-H7/12,0))/SUM(H8:OFFSET(H18,-H7/12,0)),SUMPRODUCT(OFFSET(H35,-H7/12-3,0):OFFSET(H35,-H7/12,0),OFFSET(H18,-H7/12-3,0):OFFSET(H18,-H7/12,0))/SUM(OFFSET(H18,-H7/12-3,0):OFFSET(H18,-H7/12,0)))</f>
        <v>1.0939811720458124</v>
      </c>
      <c r="I50" s="9">
        <f ca="1">IF(COUNTA(I25:I35)&lt;=4,SUMPRODUCT(I25:OFFSET(I35,-I7/12,0),I8:OFFSET(I18,-I7/12,0))/SUM(I8:OFFSET(I18,-I7/12,0)),SUMPRODUCT(OFFSET(I35,-I7/12-3,0):OFFSET(I35,-I7/12,0),OFFSET(I18,-I7/12-3,0):OFFSET(I18,-I7/12,0))/SUM(OFFSET(I18,-I7/12-3,0):OFFSET(I18,-I7/12,0)))</f>
        <v>1.0809384395226405</v>
      </c>
      <c r="J50" s="9">
        <f ca="1">IF(COUNTA(J25:J35)&lt;=4,SUMPRODUCT(J25:OFFSET(J35,-J7/12,0),J8:OFFSET(J18,-J7/12,0))/SUM(J8:OFFSET(J18,-J7/12,0)),SUMPRODUCT(OFFSET(J35,-J7/12-3,0):OFFSET(J35,-J7/12,0),OFFSET(J18,-J7/12-3,0):OFFSET(J18,-J7/12,0))/SUM(OFFSET(J18,-J7/12-3,0):OFFSET(J18,-J7/12,0)))</f>
        <v>1.0325838718858245</v>
      </c>
      <c r="K50" s="9">
        <f ca="1">IF(COUNTA(K25:K35)&lt;=4,SUMPRODUCT(K25:OFFSET(K35,-K7/12,0),K8:OFFSET(K18,-K7/12,0))/SUM(K8:OFFSET(K18,-K7/12,0)),SUMPRODUCT(OFFSET(K35,-K7/12-3,0):OFFSET(K35,-K7/12,0),OFFSET(K18,-K7/12-3,0):OFFSET(K18,-K7/12,0))/SUM(OFFSET(K18,-K7/12-3,0):OFFSET(K18,-K7/12,0)))</f>
        <v>1.0190158928447499</v>
      </c>
      <c r="L50" s="9">
        <f ca="1">IF(COUNTA(L25:L35)&lt;=4,SUMPRODUCT(L25:OFFSET(L35,-L7/12,0),L8:OFFSET(L18,-L7/12,0))/SUM(L8:OFFSET(L18,-L7/12,0)),SUMPRODUCT(OFFSET(L35,-L7/12-3,0):OFFSET(L35,-L7/12,0),OFFSET(L18,-L7/12-3,0):OFFSET(L18,-L7/12,0))/SUM(OFFSET(L18,-L7/12-3,0):OFFSET(L18,-L7/12,0)))</f>
        <v>0.99763557318282359</v>
      </c>
      <c r="M50" s="9">
        <f ca="1">IF(COUNTA(M25:M35)&lt;=4,SUMPRODUCT(M25:OFFSET(M35,-M7/12,0),M8:OFFSET(M18,-M7/12,0))/SUM(M8:OFFSET(M18,-M7/12,0)),SUMPRODUCT(OFFSET(M35,-M7/12-3,0):OFFSET(M35,-M7/12,0),OFFSET(M18,-M7/12-3,0):OFFSET(M18,-M7/12,0))/SUM(OFFSET(M18,-M7/12-3,0):OFFSET(M18,-M7/12,0)))</f>
        <v>0.99291846534413353</v>
      </c>
      <c r="N50" s="9">
        <f ca="1">IF(COUNTA(N25:N35)&lt;=4,SUMPRODUCT(N25:OFFSET(N35,-N7/12,0),N8:OFFSET(N18,-N7/12,0))/SUM(N8:OFFSET(N18,-N7/12,0)),SUMPRODUCT(OFFSET(N35,-N7/12-3,0):OFFSET(N35,-N7/12,0),OFFSET(N18,-N7/12-3,0):OFFSET(N18,-N7/12,0))/SUM(OFFSET(N18,-N7/12-3,0):OFFSET(N18,-N7/12,0)))</f>
        <v>0.99917903378591733</v>
      </c>
      <c r="T50" t="s">
        <v>15</v>
      </c>
      <c r="U50" s="9">
        <f ca="1">IF(COUNTA(U25:U35)&lt;=4,SUMPRODUCT(U25:OFFSET(U35,-T7/12,0),T8:OFFSET(T18,-T7/12,0))/SUM(T8:OFFSET(T18,-T7/12,0)),SUMPRODUCT(OFFSET(U35,-T7/12-3,0):OFFSET(U35,-T7/12,0),OFFSET(T18,-T7/12-3,0):OFFSET(T18,-T7/12,0))/SUM(OFFSET(T18,-T7/12-3,0):OFFSET(T18,-T7/12,0)))</f>
        <v>3.7130801687763713</v>
      </c>
      <c r="V50" s="9">
        <f ca="1">IF(COUNTA(V25:V35)&lt;=4,SUMPRODUCT(V25:OFFSET(V35,-U7/12,0),U8:OFFSET(U18,-U7/12,0))/SUM(U8:OFFSET(U18,-U7/12,0)),SUMPRODUCT(OFFSET(V35,-U7/12-3,0):OFFSET(V35,-U7/12,0),OFFSET(U18,-U7/12-3,0):OFFSET(U18,-U7/12,0))/SUM(OFFSET(U18,-U7/12-3,0):OFFSET(U18,-U7/12,0)))</f>
        <v>2.2056808272081723</v>
      </c>
      <c r="W50" s="9">
        <f ca="1">IF(COUNTA(W25:W35)&lt;=4,SUMPRODUCT(W25:OFFSET(W35,-V7/12,0),V8:OFFSET(V18,-V7/12,0))/SUM(V8:OFFSET(V18,-V7/12,0)),SUMPRODUCT(OFFSET(W35,-V7/12-3,0):OFFSET(W35,-V7/12,0),OFFSET(V18,-V7/12-3,0):OFFSET(V18,-V7/12,0))/SUM(OFFSET(V18,-V7/12-3,0):OFFSET(V18,-V7/12,0)))</f>
        <v>1.6151795594004628</v>
      </c>
      <c r="X50" s="9">
        <f ca="1">IF(COUNTA(X25:X35)&lt;=4,SUMPRODUCT(X25:OFFSET(X35,-W7/12,0),W8:OFFSET(W18,-W7/12,0))/SUM(W8:OFFSET(W18,-W7/12,0)),SUMPRODUCT(OFFSET(X35,-W7/12-3,0):OFFSET(X35,-W7/12,0),OFFSET(W18,-W7/12-3,0):OFFSET(W18,-W7/12,0))/SUM(OFFSET(W18,-W7/12-3,0):OFFSET(W18,-W7/12,0)))</f>
        <v>1.3420656794506469</v>
      </c>
      <c r="Y50" s="9">
        <f ca="1">IF(COUNTA(Y25:Y35)&lt;=4,SUMPRODUCT(Y25:OFFSET(Y35,-X7/12,0),X8:OFFSET(X18,-X7/12,0))/SUM(X8:OFFSET(X18,-X7/12,0)),SUMPRODUCT(OFFSET(Y35,-X7/12-3,0):OFFSET(Y35,-X7/12,0),OFFSET(X18,-X7/12-3,0):OFFSET(X18,-X7/12,0))/SUM(OFFSET(X18,-X7/12-3,0):OFFSET(X18,-X7/12,0)))</f>
        <v>1.2178606562372134</v>
      </c>
      <c r="Z50" s="9">
        <f ca="1">IF(COUNTA(Z25:Z35)&lt;=4,SUMPRODUCT(Z25:OFFSET(Z35,-Y7/12,0),Y8:OFFSET(Y18,-Y7/12,0))/SUM(Y8:OFFSET(Y18,-Y7/12,0)),SUMPRODUCT(OFFSET(Z35,-Y7/12-3,0):OFFSET(Z35,-Y7/12,0),OFFSET(Y18,-Y7/12-3,0):OFFSET(Y18,-Y7/12,0))/SUM(OFFSET(Y18,-Y7/12-3,0):OFFSET(Y18,-Y7/12,0)))</f>
        <v>1.1275325437995498</v>
      </c>
      <c r="AA50" s="9">
        <f ca="1">IF(COUNTA(AA25:AA35)&lt;=4,SUMPRODUCT(AA25:OFFSET(AA35,-Z7/12,0),Z8:OFFSET(Z18,-Z7/12,0))/SUM(Z8:OFFSET(Z18,-Z7/12,0)),SUMPRODUCT(OFFSET(AA35,-Z7/12-3,0):OFFSET(AA35,-Z7/12,0),OFFSET(Z18,-Z7/12-3,0):OFFSET(Z18,-Z7/12,0))/SUM(OFFSET(Z18,-Z7/12-3,0):OFFSET(Z18,-Z7/12,0)))</f>
        <v>1.0555000233546639</v>
      </c>
      <c r="AB50" s="9">
        <f ca="1">IF(COUNTA(AB25:AB35)&lt;=4,SUMPRODUCT(AB25:OFFSET(AB35,-AA7/12,0),AA8:OFFSET(AA18,-AA7/12,0))/SUM(AA8:OFFSET(AA18,-AA7/12,0)),SUMPRODUCT(OFFSET(AB35,-AA7/12-3,0):OFFSET(AB35,-AA7/12,0),OFFSET(AA18,-AA7/12-3,0):OFFSET(AA18,-AA7/12,0))/SUM(OFFSET(AA18,-AA7/12-3,0):OFFSET(AA18,-AA7/12,0)))</f>
        <v>1.0297850054386506</v>
      </c>
      <c r="AC50" s="9">
        <f ca="1">IF(COUNTA(AC25:AC35)&lt;=4,SUMPRODUCT(AC25:OFFSET(AC35,-AB7/12,0),AB8:OFFSET(AB18,-AB7/12,0))/SUM(AB8:OFFSET(AB18,-AB7/12,0)),SUMPRODUCT(OFFSET(AC35,-AB7/12-3,0):OFFSET(AC35,-AB7/12,0),OFFSET(AB18,-AB7/12-3,0):OFFSET(AB18,-AB7/12,0))/SUM(OFFSET(AB18,-AB7/12-3,0):OFFSET(AB18,-AB7/12,0)))</f>
        <v>1.0169912036688971</v>
      </c>
      <c r="AD50" s="9">
        <f ca="1">IF(COUNTA(AD25:AD35)&lt;=4,SUMPRODUCT(AD25:OFFSET(AD35,-AC7/12,0),AC8:OFFSET(AC18,-AC7/12,0))/SUM(AC8:OFFSET(AC18,-AC7/12,0)),SUMPRODUCT(OFFSET(AD35,-AC7/12-3,0):OFFSET(AD35,-AC7/12,0),OFFSET(AC18,-AC7/12-3,0):OFFSET(AC18,-AC7/12,0))/SUM(OFFSET(AC18,-AC7/12-3,0):OFFSET(AC18,-AC7/12,0)))</f>
        <v>1.0036792692210099</v>
      </c>
    </row>
    <row r="51" spans="2:31" x14ac:dyDescent="0.25">
      <c r="D51" t="s">
        <v>11</v>
      </c>
      <c r="E51" s="9">
        <f ca="1">IF(COUNTA(E25:E35)&lt;=3,SUMPRODUCT(E25:OFFSET(E35,-E7/12,0),E8:OFFSET(E18,-E7/12,0))/SUM(E8:OFFSET(E18,-E7/12,0)),SUMPRODUCT(OFFSET(E35,-E7/12-2,0):OFFSET(E35,-E7/12,0),OFFSET(E18,-E7/12-2,0):OFFSET(E18,-E7/12,0))/SUM(OFFSET(E18,-E7/12-2,0):OFFSET(E18,-E7/12,0)))</f>
        <v>1.6744485953973172</v>
      </c>
      <c r="F51" s="9">
        <f ca="1">IF(COUNTA(F25:F35)&lt;=3,SUMPRODUCT(F25:OFFSET(F35,-F7/12,0),F8:OFFSET(F18,-F7/12,0))/SUM(F8:OFFSET(F18,-F7/12,0)),SUMPRODUCT(OFFSET(F35,-F7/12-2,0):OFFSET(F35,-F7/12,0),OFFSET(F18,-F7/12-2,0):OFFSET(F18,-F7/12,0))/SUM(OFFSET(F18,-F7/12-2,0):OFFSET(F18,-F7/12,0)))</f>
        <v>1.3245284422783585</v>
      </c>
      <c r="G51" s="9">
        <f ca="1">IF(COUNTA(G25:G35)&lt;=3,SUMPRODUCT(G25:OFFSET(G35,-G7/12,0),G8:OFFSET(G18,-G7/12,0))/SUM(G8:OFFSET(G18,-G7/12,0)),SUMPRODUCT(OFFSET(G35,-G7/12-2,0):OFFSET(G35,-G7/12,0),OFFSET(G18,-G7/12-2,0):OFFSET(G18,-G7/12,0))/SUM(OFFSET(G18,-G7/12-2,0):OFFSET(G18,-G7/12,0)))</f>
        <v>1.1466282276259714</v>
      </c>
      <c r="H51" s="9">
        <f ca="1">IF(COUNTA(H25:H35)&lt;=3,SUMPRODUCT(H25:OFFSET(H35,-H7/12,0),H8:OFFSET(H18,-H7/12,0))/SUM(H8:OFFSET(H18,-H7/12,0)),SUMPRODUCT(OFFSET(H35,-H7/12-2,0):OFFSET(H35,-H7/12,0),OFFSET(H18,-H7/12-2,0):OFFSET(H18,-H7/12,0))/SUM(OFFSET(H18,-H7/12-2,0):OFFSET(H18,-H7/12,0)))</f>
        <v>1.0597794196095167</v>
      </c>
      <c r="I51" s="9">
        <f ca="1">IF(COUNTA(I25:I35)&lt;=3,SUMPRODUCT(I25:OFFSET(I35,-I7/12,0),I8:OFFSET(I18,-I7/12,0))/SUM(I8:OFFSET(I18,-I7/12,0)),SUMPRODUCT(OFFSET(I35,-I7/12-2,0):OFFSET(I35,-I7/12,0),OFFSET(I18,-I7/12-2,0):OFFSET(I18,-I7/12,0))/SUM(OFFSET(I18,-I7/12-2,0):OFFSET(I18,-I7/12,0)))</f>
        <v>1.0599104599104598</v>
      </c>
      <c r="J51" s="9">
        <f ca="1">IF(COUNTA(J25:J35)&lt;=3,SUMPRODUCT(J25:OFFSET(J35,-J7/12,0),J8:OFFSET(J18,-J7/12,0))/SUM(J8:OFFSET(J18,-J7/12,0)),SUMPRODUCT(OFFSET(J35,-J7/12-2,0):OFFSET(J35,-J7/12,0),OFFSET(J18,-J7/12-2,0):OFFSET(J18,-J7/12,0))/SUM(OFFSET(J18,-J7/12-2,0):OFFSET(J18,-J7/12,0)))</f>
        <v>1.0279645870568186</v>
      </c>
      <c r="K51" s="9">
        <f ca="1">IF(COUNTA(K25:K35)&lt;=3,SUMPRODUCT(K25:OFFSET(K35,-K7/12,0),K8:OFFSET(K18,-K7/12,0))/SUM(K8:OFFSET(K18,-K7/12,0)),SUMPRODUCT(OFFSET(K35,-K7/12-2,0):OFFSET(K35,-K7/12,0),OFFSET(K18,-K7/12-2,0):OFFSET(K18,-K7/12,0))/SUM(OFFSET(K18,-K7/12-2,0):OFFSET(K18,-K7/12,0)))</f>
        <v>1.0051101566849598</v>
      </c>
      <c r="L51" s="9">
        <f ca="1">IF(COUNTA(L25:L35)&lt;=3,SUMPRODUCT(L25:OFFSET(L35,-L7/12,0),L8:OFFSET(L18,-L7/12,0))/SUM(L8:OFFSET(L18,-L7/12,0)),SUMPRODUCT(OFFSET(L35,-L7/12-2,0):OFFSET(L35,-L7/12,0),OFFSET(L18,-L7/12-2,0):OFFSET(L18,-L7/12,0))/SUM(OFFSET(L18,-L7/12-2,0):OFFSET(L18,-L7/12,0)))</f>
        <v>0.99763557318282359</v>
      </c>
      <c r="M51" s="9">
        <f ca="1">IF(COUNTA(M25:M35)&lt;=3,SUMPRODUCT(M25:OFFSET(M35,-M7/12,0),M8:OFFSET(M18,-M7/12,0))/SUM(M8:OFFSET(M18,-M7/12,0)),SUMPRODUCT(OFFSET(M35,-M7/12-2,0):OFFSET(M35,-M7/12,0),OFFSET(M18,-M7/12-2,0):OFFSET(M18,-M7/12,0))/SUM(OFFSET(M18,-M7/12-2,0):OFFSET(M18,-M7/12,0)))</f>
        <v>0.99291846534413353</v>
      </c>
      <c r="N51" s="9">
        <f ca="1">IF(COUNTA(N25:N35)&lt;=3,SUMPRODUCT(N25:OFFSET(N35,-N7/12,0),N8:OFFSET(N18,-N7/12,0))/SUM(N8:OFFSET(N18,-N7/12,0)),SUMPRODUCT(OFFSET(N35,-N7/12-2,0):OFFSET(N35,-N7/12,0),OFFSET(N18,-N7/12-2,0):OFFSET(N18,-N7/12,0))/SUM(OFFSET(N18,-N7/12-2,0):OFFSET(N18,-N7/12,0)))</f>
        <v>0.99917903378591733</v>
      </c>
      <c r="T51" t="s">
        <v>64</v>
      </c>
      <c r="U51" s="9">
        <f ca="1">IF(COUNTA(U25:U35)&lt;=3,SUMPRODUCT(U25:OFFSET(U35,-T7/12,0),T8:OFFSET(T18,-T7/12,0))/SUM(T8:OFFSET(T18,-T7/12,0)),SUMPRODUCT(OFFSET(U35,-T7/12-2,0):OFFSET(U35,-T7/12,0),OFFSET(T18,-T7/12-2,0):OFFSET(T18,-T7/12,0))/SUM(OFFSET(T18,-T7/12-2,0):OFFSET(T18,-T7/12,0)))</f>
        <v>3.5496387211719291</v>
      </c>
      <c r="V51" s="9">
        <f ca="1">IF(COUNTA(V25:V35)&lt;=3,SUMPRODUCT(V25:OFFSET(V35,-U7/12,0),U8:OFFSET(U18,-U7/12,0))/SUM(U8:OFFSET(U18,-U7/12,0)),SUMPRODUCT(OFFSET(V35,-U7/12-2,0):OFFSET(V35,-U7/12,0),OFFSET(U18,-U7/12-2,0):OFFSET(U18,-U7/12,0))/SUM(OFFSET(U18,-U7/12-2,0):OFFSET(U18,-U7/12,0)))</f>
        <v>2.2375571618232777</v>
      </c>
      <c r="W51" s="9">
        <f ca="1">IF(COUNTA(W25:W35)&lt;=3,SUMPRODUCT(W25:OFFSET(W35,-V7/12,0),V8:OFFSET(V18,-V7/12,0))/SUM(V8:OFFSET(V18,-V7/12,0)),SUMPRODUCT(OFFSET(W35,-V7/12-2,0):OFFSET(W35,-V7/12,0),OFFSET(V18,-V7/12-2,0):OFFSET(V18,-V7/12,0))/SUM(OFFSET(V18,-V7/12-2,0):OFFSET(V18,-V7/12,0)))</f>
        <v>1.6186801814141782</v>
      </c>
      <c r="X51" s="9">
        <f ca="1">IF(COUNTA(X25:X35)&lt;=3,SUMPRODUCT(X25:OFFSET(X35,-W7/12,0),W8:OFFSET(W18,-W7/12,0))/SUM(W8:OFFSET(W18,-W7/12,0)),SUMPRODUCT(OFFSET(X35,-W7/12-2,0):OFFSET(X35,-W7/12,0),OFFSET(W18,-W7/12-2,0):OFFSET(W18,-W7/12,0))/SUM(OFFSET(W18,-W7/12-2,0):OFFSET(W18,-W7/12,0)))</f>
        <v>1.3487096555311786</v>
      </c>
      <c r="Y51" s="9">
        <f ca="1">IF(COUNTA(Y25:Y35)&lt;=3,SUMPRODUCT(Y25:OFFSET(Y35,-X7/12,0),X8:OFFSET(X18,-X7/12,0))/SUM(X8:OFFSET(X18,-X7/12,0)),SUMPRODUCT(OFFSET(Y35,-X7/12-2,0):OFFSET(Y35,-X7/12,0),OFFSET(X18,-X7/12-2,0):OFFSET(X18,-X7/12,0))/SUM(OFFSET(X18,-X7/12-2,0):OFFSET(X18,-X7/12,0)))</f>
        <v>1.2223983619009875</v>
      </c>
      <c r="Z51" s="9">
        <f ca="1">IF(COUNTA(Z25:Z35)&lt;=3,SUMPRODUCT(Z25:OFFSET(Z35,-Y7/12,0),Y8:OFFSET(Y18,-Y7/12,0))/SUM(Y8:OFFSET(Y18,-Y7/12,0)),SUMPRODUCT(OFFSET(Z35,-Y7/12-2,0):OFFSET(Z35,-Y7/12,0),OFFSET(Y18,-Y7/12-2,0):OFFSET(Y18,-Y7/12,0))/SUM(OFFSET(Y18,-Y7/12-2,0):OFFSET(Y18,-Y7/12,0)))</f>
        <v>1.1407648251998568</v>
      </c>
      <c r="AA51" s="9">
        <f ca="1">IF(COUNTA(AA25:AA35)&lt;=3,SUMPRODUCT(AA25:OFFSET(AA35,-Z7/12,0),Z8:OFFSET(Z18,-Z7/12,0))/SUM(Z8:OFFSET(Z18,-Z7/12,0)),SUMPRODUCT(OFFSET(AA35,-Z7/12-2,0):OFFSET(AA35,-Z7/12,0),OFFSET(Z18,-Z7/12-2,0):OFFSET(Z18,-Z7/12,0))/SUM(OFFSET(Z18,-Z7/12-2,0):OFFSET(Z18,-Z7/12,0)))</f>
        <v>1.0507872882530409</v>
      </c>
      <c r="AB51" s="9">
        <f ca="1">IF(COUNTA(AB25:AB35)&lt;=3,SUMPRODUCT(AB25:OFFSET(AB35,-AA7/12,0),AA8:OFFSET(AA18,-AA7/12,0))/SUM(AA8:OFFSET(AA18,-AA7/12,0)),SUMPRODUCT(OFFSET(AB35,-AA7/12-2,0):OFFSET(AB35,-AA7/12,0),OFFSET(AA18,-AA7/12-2,0):OFFSET(AA18,-AA7/12,0))/SUM(OFFSET(AA18,-AA7/12-2,0):OFFSET(AA18,-AA7/12,0)))</f>
        <v>1.0297850054386506</v>
      </c>
      <c r="AC51" s="9">
        <f ca="1">IF(COUNTA(AC25:AC35)&lt;=3,SUMPRODUCT(AC25:OFFSET(AC35,-AB7/12,0),AB8:OFFSET(AB18,-AB7/12,0))/SUM(AB8:OFFSET(AB18,-AB7/12,0)),SUMPRODUCT(OFFSET(AC35,-AB7/12-2,0):OFFSET(AC35,-AB7/12,0),OFFSET(AB18,-AB7/12-2,0):OFFSET(AB18,-AB7/12,0))/SUM(OFFSET(AB18,-AB7/12-2,0):OFFSET(AB18,-AB7/12,0)))</f>
        <v>1.0169912036688971</v>
      </c>
      <c r="AD51" s="9">
        <f ca="1">IF(COUNTA(AD25:AD35)&lt;=3,SUMPRODUCT(AD25:OFFSET(AD35,-AC7/12,0),AC8:OFFSET(AC18,-AC7/12,0))/SUM(AC8:OFFSET(AC18,-AC7/12,0)),SUMPRODUCT(OFFSET(AD35,-AC7/12-2,0):OFFSET(AD35,-AC7/12,0),OFFSET(AC18,-AC7/12-2,0):OFFSET(AC18,-AC7/12,0))/SUM(OFFSET(AC18,-AC7/12-2,0):OFFSET(AC18,-AC7/12,0)))</f>
        <v>1.0036792692210099</v>
      </c>
    </row>
    <row r="52" spans="2:31" x14ac:dyDescent="0.25">
      <c r="D52" t="s">
        <v>65</v>
      </c>
      <c r="E52" s="9">
        <f ca="1">IF(COUNTA(E25:E35)&lt;=2,SUMPRODUCT(E25:OFFSET(E35,-E7/12,0),E8:OFFSET(E18,-E7/12,0))/SUM(E8:OFFSET(E18,-E7/12,0)),SUMPRODUCT(OFFSET(E35,-E7/12-1,0):OFFSET(E35,-E7/12,0),OFFSET(E18,-E7/12-1,0):OFFSET(E18,-E7/12,0))/SUM(OFFSET(E18,-E7/12-1,0):OFFSET(E18,-E7/12,0)))</f>
        <v>1.6869346625700965</v>
      </c>
      <c r="F52" s="9">
        <f ca="1">IF(COUNTA(F25:F35)&lt;=2,SUMPRODUCT(F25:OFFSET(F35,-F7/12,0),F8:OFFSET(F18,-F7/12,0))/SUM(F8:OFFSET(F18,-F7/12,0)),SUMPRODUCT(OFFSET(F35,-F7/12-1,0):OFFSET(F35,-F7/12,0),OFFSET(F18,-F7/12-1,0):OFFSET(F18,-F7/12,0))/SUM(OFFSET(F18,-F7/12-1,0):OFFSET(F18,-F7/12,0)))</f>
        <v>1.2645969325478958</v>
      </c>
      <c r="G52" s="9">
        <f ca="1">IF(COUNTA(G25:G35)&lt;=2,SUMPRODUCT(G25:OFFSET(G35,-G7/12,0),G8:OFFSET(G18,-G7/12,0))/SUM(G8:OFFSET(G18,-G7/12,0)),SUMPRODUCT(OFFSET(G35,-G7/12-1,0):OFFSET(G35,-G7/12,0),OFFSET(G18,-G7/12-1,0):OFFSET(G18,-G7/12,0))/SUM(OFFSET(G18,-G7/12-1,0):OFFSET(G18,-G7/12,0)))</f>
        <v>1.1018218968159372</v>
      </c>
      <c r="H52" s="9">
        <f ca="1">IF(COUNTA(H25:H35)&lt;=2,SUMPRODUCT(H25:OFFSET(H35,-H7/12,0),H8:OFFSET(H18,-H7/12,0))/SUM(H8:OFFSET(H18,-H7/12,0)),SUMPRODUCT(OFFSET(H35,-H7/12-1,0):OFFSET(H35,-H7/12,0),OFFSET(H18,-H7/12-1,0):OFFSET(H18,-H7/12,0))/SUM(OFFSET(H18,-H7/12-1,0):OFFSET(H18,-H7/12,0)))</f>
        <v>1.0197504919813716</v>
      </c>
      <c r="I52" s="9">
        <f ca="1">IF(COUNTA(I25:I35)&lt;=2,SUMPRODUCT(I25:OFFSET(I35,-I7/12,0),I8:OFFSET(I18,-I7/12,0))/SUM(I8:OFFSET(I18,-I7/12,0)),SUMPRODUCT(OFFSET(I35,-I7/12-1,0):OFFSET(I35,-I7/12,0),OFFSET(I18,-I7/12-1,0):OFFSET(I18,-I7/12,0))/SUM(OFFSET(I18,-I7/12-1,0):OFFSET(I18,-I7/12,0)))</f>
        <v>1.0499633369056349</v>
      </c>
      <c r="J52" s="9">
        <f ca="1">IF(COUNTA(J25:J35)&lt;=2,SUMPRODUCT(J25:OFFSET(J35,-J7/12,0),J8:OFFSET(J18,-J7/12,0))/SUM(J8:OFFSET(J18,-J7/12,0)),SUMPRODUCT(OFFSET(J35,-J7/12-1,0):OFFSET(J35,-J7/12,0),OFFSET(J18,-J7/12-1,0):OFFSET(J18,-J7/12,0))/SUM(OFFSET(J18,-J7/12-1,0):OFFSET(J18,-J7/12,0)))</f>
        <v>1.0101704393210387</v>
      </c>
      <c r="K52" s="9">
        <f ca="1">IF(COUNTA(K25:K35)&lt;=2,SUMPRODUCT(K25:OFFSET(K35,-K7/12,0),K8:OFFSET(K18,-K7/12,0))/SUM(K8:OFFSET(K18,-K7/12,0)),SUMPRODUCT(OFFSET(K35,-K7/12-1,0):OFFSET(K35,-K7/12,0),OFFSET(K18,-K7/12-1,0):OFFSET(K18,-K7/12,0))/SUM(OFFSET(K18,-K7/12-1,0):OFFSET(K18,-K7/12,0)))</f>
        <v>1.010769638362697</v>
      </c>
      <c r="L52" s="9">
        <f ca="1">IF(COUNTA(L25:L35)&lt;=2,SUMPRODUCT(L25:OFFSET(L35,-L7/12,0),L8:OFFSET(L18,-L7/12,0))/SUM(L8:OFFSET(L18,-L7/12,0)),SUMPRODUCT(OFFSET(L35,-L7/12-1,0):OFFSET(L35,-L7/12,0),OFFSET(L18,-L7/12-1,0):OFFSET(L18,-L7/12,0))/SUM(OFFSET(L18,-L7/12-1,0):OFFSET(L18,-L7/12,0)))</f>
        <v>1.0002728731942214</v>
      </c>
      <c r="M52" s="9">
        <f ca="1">IF(COUNTA(M25:M35)&lt;=2,SUMPRODUCT(M25:OFFSET(M35,-M7/12,0),M8:OFFSET(M18,-M7/12,0))/SUM(M8:OFFSET(M18,-M7/12,0)),SUMPRODUCT(OFFSET(M35,-M7/12-1,0):OFFSET(M35,-M7/12,0),OFFSET(M18,-M7/12-1,0):OFFSET(M18,-M7/12,0))/SUM(OFFSET(M18,-M7/12-1,0):OFFSET(M18,-M7/12,0)))</f>
        <v>0.99291846534413353</v>
      </c>
      <c r="N52" s="9">
        <f ca="1">IF(COUNTA(N25:N35)&lt;=2,SUMPRODUCT(N25:OFFSET(N35,-N7/12,0),N8:OFFSET(N18,-N7/12,0))/SUM(N8:OFFSET(N18,-N7/12,0)),SUMPRODUCT(OFFSET(N35,-N7/12-1,0):OFFSET(N35,-N7/12,0),OFFSET(N18,-N7/12-1,0):OFFSET(N18,-N7/12,0))/SUM(OFFSET(N18,-N7/12-1,0):OFFSET(N18,-N7/12,0)))</f>
        <v>0.99917903378591733</v>
      </c>
      <c r="T52" t="s">
        <v>65</v>
      </c>
      <c r="U52" s="9">
        <f ca="1">IF(COUNTA(U25:U35)&lt;=2,SUMPRODUCT(U25:OFFSET(U35,-T7/12,0),T8:OFFSET(T18,-T7/12,0))/SUM(T8:OFFSET(T18,-T7/12,0)),SUMPRODUCT(OFFSET(U35,-T7/12-1,0):OFFSET(U35,-T7/12,0),OFFSET(T18,-T7/12-1,0):OFFSET(T18,-T7/12,0))/SUM(OFFSET(T18,-T7/12-1,0):OFFSET(T18,-T7/12,0)))</f>
        <v>3.3488668555240793</v>
      </c>
      <c r="V52" s="9">
        <f ca="1">IF(COUNTA(V25:V35)&lt;=2,SUMPRODUCT(V25:OFFSET(V35,-U7/12,0),U8:OFFSET(U18,-U7/12,0))/SUM(U8:OFFSET(U18,-U7/12,0)),SUMPRODUCT(OFFSET(V35,-U7/12-1,0):OFFSET(V35,-U7/12,0),OFFSET(U18,-U7/12-1,0):OFFSET(U18,-U7/12,0))/SUM(OFFSET(U18,-U7/12-1,0):OFFSET(U18,-U7/12,0)))</f>
        <v>2.0790932199858316</v>
      </c>
      <c r="W52" s="9">
        <f ca="1">IF(COUNTA(W25:W35)&lt;=2,SUMPRODUCT(W25:OFFSET(W35,-V7/12,0),V8:OFFSET(V18,-V7/12,0))/SUM(V8:OFFSET(V18,-V7/12,0)),SUMPRODUCT(OFFSET(W35,-V7/12-1,0):OFFSET(W35,-V7/12,0),OFFSET(V18,-V7/12-1,0):OFFSET(V18,-V7/12,0))/SUM(OFFSET(V18,-V7/12-1,0):OFFSET(V18,-V7/12,0)))</f>
        <v>1.5741282085132866</v>
      </c>
      <c r="X52" s="9">
        <f ca="1">IF(COUNTA(X25:X35)&lt;=2,SUMPRODUCT(X25:OFFSET(X35,-W7/12,0),W8:OFFSET(W18,-W7/12,0))/SUM(W8:OFFSET(W18,-W7/12,0)),SUMPRODUCT(OFFSET(X35,-W7/12-1,0):OFFSET(X35,-W7/12,0),OFFSET(W18,-W7/12-1,0):OFFSET(W18,-W7/12,0))/SUM(OFFSET(W18,-W7/12-1,0):OFFSET(W18,-W7/12,0)))</f>
        <v>1.316367912439131</v>
      </c>
      <c r="Y52" s="9">
        <f ca="1">IF(COUNTA(Y25:Y35)&lt;=2,SUMPRODUCT(Y25:OFFSET(Y35,-X7/12,0),X8:OFFSET(X18,-X7/12,0))/SUM(X8:OFFSET(X18,-X7/12,0)),SUMPRODUCT(OFFSET(Y35,-X7/12-1,0):OFFSET(Y35,-X7/12,0),OFFSET(X18,-X7/12-1,0):OFFSET(X18,-X7/12,0))/SUM(OFFSET(X18,-X7/12-1,0):OFFSET(X18,-X7/12,0)))</f>
        <v>1.2031452219714072</v>
      </c>
      <c r="Z52" s="9">
        <f ca="1">IF(COUNTA(Z25:Z35)&lt;=2,SUMPRODUCT(Z25:OFFSET(Z35,-Y7/12,0),Y8:OFFSET(Y18,-Y7/12,0))/SUM(Y8:OFFSET(Y18,-Y7/12,0)),SUMPRODUCT(OFFSET(Z35,-Y7/12-1,0):OFFSET(Z35,-Y7/12,0),OFFSET(Y18,-Y7/12-1,0):OFFSET(Y18,-Y7/12,0))/SUM(OFFSET(Y18,-Y7/12-1,0):OFFSET(Y18,-Y7/12,0)))</f>
        <v>1.1364770841757414</v>
      </c>
      <c r="AA52" s="9">
        <f ca="1">IF(COUNTA(AA25:AA35)&lt;=2,SUMPRODUCT(AA25:OFFSET(AA35,-Z7/12,0),Z8:OFFSET(Z18,-Z7/12,0))/SUM(Z8:OFFSET(Z18,-Z7/12,0)),SUMPRODUCT(OFFSET(AA35,-Z7/12-1,0):OFFSET(AA35,-Z7/12,0),OFFSET(Z18,-Z7/12-1,0):OFFSET(Z18,-Z7/12,0))/SUM(OFFSET(Z18,-Z7/12-1,0):OFFSET(Z18,-Z7/12,0)))</f>
        <v>1.0587406817276503</v>
      </c>
      <c r="AB52" s="9">
        <f ca="1">IF(COUNTA(AB25:AB35)&lt;=2,SUMPRODUCT(AB25:OFFSET(AB35,-AA7/12,0),AA8:OFFSET(AA18,-AA7/12,0))/SUM(AA8:OFFSET(AA18,-AA7/12,0)),SUMPRODUCT(OFFSET(AB35,-AA7/12-1,0):OFFSET(AB35,-AA7/12,0),OFFSET(AA18,-AA7/12-1,0):OFFSET(AA18,-AA7/12,0))/SUM(OFFSET(AA18,-AA7/12-1,0):OFFSET(AA18,-AA7/12,0)))</f>
        <v>1.0220823341326939</v>
      </c>
      <c r="AC52" s="9">
        <f ca="1">IF(COUNTA(AC25:AC35)&lt;=2,SUMPRODUCT(AC25:OFFSET(AC35,-AB7/12,0),AB8:OFFSET(AB18,-AB7/12,0))/SUM(AB8:OFFSET(AB18,-AB7/12,0)),SUMPRODUCT(OFFSET(AC35,-AB7/12-1,0):OFFSET(AC35,-AB7/12,0),OFFSET(AB18,-AB7/12-1,0):OFFSET(AB18,-AB7/12,0))/SUM(OFFSET(AB18,-AB7/12-1,0):OFFSET(AB18,-AB7/12,0)))</f>
        <v>1.0169912036688971</v>
      </c>
      <c r="AD52" s="9">
        <f ca="1">IF(COUNTA(AD25:AD35)&lt;=2,SUMPRODUCT(AD25:OFFSET(AD35,-AC7/12,0),AC8:OFFSET(AC18,-AC7/12,0))/SUM(AC8:OFFSET(AC18,-AC7/12,0)),SUMPRODUCT(OFFSET(AD35,-AC7/12-1,0):OFFSET(AD35,-AC7/12,0),OFFSET(AC18,-AC7/12-1,0):OFFSET(AC18,-AC7/12,0))/SUM(OFFSET(AC18,-AC7/12-1,0):OFFSET(AC18,-AC7/12,0)))</f>
        <v>1.0036792692210099</v>
      </c>
    </row>
    <row r="53" spans="2:31" x14ac:dyDescent="0.25">
      <c r="C53" t="s">
        <v>14</v>
      </c>
      <c r="E53" s="4"/>
      <c r="F53" s="4"/>
      <c r="G53" s="4"/>
      <c r="H53" s="4"/>
      <c r="I53" s="4"/>
      <c r="J53" s="4"/>
      <c r="K53" s="4"/>
      <c r="L53" s="4"/>
      <c r="M53" s="4"/>
      <c r="S53" t="s">
        <v>14</v>
      </c>
      <c r="U53" s="4"/>
      <c r="V53" s="4"/>
      <c r="W53" s="4"/>
      <c r="X53" s="4"/>
      <c r="Y53" s="4"/>
      <c r="Z53" s="4"/>
      <c r="AA53" s="4"/>
      <c r="AB53" s="4"/>
      <c r="AC53" s="4"/>
    </row>
    <row r="54" spans="2:31" x14ac:dyDescent="0.25">
      <c r="B54" s="2"/>
      <c r="C54" s="2"/>
      <c r="D54" s="2" t="s">
        <v>64</v>
      </c>
      <c r="E54" s="12">
        <f ca="1">IF(COUNTA(E25:E35)&lt;=3,PRODUCT(E25:OFFSET(E35,-E7/12,0))^(1/COUNTA(E25:E35)),PRODUCT(OFFSET(E35,-E7/12-2,0):OFFSET(E35,-E7/12,0))^(1/3))</f>
        <v>1.670093719078706</v>
      </c>
      <c r="F54" s="12">
        <f ca="1">IF(COUNTA(F25:F35)&lt;=3,PRODUCT(F25:OFFSET(F35,-F7/12,0))^(1/COUNTA(F25:F35)),PRODUCT(OFFSET(F35,-F7/12-2,0):OFFSET(F35,-F7/12,0))^(1/3))</f>
        <v>1.3135631514790103</v>
      </c>
      <c r="G54" s="12">
        <f ca="1">IF(COUNTA(G25:G35)&lt;=3,PRODUCT(G25:OFFSET(G35,-G7/12,0))^(1/COUNTA(G25:G35)),PRODUCT(OFFSET(G35,-G7/12-2,0):OFFSET(G35,-G7/12,0))^(1/3))</f>
        <v>1.1784047756046059</v>
      </c>
      <c r="H54" s="12">
        <f ca="1">IF(COUNTA(H25:H35)&lt;=3,PRODUCT(H25:OFFSET(H35,-H7/12,0))^(1/COUNTA(H25:H35)),PRODUCT(OFFSET(H35,-H7/12-2,0):OFFSET(H35,-H7/12,0))^(1/3))</f>
        <v>1.0798940124683216</v>
      </c>
      <c r="I54" s="12">
        <f ca="1">IF(COUNTA(I25:I35)&lt;=3,PRODUCT(I25:OFFSET(I35,-I7/12,0))^(1/COUNTA(I25:I35)),PRODUCT(OFFSET(I35,-I7/12-2,0):OFFSET(I35,-I7/12,0))^(1/3))</f>
        <v>1.0609750819203416</v>
      </c>
      <c r="J54" s="12">
        <f ca="1">IF(COUNTA(J25:J35)&lt;=3,PRODUCT(J25:OFFSET(J35,-J7/12,0))^(1/COUNTA(J25:J35)),PRODUCT(OFFSET(J35,-J7/12-2,0):OFFSET(J35,-J7/12,0))^(1/3))</f>
        <v>1.0325000384790943</v>
      </c>
      <c r="K54" s="12">
        <f ca="1">IF(COUNTA(K25:K35)&lt;=3,PRODUCT(K25:OFFSET(K35,-K7/12,0))^(1/COUNTA(K25:K35)),PRODUCT(OFFSET(K35,-K7/12-2,0):OFFSET(K35,-K7/12,0))^(1/3))</f>
        <v>1.0032034565979124</v>
      </c>
      <c r="L54" s="12">
        <f ca="1">IF(COUNTA(L25:L35)&lt;=3,PRODUCT(L25:OFFSET(L35,-L7/12,0))^(1/COUNTA(L25:L35)),PRODUCT(OFFSET(L35,-L7/12-2,0):OFFSET(L35,-L7/12,0))^(1/3))</f>
        <v>0.9972234438341997</v>
      </c>
      <c r="M54" s="12">
        <f ca="1">IF(COUNTA(M25:M35)&lt;=3,PRODUCT(M25:OFFSET(M35,-M7/12,0))^(1/COUNTA(M25:M35)),PRODUCT(OFFSET(M35,-M7/12-2,0):OFFSET(M35,-M7/12,0))^(1/3))</f>
        <v>0.99051174654853114</v>
      </c>
      <c r="N54" s="12">
        <f ca="1">IF(COUNTA(N25:N35)&lt;=3,PRODUCT(N25:OFFSET(N35,-N7/12,0))^(1/COUNTA(N25:N35)),PRODUCT(OFFSET(N35,-N7/12-2,0):OFFSET(N35,-N7/12,0))^(1/3))</f>
        <v>0.99917903378591733</v>
      </c>
      <c r="O54" s="2"/>
      <c r="R54" s="2"/>
      <c r="S54" s="2"/>
      <c r="T54" s="2" t="s">
        <v>64</v>
      </c>
      <c r="U54" s="12">
        <f ca="1">IF(COUNTA(U25:U35)&lt;=3,PRODUCT(U25:OFFSET(U35,-T7/12,0))^(1/COUNTA(U25:U35)),PRODUCT(OFFSET(U35,-T7/12-2,0):OFFSET(U35,-T7/12,0))^(1/3))</f>
        <v>3.5577427557706391</v>
      </c>
      <c r="V54" s="12">
        <f ca="1">IF(COUNTA(V25:V35)&lt;=3,PRODUCT(V25:OFFSET(V35,-U7/12,0))^(1/COUNTA(V25:V35)),PRODUCT(OFFSET(V35,-U7/12-2,0):OFFSET(V35,-U7/12,0))^(1/3))</f>
        <v>2.2409830060454348</v>
      </c>
      <c r="W54" s="12">
        <f ca="1">IF(COUNTA(W25:W35)&lt;=3,PRODUCT(W25:OFFSET(W35,-V7/12,0))^(1/COUNTA(W25:W35)),PRODUCT(OFFSET(W35,-V7/12-2,0):OFFSET(W35,-V7/12,0))^(1/3))</f>
        <v>1.6469105176519283</v>
      </c>
      <c r="X54" s="12">
        <f ca="1">IF(COUNTA(X25:X35)&lt;=3,PRODUCT(X25:OFFSET(X35,-W7/12,0))^(1/COUNTA(X25:X35)),PRODUCT(OFFSET(X35,-W7/12-2,0):OFFSET(X35,-W7/12,0))^(1/3))</f>
        <v>1.3837275392073995</v>
      </c>
      <c r="Y54" s="12">
        <f ca="1">IF(COUNTA(Y25:Y35)&lt;=3,PRODUCT(Y25:OFFSET(Y35,-X7/12,0))^(1/COUNTA(Y25:Y35)),PRODUCT(OFFSET(Y35,-X7/12-2,0):OFFSET(Y35,-X7/12,0))^(1/3))</f>
        <v>1.2270879385377071</v>
      </c>
      <c r="Z54" s="12">
        <f ca="1">IF(COUNTA(Z25:Z35)&lt;=3,PRODUCT(Z25:OFFSET(Z35,-Y7/12,0))^(1/COUNTA(Z25:Z35)),PRODUCT(OFFSET(Z35,-Y7/12-2,0):OFFSET(Z35,-Y7/12,0))^(1/3))</f>
        <v>1.1451131979516853</v>
      </c>
      <c r="AA54" s="12">
        <f ca="1">IF(COUNTA(AA25:AA35)&lt;=3,PRODUCT(AA25:OFFSET(AA35,-Z7/12,0))^(1/COUNTA(AA25:AA35)),PRODUCT(OFFSET(AA35,-Z7/12-2,0):OFFSET(AA35,-Z7/12,0))^(1/3))</f>
        <v>1.0486722932460446</v>
      </c>
      <c r="AB54" s="12">
        <f ca="1">IF(COUNTA(AB25:AB35)&lt;=3,PRODUCT(AB25:OFFSET(AB35,-AA7/12,0))^(1/COUNTA(AB25:AB35)),PRODUCT(OFFSET(AB35,-AA7/12-2,0):OFFSET(AB35,-AA7/12,0))^(1/3))</f>
        <v>1.0347718095770473</v>
      </c>
      <c r="AC54" s="12">
        <f ca="1">IF(COUNTA(AC25:AC35)&lt;=3,PRODUCT(AC25:OFFSET(AC35,-AB7/12,0))^(1/COUNTA(AC25:AC35)),PRODUCT(OFFSET(AC35,-AB7/12-2,0):OFFSET(AC35,-AB7/12,0))^(1/3))</f>
        <v>1.019316724829064</v>
      </c>
      <c r="AD54" s="2">
        <f ca="1">IF(COUNTA(AD25:AD35)&lt;=3,PRODUCT(AD25:OFFSET(AD35,-AC7/12,0))^(1/COUNTA(AD25:AD35)),PRODUCT(OFFSET(AD35,-AC7/12-2,0):OFFSET(AD35,-AC7/12,0))^(1/3))</f>
        <v>1.0036792692210099</v>
      </c>
      <c r="AE54" s="2"/>
    </row>
    <row r="57" spans="2:31" x14ac:dyDescent="0.25">
      <c r="F57" s="1" t="s">
        <v>16</v>
      </c>
      <c r="G57" s="1"/>
      <c r="H57" s="1"/>
      <c r="U57" s="1" t="s">
        <v>17</v>
      </c>
      <c r="V57" s="1"/>
      <c r="W57" s="1"/>
    </row>
    <row r="58" spans="2:31" x14ac:dyDescent="0.25">
      <c r="O58" s="2"/>
      <c r="AD58" s="2"/>
    </row>
    <row r="59" spans="2:31" x14ac:dyDescent="0.25">
      <c r="C59" s="3"/>
      <c r="D59" s="3"/>
      <c r="E59" s="3"/>
      <c r="F59" s="3"/>
      <c r="G59" s="3"/>
      <c r="H59" s="3"/>
      <c r="I59" s="3" t="s">
        <v>2</v>
      </c>
      <c r="J59" s="3"/>
      <c r="K59" s="3"/>
      <c r="L59" s="3"/>
      <c r="M59" s="3"/>
      <c r="N59" s="3"/>
      <c r="R59" s="3"/>
      <c r="S59" s="3"/>
      <c r="T59" s="3"/>
      <c r="U59" s="3"/>
      <c r="V59" s="3"/>
      <c r="W59" s="3"/>
      <c r="X59" s="3" t="s">
        <v>2</v>
      </c>
      <c r="Y59" s="3"/>
      <c r="Z59" s="3"/>
      <c r="AA59" s="3"/>
      <c r="AB59" s="3"/>
      <c r="AC59" s="3"/>
    </row>
    <row r="60" spans="2:31" x14ac:dyDescent="0.25">
      <c r="D60" s="4"/>
      <c r="S60" s="4"/>
    </row>
    <row r="61" spans="2:31" x14ac:dyDescent="0.25">
      <c r="C61" s="5"/>
      <c r="D61" s="5"/>
      <c r="E61" s="5" t="str">
        <f t="shared" ref="E61:N61" si="8">CONCATENATE(E$7,"-",F$7)</f>
        <v>12-24</v>
      </c>
      <c r="F61" s="5" t="str">
        <f t="shared" si="8"/>
        <v>24-36</v>
      </c>
      <c r="G61" s="5" t="str">
        <f t="shared" si="8"/>
        <v>36-48</v>
      </c>
      <c r="H61" s="5" t="str">
        <f t="shared" si="8"/>
        <v>48-60</v>
      </c>
      <c r="I61" s="5" t="str">
        <f t="shared" si="8"/>
        <v>60-72</v>
      </c>
      <c r="J61" s="5" t="str">
        <f t="shared" si="8"/>
        <v>72-84</v>
      </c>
      <c r="K61" s="5" t="str">
        <f t="shared" si="8"/>
        <v>84-96</v>
      </c>
      <c r="L61" s="5" t="str">
        <f t="shared" si="8"/>
        <v>96-108</v>
      </c>
      <c r="M61" s="5" t="str">
        <f t="shared" si="8"/>
        <v>108-120</v>
      </c>
      <c r="N61" s="5" t="str">
        <f t="shared" si="8"/>
        <v>120-132</v>
      </c>
      <c r="O61" s="5" t="s">
        <v>7</v>
      </c>
      <c r="R61" s="5"/>
      <c r="S61" s="5"/>
      <c r="T61" s="5" t="str">
        <f t="shared" ref="T61:AC61" si="9">CONCATENATE(T$7,"-",U$7)</f>
        <v>12-24</v>
      </c>
      <c r="U61" s="5" t="str">
        <f t="shared" si="9"/>
        <v>24-36</v>
      </c>
      <c r="V61" s="5" t="str">
        <f t="shared" si="9"/>
        <v>36-48</v>
      </c>
      <c r="W61" s="5" t="str">
        <f t="shared" si="9"/>
        <v>48-60</v>
      </c>
      <c r="X61" s="5" t="str">
        <f t="shared" si="9"/>
        <v>60-72</v>
      </c>
      <c r="Y61" s="5" t="str">
        <f t="shared" si="9"/>
        <v>72-84</v>
      </c>
      <c r="Z61" s="5" t="str">
        <f t="shared" si="9"/>
        <v>84-96</v>
      </c>
      <c r="AA61" s="5" t="str">
        <f t="shared" si="9"/>
        <v>96-108</v>
      </c>
      <c r="AB61" s="5" t="str">
        <f t="shared" si="9"/>
        <v>108-120</v>
      </c>
      <c r="AC61" s="5" t="str">
        <f t="shared" si="9"/>
        <v>120-132</v>
      </c>
      <c r="AD61" s="5" t="s">
        <v>7</v>
      </c>
    </row>
    <row r="62" spans="2:31" x14ac:dyDescent="0.25">
      <c r="E62" s="13"/>
      <c r="F62" s="13"/>
      <c r="G62" s="13"/>
      <c r="H62" s="13"/>
      <c r="I62" s="13"/>
      <c r="J62" s="13"/>
      <c r="K62" s="13"/>
      <c r="L62" s="13"/>
      <c r="M62" s="13"/>
      <c r="N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</row>
    <row r="63" spans="2:31" x14ac:dyDescent="0.25">
      <c r="C63" t="s">
        <v>19</v>
      </c>
      <c r="E63" s="13">
        <f t="shared" ref="E63:N63" ca="1" si="10">E52</f>
        <v>1.6869346625700965</v>
      </c>
      <c r="F63" s="13">
        <f t="shared" ca="1" si="10"/>
        <v>1.2645969325478958</v>
      </c>
      <c r="G63" s="13">
        <f t="shared" ca="1" si="10"/>
        <v>1.1018218968159372</v>
      </c>
      <c r="H63" s="13">
        <f t="shared" ca="1" si="10"/>
        <v>1.0197504919813716</v>
      </c>
      <c r="I63" s="13">
        <f t="shared" ca="1" si="10"/>
        <v>1.0499633369056349</v>
      </c>
      <c r="J63" s="13">
        <f t="shared" ca="1" si="10"/>
        <v>1.0101704393210387</v>
      </c>
      <c r="K63" s="13">
        <f t="shared" ca="1" si="10"/>
        <v>1.010769638362697</v>
      </c>
      <c r="L63" s="13">
        <f t="shared" ca="1" si="10"/>
        <v>1.0002728731942214</v>
      </c>
      <c r="M63" s="13">
        <f t="shared" ca="1" si="10"/>
        <v>0.99291846534413353</v>
      </c>
      <c r="N63" s="13">
        <f t="shared" ca="1" si="10"/>
        <v>0.99917903378591733</v>
      </c>
      <c r="O63" s="13">
        <v>1</v>
      </c>
      <c r="R63" t="s">
        <v>19</v>
      </c>
      <c r="T63" s="13">
        <f t="shared" ref="T63:AC63" ca="1" si="11">U52</f>
        <v>3.3488668555240793</v>
      </c>
      <c r="U63" s="13">
        <f t="shared" ca="1" si="11"/>
        <v>2.0790932199858316</v>
      </c>
      <c r="V63" s="13">
        <f t="shared" ca="1" si="11"/>
        <v>1.5741282085132866</v>
      </c>
      <c r="W63" s="13">
        <f t="shared" ca="1" si="11"/>
        <v>1.316367912439131</v>
      </c>
      <c r="X63" s="13">
        <f t="shared" ca="1" si="11"/>
        <v>1.2031452219714072</v>
      </c>
      <c r="Y63" s="13">
        <f t="shared" ca="1" si="11"/>
        <v>1.1364770841757414</v>
      </c>
      <c r="Z63" s="13">
        <f t="shared" ca="1" si="11"/>
        <v>1.0587406817276503</v>
      </c>
      <c r="AA63" s="13">
        <f t="shared" ca="1" si="11"/>
        <v>1.0220823341326939</v>
      </c>
      <c r="AB63" s="13">
        <f t="shared" ca="1" si="11"/>
        <v>1.0169912036688971</v>
      </c>
      <c r="AC63" s="13">
        <f t="shared" ca="1" si="11"/>
        <v>1.0036792692210099</v>
      </c>
      <c r="AD63" s="13">
        <v>1.01</v>
      </c>
    </row>
    <row r="64" spans="2:31" x14ac:dyDescent="0.25">
      <c r="C64" t="s">
        <v>20</v>
      </c>
      <c r="E64" s="13">
        <f ca="1">PRODUCT(E63:$O63)</f>
        <v>2.5500698565360627</v>
      </c>
      <c r="F64" s="13">
        <f ca="1">PRODUCT(F63:$O63)</f>
        <v>1.5116589356525245</v>
      </c>
      <c r="G64" s="13">
        <f ca="1">PRODUCT(G63:$O63)</f>
        <v>1.1953681815492396</v>
      </c>
      <c r="H64" s="13">
        <f ca="1">PRODUCT(H63:$O63)</f>
        <v>1.0849014573077862</v>
      </c>
      <c r="I64" s="13">
        <f ca="1">PRODUCT(I63:$O63)</f>
        <v>1.0638891237010597</v>
      </c>
      <c r="J64" s="13">
        <f ca="1">PRODUCT(J63:$O63)</f>
        <v>1.0132631172022311</v>
      </c>
      <c r="K64" s="13">
        <f ca="1">PRODUCT(K63:$O63)</f>
        <v>1.0030615406676033</v>
      </c>
      <c r="L64" s="13">
        <f ca="1">PRODUCT(L63:$O63)</f>
        <v>0.99237403123071688</v>
      </c>
      <c r="M64" s="13">
        <f ca="1">PRODUCT(M63:$O63)</f>
        <v>0.99210331283074715</v>
      </c>
      <c r="N64" s="13">
        <f ca="1">PRODUCT(N63:$O63)</f>
        <v>0.99917903378591733</v>
      </c>
      <c r="O64" s="13">
        <f>PRODUCT(O63:$O63)</f>
        <v>1</v>
      </c>
      <c r="R64" t="s">
        <v>20</v>
      </c>
      <c r="T64" s="13">
        <f ca="1">PRODUCT(T63:$AD63)</f>
        <v>22.007817368604911</v>
      </c>
      <c r="U64" s="13">
        <f ca="1">PRODUCT(U63:$AD63)</f>
        <v>6.571720620156098</v>
      </c>
      <c r="V64" s="13">
        <f ca="1">PRODUCT(V63:$AD63)</f>
        <v>3.1608590499856861</v>
      </c>
      <c r="W64" s="13">
        <f ca="1">PRODUCT(W63:$AD63)</f>
        <v>2.0080061032455649</v>
      </c>
      <c r="X64" s="13">
        <f ca="1">PRODUCT(X63:$AD63)</f>
        <v>1.5254140459295156</v>
      </c>
      <c r="Y64" s="13">
        <f ca="1">PRODUCT(Y63:$AD63)</f>
        <v>1.2678552996537329</v>
      </c>
      <c r="Z64" s="13">
        <f ca="1">PRODUCT(Z63:$AD63)</f>
        <v>1.1156012886729489</v>
      </c>
      <c r="AA64" s="13">
        <f ca="1">PRODUCT(AA63:$AD63)</f>
        <v>1.0537058865561997</v>
      </c>
      <c r="AB64" s="13">
        <f ca="1">PRODUCT(AB63:$AD63)</f>
        <v>1.0309403179836198</v>
      </c>
      <c r="AC64" s="13">
        <f ca="1">PRODUCT(AC63:$AD63)</f>
        <v>1.0137160619132199</v>
      </c>
      <c r="AD64" s="13">
        <f>PRODUCT(AD63:$AD63)</f>
        <v>1.01</v>
      </c>
    </row>
    <row r="65" spans="3:30" x14ac:dyDescent="0.25">
      <c r="C65" s="2" t="s">
        <v>21</v>
      </c>
      <c r="D65" s="2"/>
      <c r="E65" s="14">
        <f t="shared" ref="E65:O65" ca="1" si="12">1/E64</f>
        <v>0.39214612001193161</v>
      </c>
      <c r="F65" s="14">
        <f t="shared" ca="1" si="12"/>
        <v>0.66152488264050036</v>
      </c>
      <c r="G65" s="14">
        <f t="shared" ca="1" si="12"/>
        <v>0.83656233739128349</v>
      </c>
      <c r="H65" s="14">
        <f t="shared" ca="1" si="12"/>
        <v>0.92174270138923808</v>
      </c>
      <c r="I65" s="14">
        <f t="shared" ca="1" si="12"/>
        <v>0.93994757322191425</v>
      </c>
      <c r="J65" s="14">
        <f t="shared" ca="1" si="12"/>
        <v>0.98691049049643442</v>
      </c>
      <c r="K65" s="14">
        <f t="shared" ca="1" si="12"/>
        <v>0.99694780375532521</v>
      </c>
      <c r="L65" s="14">
        <f t="shared" ca="1" si="12"/>
        <v>1.0076845710682549</v>
      </c>
      <c r="M65" s="14">
        <f t="shared" ca="1" si="12"/>
        <v>1.0079595411759299</v>
      </c>
      <c r="N65" s="14">
        <f t="shared" ca="1" si="12"/>
        <v>1.0008216407533812</v>
      </c>
      <c r="O65" s="14">
        <f t="shared" si="12"/>
        <v>1</v>
      </c>
      <c r="R65" s="2" t="s">
        <v>21</v>
      </c>
      <c r="S65" s="2"/>
      <c r="T65" s="14">
        <f t="shared" ref="T65:AD65" ca="1" si="13">1/T64</f>
        <v>4.5438399603703661E-2</v>
      </c>
      <c r="U65" s="14">
        <f t="shared" ca="1" si="13"/>
        <v>0.1521671504009017</v>
      </c>
      <c r="V65" s="14">
        <f t="shared" ca="1" si="13"/>
        <v>0.31636969070307913</v>
      </c>
      <c r="W65" s="14">
        <f t="shared" ca="1" si="13"/>
        <v>0.49800645445434039</v>
      </c>
      <c r="X65" s="14">
        <f t="shared" ca="1" si="13"/>
        <v>0.65555971683127323</v>
      </c>
      <c r="Y65" s="14">
        <f t="shared" ca="1" si="13"/>
        <v>0.78873354102247506</v>
      </c>
      <c r="Z65" s="14">
        <f t="shared" ca="1" si="13"/>
        <v>0.8963775948928302</v>
      </c>
      <c r="AA65" s="14">
        <f t="shared" ca="1" si="13"/>
        <v>0.94903142590222656</v>
      </c>
      <c r="AB65" s="14">
        <f t="shared" ca="1" si="13"/>
        <v>0.96998825495142638</v>
      </c>
      <c r="AC65" s="14">
        <f t="shared" ca="1" si="13"/>
        <v>0.98646952294774415</v>
      </c>
      <c r="AD65" s="14">
        <f t="shared" si="13"/>
        <v>0.99009900990099009</v>
      </c>
    </row>
    <row r="68" spans="3:30" x14ac:dyDescent="0.25">
      <c r="H68" s="1" t="s">
        <v>22</v>
      </c>
      <c r="I68" s="1"/>
      <c r="J68" s="1"/>
      <c r="U68" s="1" t="s">
        <v>23</v>
      </c>
      <c r="V68" s="1"/>
      <c r="W68" s="1"/>
    </row>
    <row r="71" spans="3:30" x14ac:dyDescent="0.25">
      <c r="N71" s="2" t="s">
        <v>66</v>
      </c>
      <c r="O71" s="2"/>
      <c r="P71" s="15"/>
      <c r="Q71" s="2"/>
    </row>
    <row r="72" spans="3:30" x14ac:dyDescent="0.25">
      <c r="E72" s="4"/>
      <c r="F72" s="4"/>
      <c r="G72" s="4"/>
      <c r="H72" s="4"/>
      <c r="I72" s="4"/>
      <c r="J72" s="4" t="s">
        <v>25</v>
      </c>
      <c r="K72" s="4"/>
      <c r="L72" s="16" t="s">
        <v>26</v>
      </c>
      <c r="M72" s="16"/>
      <c r="N72" t="s">
        <v>27</v>
      </c>
      <c r="P72" t="s">
        <v>28</v>
      </c>
      <c r="T72" s="4" t="s">
        <v>29</v>
      </c>
      <c r="U72" s="4"/>
      <c r="V72" s="4" t="s">
        <v>29</v>
      </c>
      <c r="W72" s="4"/>
    </row>
    <row r="73" spans="3:30" x14ac:dyDescent="0.25">
      <c r="E73" s="4" t="s">
        <v>3</v>
      </c>
      <c r="F73" s="5" t="s">
        <v>30</v>
      </c>
      <c r="G73" s="17">
        <v>39813</v>
      </c>
      <c r="H73" s="17" t="s">
        <v>31</v>
      </c>
      <c r="I73" s="17"/>
      <c r="J73" s="17" t="s">
        <v>32</v>
      </c>
      <c r="K73" s="17"/>
      <c r="L73" s="18" t="s">
        <v>33</v>
      </c>
      <c r="M73" s="16"/>
      <c r="N73" s="2" t="s">
        <v>34</v>
      </c>
      <c r="O73" s="2"/>
      <c r="P73" s="2" t="s">
        <v>34</v>
      </c>
      <c r="Q73" s="2"/>
      <c r="S73" s="4" t="s">
        <v>35</v>
      </c>
      <c r="T73" s="16" t="s">
        <v>36</v>
      </c>
      <c r="U73" s="16"/>
      <c r="V73" s="16" t="s">
        <v>37</v>
      </c>
      <c r="W73" s="16"/>
      <c r="X73" s="4" t="s">
        <v>38</v>
      </c>
      <c r="Y73" s="4" t="s">
        <v>38</v>
      </c>
      <c r="Z73" s="4" t="s">
        <v>39</v>
      </c>
      <c r="AA73" s="4" t="s">
        <v>39</v>
      </c>
    </row>
    <row r="74" spans="3:30" x14ac:dyDescent="0.25">
      <c r="E74" s="5" t="s">
        <v>4</v>
      </c>
      <c r="F74" s="5" t="s">
        <v>40</v>
      </c>
      <c r="G74" s="5" t="s">
        <v>41</v>
      </c>
      <c r="H74" s="5" t="s">
        <v>40</v>
      </c>
      <c r="I74" s="5" t="s">
        <v>41</v>
      </c>
      <c r="J74" s="5" t="s">
        <v>40</v>
      </c>
      <c r="K74" s="5" t="s">
        <v>41</v>
      </c>
      <c r="L74" s="19" t="s">
        <v>67</v>
      </c>
      <c r="M74" s="19"/>
      <c r="N74" s="20" t="s">
        <v>40</v>
      </c>
      <c r="O74" s="20" t="s">
        <v>41</v>
      </c>
      <c r="P74" s="20" t="s">
        <v>40</v>
      </c>
      <c r="Q74" s="20" t="s">
        <v>41</v>
      </c>
      <c r="S74" s="2" t="s">
        <v>43</v>
      </c>
      <c r="T74" s="19" t="s">
        <v>44</v>
      </c>
      <c r="U74" s="19"/>
      <c r="V74" s="19" t="s">
        <v>44</v>
      </c>
      <c r="W74" s="19"/>
      <c r="X74" s="5" t="s">
        <v>45</v>
      </c>
      <c r="Y74" s="5" t="s">
        <v>46</v>
      </c>
      <c r="Z74" s="5" t="s">
        <v>45</v>
      </c>
      <c r="AA74" s="5" t="s">
        <v>46</v>
      </c>
    </row>
    <row r="75" spans="3:30" x14ac:dyDescent="0.25">
      <c r="E75" s="4">
        <v>1998</v>
      </c>
      <c r="F75" s="8">
        <f t="shared" ref="F75:F85" ca="1" si="14">OFFSET($E8,0,$E$85-E75)</f>
        <v>15822</v>
      </c>
      <c r="G75" s="8">
        <f t="shared" ref="G75:G85" ca="1" si="15">OFFSET($T8,0,$E$85-E75)</f>
        <v>15822</v>
      </c>
      <c r="H75" s="13">
        <f ca="1">INDEX($E$64:$O$64,COLUMNS(OFFSET($E$64,0,E75-$E$75):$O$64))</f>
        <v>1</v>
      </c>
      <c r="I75" s="13">
        <f ca="1">INDEX($T$64:$AD$64,COLUMNS(OFFSET($T$64,0,E75-$E$75):$AD$64))</f>
        <v>1.01</v>
      </c>
      <c r="J75" s="8">
        <f t="shared" ref="J75:K85" ca="1" si="16">F75*H75</f>
        <v>15822</v>
      </c>
      <c r="K75" s="8">
        <f t="shared" ca="1" si="16"/>
        <v>15980.22</v>
      </c>
      <c r="L75" s="21">
        <f t="shared" ref="L75:L85" ca="1" si="17">F75-G75</f>
        <v>0</v>
      </c>
      <c r="N75" s="22">
        <f t="shared" ref="N75:N85" ca="1" si="18">J75-F75</f>
        <v>0</v>
      </c>
      <c r="O75" s="22">
        <f t="shared" ref="O75:O85" ca="1" si="19">K75-F75</f>
        <v>158.21999999999935</v>
      </c>
      <c r="P75" s="22">
        <f t="shared" ref="P75:P85" ca="1" si="20">L75+N75</f>
        <v>0</v>
      </c>
      <c r="Q75" s="22">
        <f t="shared" ref="Q75:Q85" ca="1" si="21">L75+O75</f>
        <v>158.21999999999935</v>
      </c>
      <c r="S75" s="4">
        <v>12</v>
      </c>
      <c r="T75" s="55">
        <f t="shared" ref="T75:T85" ca="1" si="22">OFFSET($E$64,0,E75-$E$75)</f>
        <v>2.5500698565360627</v>
      </c>
      <c r="U75" s="55"/>
      <c r="V75" s="55">
        <f t="shared" ref="V75:V85" ca="1" si="23">OFFSET($T$64,0,E75-$E$75)</f>
        <v>22.007817368604911</v>
      </c>
      <c r="W75" s="55"/>
      <c r="X75" s="23">
        <f t="shared" ref="X75:X85" ca="1" si="24">1/T75</f>
        <v>0.39214612001193161</v>
      </c>
      <c r="Y75" s="23">
        <f t="shared" ref="Y75:Y85" ca="1" si="25">1/V75</f>
        <v>4.5438399603703661E-2</v>
      </c>
      <c r="Z75" s="24">
        <f ca="1">X75</f>
        <v>0.39214612001193161</v>
      </c>
      <c r="AA75" s="25">
        <f ca="1">Y75</f>
        <v>4.5438399603703661E-2</v>
      </c>
    </row>
    <row r="76" spans="3:30" x14ac:dyDescent="0.25">
      <c r="E76" s="4">
        <v>1999</v>
      </c>
      <c r="F76" s="8">
        <f t="shared" ca="1" si="14"/>
        <v>25107</v>
      </c>
      <c r="G76" s="8">
        <f t="shared" ca="1" si="15"/>
        <v>24817</v>
      </c>
      <c r="H76" s="13">
        <f ca="1">INDEX($E$64:$O$64,COLUMNS(OFFSET($E$64,0,E76-$E$75):$O$64))</f>
        <v>0.99917903378591733</v>
      </c>
      <c r="I76" s="13">
        <f ca="1">INDEX($T$64:$AD$64,COLUMNS(OFFSET($T$64,0,E76-$E$75):$AD$64))</f>
        <v>1.0137160619132199</v>
      </c>
      <c r="J76" s="8">
        <f t="shared" ca="1" si="16"/>
        <v>25086.388001263025</v>
      </c>
      <c r="K76" s="8">
        <f t="shared" ca="1" si="16"/>
        <v>25157.391508500379</v>
      </c>
      <c r="L76" s="21">
        <f t="shared" ca="1" si="17"/>
        <v>290</v>
      </c>
      <c r="N76" s="22">
        <f t="shared" ca="1" si="18"/>
        <v>-20.611998736974783</v>
      </c>
      <c r="O76" s="22">
        <f t="shared" ca="1" si="19"/>
        <v>50.391508500379132</v>
      </c>
      <c r="P76" s="22">
        <f t="shared" ca="1" si="20"/>
        <v>269.38800126302522</v>
      </c>
      <c r="Q76" s="22">
        <f t="shared" ca="1" si="21"/>
        <v>340.39150850037913</v>
      </c>
      <c r="S76" s="4">
        <v>24</v>
      </c>
      <c r="T76" s="55">
        <f t="shared" ca="1" si="22"/>
        <v>1.5116589356525245</v>
      </c>
      <c r="U76" s="55"/>
      <c r="V76" s="55">
        <f t="shared" ca="1" si="23"/>
        <v>6.571720620156098</v>
      </c>
      <c r="W76" s="55"/>
      <c r="X76" s="23">
        <f t="shared" ca="1" si="24"/>
        <v>0.66152488264050036</v>
      </c>
      <c r="Y76" s="23">
        <f t="shared" ca="1" si="25"/>
        <v>0.1521671504009017</v>
      </c>
      <c r="Z76" s="24">
        <f t="shared" ref="Z76:AA85" ca="1" si="26">X76-X75</f>
        <v>0.26937876262856875</v>
      </c>
      <c r="AA76" s="25">
        <f t="shared" ca="1" si="26"/>
        <v>0.10672875079719804</v>
      </c>
    </row>
    <row r="77" spans="3:30" x14ac:dyDescent="0.25">
      <c r="E77" s="4">
        <v>2000</v>
      </c>
      <c r="F77" s="8">
        <f t="shared" ca="1" si="14"/>
        <v>37246</v>
      </c>
      <c r="G77" s="8">
        <f t="shared" ca="1" si="15"/>
        <v>36782</v>
      </c>
      <c r="H77" s="13">
        <f ca="1">INDEX($E$64:$O$64,COLUMNS(OFFSET($E$64,0,E77-$E$75):$O$64))</f>
        <v>0.99210331283074715</v>
      </c>
      <c r="I77" s="13">
        <f ca="1">INDEX($T$64:$AD$64,COLUMNS(OFFSET($T$64,0,E77-$E$75):$AD$64))</f>
        <v>1.0309403179836198</v>
      </c>
      <c r="J77" s="8">
        <f t="shared" ca="1" si="16"/>
        <v>36951.879989694011</v>
      </c>
      <c r="K77" s="8">
        <f t="shared" ca="1" si="16"/>
        <v>37920.046776073505</v>
      </c>
      <c r="L77" s="21">
        <f t="shared" ca="1" si="17"/>
        <v>464</v>
      </c>
      <c r="N77" s="22">
        <f t="shared" ca="1" si="18"/>
        <v>-294.12001030598913</v>
      </c>
      <c r="O77" s="22">
        <f t="shared" ca="1" si="19"/>
        <v>674.04677607350459</v>
      </c>
      <c r="P77" s="22">
        <f t="shared" ca="1" si="20"/>
        <v>169.87998969401087</v>
      </c>
      <c r="Q77" s="22">
        <f t="shared" ca="1" si="21"/>
        <v>1138.0467760735046</v>
      </c>
      <c r="S77" s="4">
        <v>36</v>
      </c>
      <c r="T77" s="55">
        <f t="shared" ca="1" si="22"/>
        <v>1.1953681815492396</v>
      </c>
      <c r="U77" s="55"/>
      <c r="V77" s="55">
        <f t="shared" ca="1" si="23"/>
        <v>3.1608590499856861</v>
      </c>
      <c r="W77" s="55"/>
      <c r="X77" s="23">
        <f t="shared" ca="1" si="24"/>
        <v>0.83656233739128349</v>
      </c>
      <c r="Y77" s="23">
        <f t="shared" ca="1" si="25"/>
        <v>0.31636969070307913</v>
      </c>
      <c r="Z77" s="24">
        <f t="shared" ca="1" si="26"/>
        <v>0.17503745475078314</v>
      </c>
      <c r="AA77" s="25">
        <f t="shared" ca="1" si="26"/>
        <v>0.16420254030217743</v>
      </c>
    </row>
    <row r="78" spans="3:30" x14ac:dyDescent="0.25">
      <c r="E78" s="4">
        <v>2001</v>
      </c>
      <c r="F78" s="8">
        <f t="shared" ca="1" si="14"/>
        <v>38798</v>
      </c>
      <c r="G78" s="8">
        <f t="shared" ca="1" si="15"/>
        <v>38519</v>
      </c>
      <c r="H78" s="13">
        <f ca="1">INDEX($E$64:$O$64,COLUMNS(OFFSET($E$64,0,E78-$E$75):$O$64))</f>
        <v>0.99237403123071688</v>
      </c>
      <c r="I78" s="13">
        <f ca="1">INDEX($T$64:$AD$64,COLUMNS(OFFSET($T$64,0,E78-$E$75):$AD$64))</f>
        <v>1.0537058865561997</v>
      </c>
      <c r="J78" s="8">
        <f t="shared" ca="1" si="16"/>
        <v>38502.127663689353</v>
      </c>
      <c r="K78" s="8">
        <f t="shared" ca="1" si="16"/>
        <v>40587.697044258253</v>
      </c>
      <c r="L78" s="21">
        <f t="shared" ca="1" si="17"/>
        <v>279</v>
      </c>
      <c r="N78" s="22">
        <f t="shared" ca="1" si="18"/>
        <v>-295.87233631064737</v>
      </c>
      <c r="O78" s="22">
        <f t="shared" ca="1" si="19"/>
        <v>1789.6970442582533</v>
      </c>
      <c r="P78" s="22">
        <f t="shared" ca="1" si="20"/>
        <v>-16.87233631064737</v>
      </c>
      <c r="Q78" s="22">
        <f t="shared" ca="1" si="21"/>
        <v>2068.6970442582533</v>
      </c>
      <c r="S78" s="4">
        <v>48</v>
      </c>
      <c r="T78" s="55">
        <f t="shared" ca="1" si="22"/>
        <v>1.0849014573077862</v>
      </c>
      <c r="U78" s="55"/>
      <c r="V78" s="55">
        <f t="shared" ca="1" si="23"/>
        <v>2.0080061032455649</v>
      </c>
      <c r="W78" s="55"/>
      <c r="X78" s="23">
        <f t="shared" ca="1" si="24"/>
        <v>0.92174270138923808</v>
      </c>
      <c r="Y78" s="23">
        <f t="shared" ca="1" si="25"/>
        <v>0.49800645445434039</v>
      </c>
      <c r="Z78" s="24">
        <f t="shared" ca="1" si="26"/>
        <v>8.5180363997954589E-2</v>
      </c>
      <c r="AA78" s="25">
        <f t="shared" ca="1" si="26"/>
        <v>0.18163676375126125</v>
      </c>
    </row>
    <row r="79" spans="3:30" x14ac:dyDescent="0.25">
      <c r="E79" s="4">
        <v>2002</v>
      </c>
      <c r="F79" s="8">
        <f t="shared" ca="1" si="14"/>
        <v>48169</v>
      </c>
      <c r="G79" s="8">
        <f t="shared" ca="1" si="15"/>
        <v>44437</v>
      </c>
      <c r="H79" s="13">
        <f ca="1">INDEX($E$64:$O$64,COLUMNS(OFFSET($E$64,0,E79-$E$75):$O$64))</f>
        <v>1.0030615406676033</v>
      </c>
      <c r="I79" s="13">
        <f ca="1">INDEX($T$64:$AD$64,COLUMNS(OFFSET($T$64,0,E79-$E$75):$AD$64))</f>
        <v>1.1156012886729489</v>
      </c>
      <c r="J79" s="8">
        <f t="shared" ca="1" si="16"/>
        <v>48316.471352417786</v>
      </c>
      <c r="K79" s="8">
        <f t="shared" ca="1" si="16"/>
        <v>49573.974464759835</v>
      </c>
      <c r="L79" s="21">
        <f t="shared" ca="1" si="17"/>
        <v>3732</v>
      </c>
      <c r="N79" s="22">
        <f t="shared" ca="1" si="18"/>
        <v>147.47135241778597</v>
      </c>
      <c r="O79" s="22">
        <f t="shared" ca="1" si="19"/>
        <v>1404.9744647598345</v>
      </c>
      <c r="P79" s="22">
        <f t="shared" ca="1" si="20"/>
        <v>3879.471352417786</v>
      </c>
      <c r="Q79" s="22">
        <f t="shared" ca="1" si="21"/>
        <v>5136.9744647598345</v>
      </c>
      <c r="S79" s="4">
        <v>60</v>
      </c>
      <c r="T79" s="55">
        <f t="shared" ca="1" si="22"/>
        <v>1.0638891237010597</v>
      </c>
      <c r="U79" s="55"/>
      <c r="V79" s="55">
        <f t="shared" ca="1" si="23"/>
        <v>1.5254140459295156</v>
      </c>
      <c r="W79" s="55"/>
      <c r="X79" s="23">
        <f t="shared" ca="1" si="24"/>
        <v>0.93994757322191425</v>
      </c>
      <c r="Y79" s="23">
        <f t="shared" ca="1" si="25"/>
        <v>0.65555971683127323</v>
      </c>
      <c r="Z79" s="24">
        <f t="shared" ca="1" si="26"/>
        <v>1.8204871832676162E-2</v>
      </c>
      <c r="AA79" s="25">
        <f t="shared" ca="1" si="26"/>
        <v>0.15755326237693285</v>
      </c>
    </row>
    <row r="80" spans="3:30" x14ac:dyDescent="0.25">
      <c r="E80" s="4">
        <v>2003</v>
      </c>
      <c r="F80" s="8">
        <f t="shared" ca="1" si="14"/>
        <v>44373</v>
      </c>
      <c r="G80" s="8">
        <f t="shared" ca="1" si="15"/>
        <v>39320</v>
      </c>
      <c r="H80" s="13">
        <f ca="1">INDEX($E$64:$O$64,COLUMNS(OFFSET($E$64,0,E80-$E$75):$O$64))</f>
        <v>1.0132631172022311</v>
      </c>
      <c r="I80" s="13">
        <f ca="1">INDEX($T$64:$AD$64,COLUMNS(OFFSET($T$64,0,E80-$E$75):$AD$64))</f>
        <v>1.2678552996537329</v>
      </c>
      <c r="J80" s="8">
        <f t="shared" ca="1" si="16"/>
        <v>44961.524299614597</v>
      </c>
      <c r="K80" s="8">
        <f t="shared" ca="1" si="16"/>
        <v>49852.07038238478</v>
      </c>
      <c r="L80" s="21">
        <f t="shared" ca="1" si="17"/>
        <v>5053</v>
      </c>
      <c r="N80" s="22">
        <f t="shared" ca="1" si="18"/>
        <v>588.52429961459711</v>
      </c>
      <c r="O80" s="22">
        <f t="shared" ca="1" si="19"/>
        <v>5479.0703823847798</v>
      </c>
      <c r="P80" s="22">
        <f t="shared" ca="1" si="20"/>
        <v>5641.5242996145971</v>
      </c>
      <c r="Q80" s="22">
        <f t="shared" ca="1" si="21"/>
        <v>10532.07038238478</v>
      </c>
      <c r="S80" s="4">
        <v>72</v>
      </c>
      <c r="T80" s="55">
        <f t="shared" ca="1" si="22"/>
        <v>1.0132631172022311</v>
      </c>
      <c r="U80" s="55"/>
      <c r="V80" s="55">
        <f t="shared" ca="1" si="23"/>
        <v>1.2678552996537329</v>
      </c>
      <c r="W80" s="55"/>
      <c r="X80" s="23">
        <f t="shared" ca="1" si="24"/>
        <v>0.98691049049643442</v>
      </c>
      <c r="Y80" s="23">
        <f t="shared" ca="1" si="25"/>
        <v>0.78873354102247506</v>
      </c>
      <c r="Z80" s="24">
        <f t="shared" ca="1" si="26"/>
        <v>4.6962917274520177E-2</v>
      </c>
      <c r="AA80" s="25">
        <f t="shared" ca="1" si="26"/>
        <v>0.13317382419120183</v>
      </c>
    </row>
    <row r="81" spans="2:27" x14ac:dyDescent="0.25">
      <c r="E81" s="4">
        <v>2004</v>
      </c>
      <c r="F81" s="8">
        <f t="shared" ca="1" si="14"/>
        <v>70288</v>
      </c>
      <c r="G81" s="8">
        <f t="shared" ca="1" si="15"/>
        <v>52811</v>
      </c>
      <c r="H81" s="13">
        <f ca="1">INDEX($E$64:$O$64,COLUMNS(OFFSET($E$64,0,E81-$E$75):$O$64))</f>
        <v>1.0638891237010597</v>
      </c>
      <c r="I81" s="13">
        <f ca="1">INDEX($T$64:$AD$64,COLUMNS(OFFSET($T$64,0,E81-$E$75):$AD$64))</f>
        <v>1.5254140459295156</v>
      </c>
      <c r="J81" s="8">
        <f t="shared" ca="1" si="16"/>
        <v>74778.638726700083</v>
      </c>
      <c r="K81" s="8">
        <f t="shared" ca="1" si="16"/>
        <v>80558.641179583647</v>
      </c>
      <c r="L81" s="21">
        <f t="shared" ca="1" si="17"/>
        <v>17477</v>
      </c>
      <c r="N81" s="22">
        <f t="shared" ca="1" si="18"/>
        <v>4490.6387267000828</v>
      </c>
      <c r="O81" s="22">
        <f t="shared" ca="1" si="19"/>
        <v>10270.641179583647</v>
      </c>
      <c r="P81" s="22">
        <f t="shared" ca="1" si="20"/>
        <v>21967.638726700083</v>
      </c>
      <c r="Q81" s="22">
        <f t="shared" ca="1" si="21"/>
        <v>27747.641179583647</v>
      </c>
      <c r="S81" s="4">
        <v>84</v>
      </c>
      <c r="T81" s="55">
        <f t="shared" ca="1" si="22"/>
        <v>1.0030615406676033</v>
      </c>
      <c r="U81" s="55"/>
      <c r="V81" s="55">
        <f t="shared" ca="1" si="23"/>
        <v>1.1156012886729489</v>
      </c>
      <c r="W81" s="55"/>
      <c r="X81" s="23">
        <f t="shared" ca="1" si="24"/>
        <v>0.99694780375532521</v>
      </c>
      <c r="Y81" s="23">
        <f t="shared" ca="1" si="25"/>
        <v>0.8963775948928302</v>
      </c>
      <c r="Z81" s="24">
        <f t="shared" ca="1" si="26"/>
        <v>1.003731325889079E-2</v>
      </c>
      <c r="AA81" s="25">
        <f t="shared" ca="1" si="26"/>
        <v>0.10764405387035514</v>
      </c>
    </row>
    <row r="82" spans="2:27" x14ac:dyDescent="0.25">
      <c r="E82" s="4">
        <v>2005</v>
      </c>
      <c r="F82" s="8">
        <f t="shared" ca="1" si="14"/>
        <v>70655</v>
      </c>
      <c r="G82" s="8">
        <f t="shared" ca="1" si="15"/>
        <v>40026</v>
      </c>
      <c r="H82" s="13">
        <f ca="1">INDEX($E$64:$O$64,COLUMNS(OFFSET($E$64,0,E82-$E$75):$O$64))</f>
        <v>1.0849014573077862</v>
      </c>
      <c r="I82" s="13">
        <f ca="1">INDEX($T$64:$AD$64,COLUMNS(OFFSET($T$64,0,E82-$E$75):$AD$64))</f>
        <v>2.0080061032455649</v>
      </c>
      <c r="J82" s="8">
        <f t="shared" ca="1" si="16"/>
        <v>76653.712466081633</v>
      </c>
      <c r="K82" s="8">
        <f t="shared" ca="1" si="16"/>
        <v>80372.452288506989</v>
      </c>
      <c r="L82" s="21">
        <f t="shared" ca="1" si="17"/>
        <v>30629</v>
      </c>
      <c r="N82" s="22">
        <f t="shared" ca="1" si="18"/>
        <v>5998.7124660816335</v>
      </c>
      <c r="O82" s="22">
        <f t="shared" ca="1" si="19"/>
        <v>9717.4522885069891</v>
      </c>
      <c r="P82" s="22">
        <f t="shared" ca="1" si="20"/>
        <v>36627.712466081633</v>
      </c>
      <c r="Q82" s="22">
        <f t="shared" ca="1" si="21"/>
        <v>40346.452288506989</v>
      </c>
      <c r="S82" s="4">
        <v>96</v>
      </c>
      <c r="T82" s="55">
        <f t="shared" ca="1" si="22"/>
        <v>0.99237403123071688</v>
      </c>
      <c r="U82" s="55"/>
      <c r="V82" s="55">
        <f t="shared" ca="1" si="23"/>
        <v>1.0537058865561997</v>
      </c>
      <c r="W82" s="55"/>
      <c r="X82" s="23">
        <f t="shared" ca="1" si="24"/>
        <v>1.0076845710682549</v>
      </c>
      <c r="Y82" s="23">
        <f t="shared" ca="1" si="25"/>
        <v>0.94903142590222656</v>
      </c>
      <c r="Z82" s="24">
        <f t="shared" ca="1" si="26"/>
        <v>1.0736767312929718E-2</v>
      </c>
      <c r="AA82" s="25">
        <f t="shared" ca="1" si="26"/>
        <v>5.2653831009396357E-2</v>
      </c>
    </row>
    <row r="83" spans="2:27" x14ac:dyDescent="0.25">
      <c r="E83" s="4">
        <v>2006</v>
      </c>
      <c r="F83" s="8">
        <f t="shared" ca="1" si="14"/>
        <v>48804</v>
      </c>
      <c r="G83" s="8">
        <f t="shared" ca="1" si="15"/>
        <v>22819</v>
      </c>
      <c r="H83" s="13">
        <f ca="1">INDEX($E$64:$O$64,COLUMNS(OFFSET($E$64,0,E83-$E$75):$O$64))</f>
        <v>1.1953681815492396</v>
      </c>
      <c r="I83" s="13">
        <f ca="1">INDEX($T$64:$AD$64,COLUMNS(OFFSET($T$64,0,E83-$E$75):$AD$64))</f>
        <v>3.1608590499856861</v>
      </c>
      <c r="J83" s="8">
        <f t="shared" ca="1" si="16"/>
        <v>58338.748732329092</v>
      </c>
      <c r="K83" s="8">
        <f t="shared" ca="1" si="16"/>
        <v>72127.642661623366</v>
      </c>
      <c r="L83" s="21">
        <f t="shared" ca="1" si="17"/>
        <v>25985</v>
      </c>
      <c r="N83" s="22">
        <f t="shared" ca="1" si="18"/>
        <v>9534.7487323290916</v>
      </c>
      <c r="O83" s="22">
        <f t="shared" ca="1" si="19"/>
        <v>23323.642661623366</v>
      </c>
      <c r="P83" s="22">
        <f t="shared" ca="1" si="20"/>
        <v>35519.748732329092</v>
      </c>
      <c r="Q83" s="22">
        <f t="shared" ca="1" si="21"/>
        <v>49308.642661623366</v>
      </c>
      <c r="S83" s="4">
        <v>108</v>
      </c>
      <c r="T83" s="55">
        <f t="shared" ca="1" si="22"/>
        <v>0.99210331283074715</v>
      </c>
      <c r="U83" s="55"/>
      <c r="V83" s="55">
        <f t="shared" ca="1" si="23"/>
        <v>1.0309403179836198</v>
      </c>
      <c r="W83" s="55"/>
      <c r="X83" s="23">
        <f t="shared" ca="1" si="24"/>
        <v>1.0079595411759299</v>
      </c>
      <c r="Y83" s="23">
        <f t="shared" ca="1" si="25"/>
        <v>0.96998825495142638</v>
      </c>
      <c r="Z83" s="24">
        <f t="shared" ca="1" si="26"/>
        <v>2.7497010767496555E-4</v>
      </c>
      <c r="AA83" s="25">
        <f t="shared" ca="1" si="26"/>
        <v>2.0956829049199821E-2</v>
      </c>
    </row>
    <row r="84" spans="2:27" x14ac:dyDescent="0.25">
      <c r="E84" s="4">
        <v>2007</v>
      </c>
      <c r="F84" s="8">
        <f t="shared" ca="1" si="14"/>
        <v>31732</v>
      </c>
      <c r="G84" s="8">
        <f t="shared" ca="1" si="15"/>
        <v>11865</v>
      </c>
      <c r="H84" s="13">
        <f ca="1">INDEX($E$64:$O$64,COLUMNS(OFFSET($E$64,0,E84-$E$75):$O$64))</f>
        <v>1.5116589356525245</v>
      </c>
      <c r="I84" s="13">
        <f ca="1">INDEX($T$64:$AD$64,COLUMNS(OFFSET($T$64,0,E84-$E$75):$AD$64))</f>
        <v>6.571720620156098</v>
      </c>
      <c r="J84" s="8">
        <f t="shared" ca="1" si="16"/>
        <v>47967.961346125907</v>
      </c>
      <c r="K84" s="8">
        <f t="shared" ca="1" si="16"/>
        <v>77973.465158152103</v>
      </c>
      <c r="L84" s="21">
        <f t="shared" ca="1" si="17"/>
        <v>19867</v>
      </c>
      <c r="N84" s="22">
        <f t="shared" ca="1" si="18"/>
        <v>16235.961346125907</v>
      </c>
      <c r="O84" s="22">
        <f t="shared" ca="1" si="19"/>
        <v>46241.465158152103</v>
      </c>
      <c r="P84" s="22">
        <f t="shared" ca="1" si="20"/>
        <v>36102.961346125907</v>
      </c>
      <c r="Q84" s="22">
        <f t="shared" ca="1" si="21"/>
        <v>66108.465158152103</v>
      </c>
      <c r="S84" s="4">
        <v>120</v>
      </c>
      <c r="T84" s="55">
        <f t="shared" ca="1" si="22"/>
        <v>0.99917903378591733</v>
      </c>
      <c r="U84" s="55"/>
      <c r="V84" s="55">
        <f t="shared" ca="1" si="23"/>
        <v>1.0137160619132199</v>
      </c>
      <c r="W84" s="55"/>
      <c r="X84" s="35">
        <f t="shared" ca="1" si="24"/>
        <v>1.0008216407533812</v>
      </c>
      <c r="Y84" s="35">
        <f t="shared" ca="1" si="25"/>
        <v>0.98646952294774415</v>
      </c>
      <c r="Z84" s="24">
        <f t="shared" ca="1" si="26"/>
        <v>-7.1379004225486931E-3</v>
      </c>
      <c r="AA84" s="25">
        <f t="shared" ca="1" si="26"/>
        <v>1.6481267996317772E-2</v>
      </c>
    </row>
    <row r="85" spans="2:27" x14ac:dyDescent="0.25">
      <c r="E85" s="5">
        <v>2008</v>
      </c>
      <c r="F85" s="26">
        <f t="shared" ca="1" si="14"/>
        <v>18632</v>
      </c>
      <c r="G85" s="26">
        <f t="shared" ca="1" si="15"/>
        <v>3409</v>
      </c>
      <c r="H85" s="27">
        <f ca="1">INDEX($E$64:$O$64,COLUMNS(OFFSET($E$64,0,E85-$E$75):$O$64))</f>
        <v>2.5500698565360627</v>
      </c>
      <c r="I85" s="27">
        <f ca="1">INDEX($T$64:$AD$64,COLUMNS(OFFSET($T$64,0,E85-$E$75):$AD$64))</f>
        <v>22.007817368604911</v>
      </c>
      <c r="J85" s="26">
        <f t="shared" ca="1" si="16"/>
        <v>47512.901566979919</v>
      </c>
      <c r="K85" s="26">
        <f t="shared" ca="1" si="16"/>
        <v>75024.649409574136</v>
      </c>
      <c r="L85" s="28">
        <f t="shared" ca="1" si="17"/>
        <v>15223</v>
      </c>
      <c r="M85" s="2"/>
      <c r="N85" s="29">
        <f t="shared" ca="1" si="18"/>
        <v>28880.901566979919</v>
      </c>
      <c r="O85" s="29">
        <f t="shared" ca="1" si="19"/>
        <v>56392.649409574136</v>
      </c>
      <c r="P85" s="29">
        <f t="shared" ca="1" si="20"/>
        <v>44103.901566979919</v>
      </c>
      <c r="Q85" s="29">
        <f t="shared" ca="1" si="21"/>
        <v>71615.649409574136</v>
      </c>
      <c r="S85" s="4">
        <v>132</v>
      </c>
      <c r="T85" s="55">
        <f t="shared" ca="1" si="22"/>
        <v>1</v>
      </c>
      <c r="U85" s="55"/>
      <c r="V85" s="55">
        <f t="shared" ca="1" si="23"/>
        <v>1.01</v>
      </c>
      <c r="W85" s="55"/>
      <c r="X85" s="35">
        <f t="shared" ca="1" si="24"/>
        <v>1</v>
      </c>
      <c r="Y85" s="35">
        <f t="shared" ca="1" si="25"/>
        <v>0.99009900990099009</v>
      </c>
      <c r="Z85" s="24">
        <f t="shared" ca="1" si="26"/>
        <v>-8.2164075338120313E-4</v>
      </c>
      <c r="AA85" s="25">
        <f t="shared" ca="1" si="26"/>
        <v>3.6294869532459417E-3</v>
      </c>
    </row>
    <row r="87" spans="2:27" x14ac:dyDescent="0.25">
      <c r="E87" s="4" t="s">
        <v>47</v>
      </c>
      <c r="F87" s="8">
        <f ca="1">SUM(F75:F85)</f>
        <v>449626</v>
      </c>
      <c r="G87" s="8">
        <f ca="1">SUM(G75:G85)</f>
        <v>330627</v>
      </c>
      <c r="H87" s="4"/>
      <c r="I87" s="4"/>
      <c r="J87" s="8">
        <f ca="1">SUM(J75:J85)</f>
        <v>514892.35414489545</v>
      </c>
      <c r="K87" s="8">
        <f ca="1">SUM(K75:K85)</f>
        <v>605128.25087341701</v>
      </c>
      <c r="L87" s="8">
        <f ca="1">SUM(L75:L85)</f>
        <v>118999</v>
      </c>
      <c r="N87" s="8">
        <f ca="1">SUM(N75:N85)</f>
        <v>65266.354144895406</v>
      </c>
      <c r="O87" s="8">
        <f ca="1">SUM(O75:O85)</f>
        <v>155502.25087341698</v>
      </c>
      <c r="P87" s="8">
        <f ca="1">SUM(P75:P85)</f>
        <v>184265.35414489539</v>
      </c>
      <c r="Q87" s="8">
        <f ca="1">SUM(Q75:Q85)</f>
        <v>274501.25087341701</v>
      </c>
    </row>
    <row r="91" spans="2:27" x14ac:dyDescent="0.25">
      <c r="P91" s="1" t="s">
        <v>48</v>
      </c>
      <c r="Q91" s="1"/>
      <c r="R91" s="1"/>
    </row>
    <row r="93" spans="2:27" x14ac:dyDescent="0.25">
      <c r="B93" s="4"/>
      <c r="C93" s="4" t="s">
        <v>49</v>
      </c>
      <c r="D93" s="4" t="s">
        <v>50</v>
      </c>
      <c r="E93" t="s">
        <v>68</v>
      </c>
      <c r="O93" s="4" t="s">
        <v>51</v>
      </c>
      <c r="T93" t="s">
        <v>26</v>
      </c>
      <c r="U93" t="s">
        <v>52</v>
      </c>
    </row>
    <row r="94" spans="2:27" x14ac:dyDescent="0.25">
      <c r="B94" s="4" t="s">
        <v>3</v>
      </c>
      <c r="C94" s="4" t="s">
        <v>53</v>
      </c>
      <c r="D94" s="4" t="s">
        <v>53</v>
      </c>
      <c r="E94" s="4" t="s">
        <v>40</v>
      </c>
      <c r="L94" s="4" t="s">
        <v>3</v>
      </c>
      <c r="M94" s="5" t="s">
        <v>30</v>
      </c>
      <c r="N94" s="17">
        <v>39813</v>
      </c>
      <c r="O94" s="4" t="s">
        <v>54</v>
      </c>
      <c r="P94" t="s">
        <v>55</v>
      </c>
      <c r="Q94" s="2" t="s">
        <v>56</v>
      </c>
      <c r="R94" s="2"/>
      <c r="S94" t="s">
        <v>57</v>
      </c>
      <c r="T94" t="s">
        <v>58</v>
      </c>
      <c r="U94" t="s">
        <v>59</v>
      </c>
    </row>
    <row r="95" spans="2:27" x14ac:dyDescent="0.25">
      <c r="B95" s="4" t="s">
        <v>4</v>
      </c>
      <c r="C95" s="4" t="s">
        <v>69</v>
      </c>
      <c r="D95" s="4" t="s">
        <v>69</v>
      </c>
      <c r="E95" s="4" t="s">
        <v>70</v>
      </c>
      <c r="L95" s="5" t="s">
        <v>4</v>
      </c>
      <c r="M95" s="5" t="s">
        <v>40</v>
      </c>
      <c r="N95" s="5" t="s">
        <v>41</v>
      </c>
      <c r="O95" s="5" t="s">
        <v>53</v>
      </c>
      <c r="P95" s="2" t="s">
        <v>61</v>
      </c>
      <c r="Q95" s="2" t="s">
        <v>62</v>
      </c>
      <c r="R95" s="2" t="s">
        <v>19</v>
      </c>
      <c r="S95" s="2" t="s">
        <v>53</v>
      </c>
      <c r="T95" s="2" t="s">
        <v>69</v>
      </c>
      <c r="U95" s="2"/>
      <c r="V95" s="2" t="s">
        <v>63</v>
      </c>
      <c r="W95" s="2" t="s">
        <v>47</v>
      </c>
    </row>
    <row r="96" spans="2:27" x14ac:dyDescent="0.25">
      <c r="B96" s="6">
        <v>1998</v>
      </c>
      <c r="C96" s="36">
        <f t="shared" ref="C96:D106" ca="1" si="27">1-1/H75</f>
        <v>0</v>
      </c>
      <c r="D96" s="36">
        <f t="shared" ca="1" si="27"/>
        <v>9.9009900990099098E-3</v>
      </c>
      <c r="E96" s="37">
        <f t="shared" ref="E96:E106" ca="1" si="28">M96/P96</f>
        <v>0.79110000000000003</v>
      </c>
      <c r="L96" s="6">
        <v>1998</v>
      </c>
      <c r="M96" s="7">
        <f t="shared" ref="M96:N106" ca="1" si="29">F75</f>
        <v>15822</v>
      </c>
      <c r="N96" s="7">
        <f t="shared" ca="1" si="29"/>
        <v>15822</v>
      </c>
      <c r="O96" s="7">
        <f t="shared" ref="O96:O106" ca="1" si="30">AVERAGE(J75:K75)</f>
        <v>15901.11</v>
      </c>
      <c r="P96" s="7">
        <v>20000</v>
      </c>
      <c r="Q96" s="37">
        <f t="shared" ref="Q96:Q106" ca="1" si="31">O96/P96</f>
        <v>0.79505550000000003</v>
      </c>
      <c r="R96" s="38">
        <f t="shared" ref="R96:R101" ca="1" si="32">AVERAGE($Q$96:$Q$101)</f>
        <v>0.78344700443634985</v>
      </c>
      <c r="S96" s="7">
        <f t="shared" ref="S96:S106" ca="1" si="33">P96*R96</f>
        <v>15668.940088726997</v>
      </c>
      <c r="T96" s="7">
        <f t="shared" ref="T96:T106" ca="1" si="34">L75</f>
        <v>0</v>
      </c>
      <c r="U96" s="3"/>
      <c r="V96" s="7">
        <f t="shared" ref="V96:V106" ca="1" si="35">S96-M96</f>
        <v>-153.05991127300331</v>
      </c>
      <c r="W96" s="7">
        <f t="shared" ref="W96:W106" ca="1" si="36">S96-N96</f>
        <v>-153.05991127300331</v>
      </c>
    </row>
    <row r="97" spans="2:23" x14ac:dyDescent="0.25">
      <c r="B97" s="4">
        <v>1999</v>
      </c>
      <c r="C97" s="39">
        <f t="shared" ca="1" si="27"/>
        <v>-8.2164075338120313E-4</v>
      </c>
      <c r="D97" s="39">
        <f t="shared" ca="1" si="27"/>
        <v>1.3530477052255852E-2</v>
      </c>
      <c r="E97" s="35">
        <f t="shared" ca="1" si="28"/>
        <v>0.797047619047619</v>
      </c>
      <c r="L97" s="4">
        <v>1999</v>
      </c>
      <c r="M97" s="8">
        <f t="shared" ca="1" si="29"/>
        <v>25107</v>
      </c>
      <c r="N97" s="8">
        <f t="shared" ca="1" si="29"/>
        <v>24817</v>
      </c>
      <c r="O97" s="8">
        <f t="shared" ca="1" si="30"/>
        <v>25121.889754881704</v>
      </c>
      <c r="P97" s="8">
        <v>31500</v>
      </c>
      <c r="Q97" s="35">
        <f t="shared" ca="1" si="31"/>
        <v>0.79752030967878429</v>
      </c>
      <c r="R97" s="25">
        <f t="shared" ca="1" si="32"/>
        <v>0.78344700443634985</v>
      </c>
      <c r="S97" s="8">
        <f t="shared" ca="1" si="33"/>
        <v>24678.580639745021</v>
      </c>
      <c r="T97" s="8">
        <f t="shared" ca="1" si="34"/>
        <v>290</v>
      </c>
      <c r="V97" s="8">
        <f t="shared" ca="1" si="35"/>
        <v>-428.41936025497853</v>
      </c>
      <c r="W97" s="8">
        <f t="shared" ca="1" si="36"/>
        <v>-138.41936025497853</v>
      </c>
    </row>
    <row r="98" spans="2:23" x14ac:dyDescent="0.25">
      <c r="B98" s="4">
        <v>2000</v>
      </c>
      <c r="C98" s="39">
        <f t="shared" ca="1" si="27"/>
        <v>-7.9595411759298962E-3</v>
      </c>
      <c r="D98" s="39">
        <f t="shared" ca="1" si="27"/>
        <v>3.0011745048573624E-2</v>
      </c>
      <c r="E98" s="35">
        <f t="shared" ca="1" si="28"/>
        <v>0.82768888888888892</v>
      </c>
      <c r="L98" s="4">
        <v>2000</v>
      </c>
      <c r="M98" s="8">
        <f t="shared" ca="1" si="29"/>
        <v>37246</v>
      </c>
      <c r="N98" s="8">
        <f t="shared" ca="1" si="29"/>
        <v>36782</v>
      </c>
      <c r="O98" s="8">
        <f t="shared" ca="1" si="30"/>
        <v>37435.963382883754</v>
      </c>
      <c r="P98" s="8">
        <v>45000</v>
      </c>
      <c r="Q98" s="35">
        <f t="shared" ca="1" si="31"/>
        <v>0.83191029739741673</v>
      </c>
      <c r="R98" s="25">
        <f t="shared" ca="1" si="32"/>
        <v>0.78344700443634985</v>
      </c>
      <c r="S98" s="8">
        <f t="shared" ca="1" si="33"/>
        <v>35255.115199635744</v>
      </c>
      <c r="T98" s="8">
        <f t="shared" ca="1" si="34"/>
        <v>464</v>
      </c>
      <c r="V98" s="8">
        <f t="shared" ca="1" si="35"/>
        <v>-1990.8848003642561</v>
      </c>
      <c r="W98" s="8">
        <f t="shared" ca="1" si="36"/>
        <v>-1526.8848003642561</v>
      </c>
    </row>
    <row r="99" spans="2:23" x14ac:dyDescent="0.25">
      <c r="B99" s="4">
        <v>2001</v>
      </c>
      <c r="C99" s="39">
        <f t="shared" ca="1" si="27"/>
        <v>-7.6845710682549306E-3</v>
      </c>
      <c r="D99" s="39">
        <f t="shared" ca="1" si="27"/>
        <v>5.0968574097773445E-2</v>
      </c>
      <c r="E99" s="35">
        <f t="shared" ca="1" si="28"/>
        <v>0.77595999999999998</v>
      </c>
      <c r="L99" s="4">
        <v>2001</v>
      </c>
      <c r="M99" s="8">
        <f t="shared" ca="1" si="29"/>
        <v>38798</v>
      </c>
      <c r="N99" s="8">
        <f t="shared" ca="1" si="29"/>
        <v>38519</v>
      </c>
      <c r="O99" s="8">
        <f t="shared" ca="1" si="30"/>
        <v>39544.912353973807</v>
      </c>
      <c r="P99" s="8">
        <v>50000</v>
      </c>
      <c r="Q99" s="35">
        <f t="shared" ca="1" si="31"/>
        <v>0.79089824707947609</v>
      </c>
      <c r="R99" s="25">
        <f t="shared" ca="1" si="32"/>
        <v>0.78344700443634985</v>
      </c>
      <c r="S99" s="8">
        <f t="shared" ca="1" si="33"/>
        <v>39172.350221817491</v>
      </c>
      <c r="T99" s="8">
        <f t="shared" ca="1" si="34"/>
        <v>279</v>
      </c>
      <c r="V99" s="8">
        <f t="shared" ca="1" si="35"/>
        <v>374.35022181749082</v>
      </c>
      <c r="W99" s="8">
        <f t="shared" ca="1" si="36"/>
        <v>653.35022181749082</v>
      </c>
    </row>
    <row r="100" spans="2:23" x14ac:dyDescent="0.25">
      <c r="B100" s="4">
        <v>2002</v>
      </c>
      <c r="C100" s="39">
        <f t="shared" ca="1" si="27"/>
        <v>3.0521962446747875E-3</v>
      </c>
      <c r="D100" s="39">
        <f t="shared" ca="1" si="27"/>
        <v>0.1036224051071698</v>
      </c>
      <c r="E100" s="35">
        <f t="shared" ca="1" si="28"/>
        <v>0.78729385613650849</v>
      </c>
      <c r="L100" s="4">
        <v>2002</v>
      </c>
      <c r="M100" s="8">
        <f t="shared" ca="1" si="29"/>
        <v>48169</v>
      </c>
      <c r="N100" s="8">
        <f t="shared" ca="1" si="29"/>
        <v>44437</v>
      </c>
      <c r="O100" s="8">
        <f t="shared" ca="1" si="30"/>
        <v>48945.22290858881</v>
      </c>
      <c r="P100" s="8">
        <v>61183</v>
      </c>
      <c r="Q100" s="35">
        <f t="shared" ca="1" si="31"/>
        <v>0.79998076113608041</v>
      </c>
      <c r="R100" s="25">
        <f t="shared" ca="1" si="32"/>
        <v>0.78344700443634985</v>
      </c>
      <c r="S100" s="8">
        <f t="shared" ca="1" si="33"/>
        <v>47933.638072429196</v>
      </c>
      <c r="T100" s="8">
        <f t="shared" ca="1" si="34"/>
        <v>3732</v>
      </c>
      <c r="V100" s="8">
        <f t="shared" ca="1" si="35"/>
        <v>-235.36192757080426</v>
      </c>
      <c r="W100" s="8">
        <f t="shared" ca="1" si="36"/>
        <v>3496.6380724291957</v>
      </c>
    </row>
    <row r="101" spans="2:23" x14ac:dyDescent="0.25">
      <c r="B101" s="4">
        <v>2003</v>
      </c>
      <c r="C101" s="39">
        <f t="shared" ca="1" si="27"/>
        <v>1.3089509503565577E-2</v>
      </c>
      <c r="D101" s="39">
        <f t="shared" ca="1" si="27"/>
        <v>0.21126645897752494</v>
      </c>
      <c r="E101" s="35">
        <f t="shared" ca="1" si="28"/>
        <v>0.64146006505240327</v>
      </c>
      <c r="L101" s="4">
        <v>2003</v>
      </c>
      <c r="M101" s="8">
        <f t="shared" ca="1" si="29"/>
        <v>44373</v>
      </c>
      <c r="N101" s="8">
        <f t="shared" ca="1" si="29"/>
        <v>39320</v>
      </c>
      <c r="O101" s="8">
        <f t="shared" ca="1" si="30"/>
        <v>47406.797340999692</v>
      </c>
      <c r="P101" s="8">
        <v>69175</v>
      </c>
      <c r="Q101" s="35">
        <f t="shared" ca="1" si="31"/>
        <v>0.68531691132634176</v>
      </c>
      <c r="R101" s="25">
        <f t="shared" ca="1" si="32"/>
        <v>0.78344700443634985</v>
      </c>
      <c r="S101" s="8">
        <f t="shared" ca="1" si="33"/>
        <v>54194.946531884503</v>
      </c>
      <c r="T101" s="8">
        <f t="shared" ca="1" si="34"/>
        <v>5053</v>
      </c>
      <c r="V101" s="8">
        <f t="shared" ca="1" si="35"/>
        <v>9821.9465318845032</v>
      </c>
      <c r="W101" s="8">
        <f t="shared" ca="1" si="36"/>
        <v>14874.946531884503</v>
      </c>
    </row>
    <row r="102" spans="2:23" x14ac:dyDescent="0.25">
      <c r="B102" s="4">
        <v>2004</v>
      </c>
      <c r="C102" s="39">
        <f t="shared" ca="1" si="27"/>
        <v>6.0052426778085755E-2</v>
      </c>
      <c r="D102" s="39">
        <f t="shared" ca="1" si="27"/>
        <v>0.34444028316872677</v>
      </c>
      <c r="E102" s="35">
        <f t="shared" ca="1" si="28"/>
        <v>0.70767805722800592</v>
      </c>
      <c r="L102" s="4">
        <v>2004</v>
      </c>
      <c r="M102" s="8">
        <f t="shared" ca="1" si="29"/>
        <v>70288</v>
      </c>
      <c r="N102" s="8">
        <f t="shared" ca="1" si="29"/>
        <v>52811</v>
      </c>
      <c r="O102" s="8">
        <f t="shared" ca="1" si="30"/>
        <v>77668.639953141857</v>
      </c>
      <c r="P102" s="8">
        <v>99322</v>
      </c>
      <c r="Q102" s="35">
        <f t="shared" ca="1" si="31"/>
        <v>0.78198828007029519</v>
      </c>
      <c r="R102" s="25">
        <f t="shared" ref="R102:R106" ca="1" si="37">OFFSET($T$145,0,L102-$L$102)</f>
        <v>0.871</v>
      </c>
      <c r="S102" s="8">
        <f t="shared" ca="1" si="33"/>
        <v>86509.462</v>
      </c>
      <c r="T102" s="8">
        <f t="shared" ca="1" si="34"/>
        <v>17477</v>
      </c>
      <c r="V102" s="8">
        <f t="shared" ca="1" si="35"/>
        <v>16221.462</v>
      </c>
      <c r="W102" s="8">
        <f t="shared" ca="1" si="36"/>
        <v>33698.462</v>
      </c>
    </row>
    <row r="103" spans="2:23" x14ac:dyDescent="0.25">
      <c r="B103" s="4">
        <v>2005</v>
      </c>
      <c r="C103" s="39">
        <f t="shared" ca="1" si="27"/>
        <v>7.8257298610761916E-2</v>
      </c>
      <c r="D103" s="39">
        <f t="shared" ca="1" si="27"/>
        <v>0.50199354554565967</v>
      </c>
      <c r="E103" s="35">
        <f t="shared" ca="1" si="28"/>
        <v>0.51143314199680057</v>
      </c>
      <c r="L103" s="4">
        <v>2005</v>
      </c>
      <c r="M103" s="8">
        <f t="shared" ca="1" si="29"/>
        <v>70655</v>
      </c>
      <c r="N103" s="8">
        <f t="shared" ca="1" si="29"/>
        <v>40026</v>
      </c>
      <c r="O103" s="8">
        <f t="shared" ca="1" si="30"/>
        <v>78513.082377294311</v>
      </c>
      <c r="P103" s="8">
        <v>138151</v>
      </c>
      <c r="Q103" s="35">
        <f t="shared" ca="1" si="31"/>
        <v>0.56831352923463685</v>
      </c>
      <c r="R103" s="25">
        <f t="shared" ca="1" si="37"/>
        <v>0.78300000000000003</v>
      </c>
      <c r="S103" s="8">
        <f t="shared" ca="1" si="33"/>
        <v>108172.23300000001</v>
      </c>
      <c r="T103" s="8">
        <f t="shared" ca="1" si="34"/>
        <v>30629</v>
      </c>
      <c r="V103" s="8">
        <f t="shared" ca="1" si="35"/>
        <v>37517.233000000007</v>
      </c>
      <c r="W103" s="8">
        <f t="shared" ca="1" si="36"/>
        <v>68146.233000000007</v>
      </c>
    </row>
    <row r="104" spans="2:23" x14ac:dyDescent="0.25">
      <c r="B104" s="4">
        <v>2006</v>
      </c>
      <c r="C104" s="39">
        <f t="shared" ca="1" si="27"/>
        <v>0.16343766260871651</v>
      </c>
      <c r="D104" s="39">
        <f t="shared" ca="1" si="27"/>
        <v>0.68363030929692092</v>
      </c>
      <c r="E104" s="35">
        <f t="shared" ca="1" si="28"/>
        <v>0.45366152930896653</v>
      </c>
      <c r="L104" s="4">
        <v>2006</v>
      </c>
      <c r="M104" s="8">
        <f t="shared" ca="1" si="29"/>
        <v>48804</v>
      </c>
      <c r="N104" s="8">
        <f t="shared" ca="1" si="29"/>
        <v>22819</v>
      </c>
      <c r="O104" s="8">
        <f t="shared" ca="1" si="30"/>
        <v>65233.195696976225</v>
      </c>
      <c r="P104" s="8">
        <v>107578</v>
      </c>
      <c r="Q104" s="35">
        <f t="shared" ca="1" si="31"/>
        <v>0.60638044671750935</v>
      </c>
      <c r="R104" s="25">
        <f t="shared" ca="1" si="37"/>
        <v>0.65800000000000003</v>
      </c>
      <c r="S104" s="8">
        <f t="shared" ca="1" si="33"/>
        <v>70786.324000000008</v>
      </c>
      <c r="T104" s="8">
        <f t="shared" ca="1" si="34"/>
        <v>25985</v>
      </c>
      <c r="V104" s="8">
        <f t="shared" ca="1" si="35"/>
        <v>21982.324000000008</v>
      </c>
      <c r="W104" s="8">
        <f t="shared" ca="1" si="36"/>
        <v>47967.324000000008</v>
      </c>
    </row>
    <row r="105" spans="2:23" x14ac:dyDescent="0.25">
      <c r="B105" s="4">
        <v>2007</v>
      </c>
      <c r="C105" s="39">
        <f t="shared" ca="1" si="27"/>
        <v>0.33847511735949964</v>
      </c>
      <c r="D105" s="39">
        <f t="shared" ca="1" si="27"/>
        <v>0.84783284959909833</v>
      </c>
      <c r="E105" s="35">
        <f t="shared" ca="1" si="28"/>
        <v>0.50821615042121782</v>
      </c>
      <c r="L105" s="4">
        <v>2007</v>
      </c>
      <c r="M105" s="8">
        <f t="shared" ca="1" si="29"/>
        <v>31732</v>
      </c>
      <c r="N105" s="8">
        <f t="shared" ca="1" si="29"/>
        <v>11865</v>
      </c>
      <c r="O105" s="8">
        <f t="shared" ca="1" si="30"/>
        <v>62970.713252139001</v>
      </c>
      <c r="P105" s="8">
        <v>62438</v>
      </c>
      <c r="Q105" s="35">
        <f t="shared" ca="1" si="31"/>
        <v>1.0085318756548736</v>
      </c>
      <c r="R105" s="25">
        <f t="shared" ca="1" si="37"/>
        <v>0.63800000000000001</v>
      </c>
      <c r="S105" s="8">
        <f t="shared" ca="1" si="33"/>
        <v>39835.444000000003</v>
      </c>
      <c r="T105" s="8">
        <f t="shared" ca="1" si="34"/>
        <v>19867</v>
      </c>
      <c r="V105" s="8">
        <f t="shared" ca="1" si="35"/>
        <v>8103.4440000000031</v>
      </c>
      <c r="W105" s="8">
        <f t="shared" ca="1" si="36"/>
        <v>27970.444000000003</v>
      </c>
    </row>
    <row r="106" spans="2:23" x14ac:dyDescent="0.25">
      <c r="B106" s="5">
        <v>2008</v>
      </c>
      <c r="C106" s="40">
        <f t="shared" ca="1" si="27"/>
        <v>0.60785387998806839</v>
      </c>
      <c r="D106" s="40">
        <f t="shared" ca="1" si="27"/>
        <v>0.95456160039629634</v>
      </c>
      <c r="E106" s="14">
        <f t="shared" ca="1" si="28"/>
        <v>0.38981526037198988</v>
      </c>
      <c r="L106" s="5">
        <v>2008</v>
      </c>
      <c r="M106" s="26">
        <f t="shared" ca="1" si="29"/>
        <v>18632</v>
      </c>
      <c r="N106" s="26">
        <f t="shared" ca="1" si="29"/>
        <v>3409</v>
      </c>
      <c r="O106" s="26">
        <f t="shared" ca="1" si="30"/>
        <v>61268.775488277024</v>
      </c>
      <c r="P106" s="26">
        <v>47797</v>
      </c>
      <c r="Q106" s="14">
        <f t="shared" ca="1" si="31"/>
        <v>1.2818539968675235</v>
      </c>
      <c r="R106" s="31">
        <f t="shared" ca="1" si="37"/>
        <v>0.82499999999999996</v>
      </c>
      <c r="S106" s="26">
        <f t="shared" ca="1" si="33"/>
        <v>39432.525000000001</v>
      </c>
      <c r="T106" s="26">
        <f t="shared" ca="1" si="34"/>
        <v>15223</v>
      </c>
      <c r="U106" s="2"/>
      <c r="V106" s="26">
        <f t="shared" ca="1" si="35"/>
        <v>20800.525000000001</v>
      </c>
      <c r="W106" s="26">
        <f t="shared" ca="1" si="36"/>
        <v>36023.525000000001</v>
      </c>
    </row>
    <row r="108" spans="2:23" x14ac:dyDescent="0.25">
      <c r="L108" t="s">
        <v>47</v>
      </c>
      <c r="M108" s="8">
        <f ca="1">SUM(M96:M106)</f>
        <v>449626</v>
      </c>
      <c r="N108" s="8">
        <f ca="1">SUM(N96:N106)</f>
        <v>330627</v>
      </c>
      <c r="O108" s="4"/>
      <c r="P108" s="4"/>
      <c r="Q108" s="4"/>
      <c r="R108" s="4"/>
      <c r="S108" s="8">
        <f ca="1">SUM(S96:S106)</f>
        <v>561639.558754239</v>
      </c>
      <c r="T108" s="8">
        <f ca="1">SUM(T96:T106)</f>
        <v>118999</v>
      </c>
      <c r="U108" s="4"/>
      <c r="V108" s="8">
        <f ca="1">SUM(V96:V106)</f>
        <v>112013.55875423897</v>
      </c>
      <c r="W108" s="8">
        <f ca="1">SUM(W96:W106)</f>
        <v>231012.55875423897</v>
      </c>
    </row>
    <row r="111" spans="2:23" x14ac:dyDescent="0.25">
      <c r="C111" s="1" t="s">
        <v>71</v>
      </c>
      <c r="D111" s="1"/>
      <c r="E111" s="1"/>
      <c r="F111" s="1"/>
      <c r="G111" s="1"/>
      <c r="H111" s="1"/>
    </row>
    <row r="113" spans="2:24" x14ac:dyDescent="0.25">
      <c r="B113" s="6"/>
      <c r="C113" s="6"/>
      <c r="D113" s="6" t="s">
        <v>55</v>
      </c>
      <c r="E113" s="6"/>
      <c r="F113" s="6"/>
      <c r="G113" s="6"/>
      <c r="H113" s="6" t="s">
        <v>38</v>
      </c>
      <c r="I113" s="6"/>
      <c r="J113" s="6" t="s">
        <v>72</v>
      </c>
      <c r="M113" t="s">
        <v>51</v>
      </c>
      <c r="N113" t="s">
        <v>73</v>
      </c>
    </row>
    <row r="114" spans="2:24" x14ac:dyDescent="0.25">
      <c r="B114" s="4" t="s">
        <v>74</v>
      </c>
      <c r="C114" s="4"/>
      <c r="D114" s="4" t="s">
        <v>75</v>
      </c>
      <c r="E114" s="4"/>
      <c r="F114" s="4" t="s">
        <v>76</v>
      </c>
      <c r="G114" s="4"/>
      <c r="H114" s="4" t="s">
        <v>77</v>
      </c>
      <c r="I114" s="4"/>
      <c r="J114" s="4" t="s">
        <v>78</v>
      </c>
      <c r="L114" s="4" t="s">
        <v>79</v>
      </c>
      <c r="M114" s="4" t="s">
        <v>80</v>
      </c>
      <c r="N114" s="2"/>
      <c r="O114" s="2" t="s">
        <v>81</v>
      </c>
      <c r="P114" s="2"/>
      <c r="Q114" s="2"/>
      <c r="R114" s="2"/>
      <c r="T114" s="2"/>
      <c r="U114" s="2" t="s">
        <v>82</v>
      </c>
      <c r="V114" s="2"/>
      <c r="W114" s="2"/>
      <c r="X114" s="2"/>
    </row>
    <row r="115" spans="2:24" x14ac:dyDescent="0.25">
      <c r="B115" s="5" t="s">
        <v>4</v>
      </c>
      <c r="C115" s="5"/>
      <c r="D115" s="5" t="s">
        <v>83</v>
      </c>
      <c r="E115" s="5"/>
      <c r="F115" s="5" t="s">
        <v>84</v>
      </c>
      <c r="G115" s="5"/>
      <c r="H115" s="5" t="s">
        <v>85</v>
      </c>
      <c r="I115" s="5"/>
      <c r="J115" s="5" t="s">
        <v>86</v>
      </c>
      <c r="L115" s="4" t="s">
        <v>4</v>
      </c>
      <c r="M115" s="4" t="s">
        <v>53</v>
      </c>
      <c r="N115" s="4">
        <v>2004</v>
      </c>
      <c r="O115" s="4">
        <v>2005</v>
      </c>
      <c r="P115" s="4">
        <v>2006</v>
      </c>
      <c r="Q115" s="4">
        <v>2007</v>
      </c>
      <c r="R115" s="4">
        <v>2008</v>
      </c>
      <c r="T115" s="4">
        <v>2004</v>
      </c>
      <c r="U115" s="4">
        <v>2005</v>
      </c>
      <c r="V115" s="4">
        <v>2006</v>
      </c>
      <c r="W115" s="4">
        <v>2007</v>
      </c>
      <c r="X115" s="4">
        <v>2008</v>
      </c>
    </row>
    <row r="116" spans="2:24" x14ac:dyDescent="0.25">
      <c r="B116" s="6">
        <v>2002</v>
      </c>
      <c r="C116" s="6"/>
      <c r="D116" s="7">
        <v>61183</v>
      </c>
      <c r="E116" s="6"/>
      <c r="F116" s="37"/>
      <c r="G116" s="6"/>
      <c r="H116" s="37">
        <v>0</v>
      </c>
      <c r="I116" s="6"/>
      <c r="J116" s="6"/>
      <c r="L116" s="6">
        <v>2002</v>
      </c>
      <c r="M116" s="7">
        <f t="shared" ref="M116:M122" ca="1" si="38">O100</f>
        <v>48945.22290858881</v>
      </c>
      <c r="N116" s="41">
        <f t="shared" ref="N116:R122" si="39">(1+3.425%)^(N$115-$L116)</f>
        <v>1.0696730624999997</v>
      </c>
      <c r="O116" s="41">
        <f t="shared" si="39"/>
        <v>1.1063093648906246</v>
      </c>
      <c r="P116" s="41">
        <f t="shared" si="39"/>
        <v>1.1442004606381282</v>
      </c>
      <c r="Q116" s="41">
        <f t="shared" si="39"/>
        <v>1.183389326414984</v>
      </c>
      <c r="R116" s="41">
        <f t="shared" si="39"/>
        <v>1.223920410844697</v>
      </c>
      <c r="S116" s="3"/>
      <c r="T116" s="41">
        <v>1</v>
      </c>
      <c r="U116" s="41">
        <v>1</v>
      </c>
      <c r="V116" s="41">
        <v>0.89300000000000002</v>
      </c>
      <c r="W116" s="41">
        <v>0.67</v>
      </c>
      <c r="X116" s="41">
        <v>0.67</v>
      </c>
    </row>
    <row r="117" spans="2:24" x14ac:dyDescent="0.25">
      <c r="B117" s="4">
        <v>2003</v>
      </c>
      <c r="C117" s="4"/>
      <c r="D117" s="8">
        <v>69175</v>
      </c>
      <c r="E117" s="4"/>
      <c r="F117" s="35">
        <v>0.05</v>
      </c>
      <c r="G117" s="4"/>
      <c r="H117" s="35">
        <f t="shared" ref="H117:H122" si="40">((1+H116)*(1+F117)-1)</f>
        <v>5.0000000000000044E-2</v>
      </c>
      <c r="I117" s="4"/>
      <c r="J117" s="35">
        <f t="shared" ref="J117:J122" si="41">((D117/D116)/(1+F117)-1)</f>
        <v>7.678525703140382E-2</v>
      </c>
      <c r="L117" s="4">
        <v>2003</v>
      </c>
      <c r="M117" s="8">
        <f t="shared" ca="1" si="38"/>
        <v>47406.797340999692</v>
      </c>
      <c r="N117" s="13">
        <f t="shared" si="39"/>
        <v>1.0342499999999999</v>
      </c>
      <c r="O117" s="13">
        <f t="shared" si="39"/>
        <v>1.0696730624999997</v>
      </c>
      <c r="P117" s="13">
        <f t="shared" si="39"/>
        <v>1.1063093648906246</v>
      </c>
      <c r="Q117" s="13">
        <f t="shared" si="39"/>
        <v>1.1442004606381282</v>
      </c>
      <c r="R117" s="13">
        <f t="shared" si="39"/>
        <v>1.183389326414984</v>
      </c>
      <c r="T117" s="13">
        <v>1</v>
      </c>
      <c r="U117" s="13">
        <v>1</v>
      </c>
      <c r="V117" s="13">
        <v>0.89300000000000002</v>
      </c>
      <c r="W117" s="13">
        <v>0.67</v>
      </c>
      <c r="X117" s="13">
        <v>0.67</v>
      </c>
    </row>
    <row r="118" spans="2:24" x14ac:dyDescent="0.25">
      <c r="B118" s="4">
        <v>2004</v>
      </c>
      <c r="C118" s="4"/>
      <c r="D118" s="8">
        <v>99322</v>
      </c>
      <c r="E118" s="4"/>
      <c r="F118" s="35">
        <v>7.4999999999999997E-2</v>
      </c>
      <c r="G118" s="4"/>
      <c r="H118" s="35">
        <f t="shared" si="40"/>
        <v>0.12874999999999992</v>
      </c>
      <c r="I118" s="4"/>
      <c r="J118" s="35">
        <f t="shared" si="41"/>
        <v>0.335635101402745</v>
      </c>
      <c r="L118" s="4">
        <v>2004</v>
      </c>
      <c r="M118" s="8">
        <f t="shared" ca="1" si="38"/>
        <v>77668.639953141857</v>
      </c>
      <c r="N118" s="13">
        <f t="shared" si="39"/>
        <v>1</v>
      </c>
      <c r="O118" s="13">
        <f t="shared" si="39"/>
        <v>1.0342499999999999</v>
      </c>
      <c r="P118" s="13">
        <f t="shared" si="39"/>
        <v>1.0696730624999997</v>
      </c>
      <c r="Q118" s="13">
        <f t="shared" si="39"/>
        <v>1.1063093648906246</v>
      </c>
      <c r="R118" s="13">
        <f t="shared" si="39"/>
        <v>1.1442004606381282</v>
      </c>
      <c r="T118" s="13">
        <v>1</v>
      </c>
      <c r="U118" s="13">
        <v>1</v>
      </c>
      <c r="V118" s="13">
        <v>0.89300000000000002</v>
      </c>
      <c r="W118" s="13">
        <v>0.67</v>
      </c>
      <c r="X118" s="13">
        <v>0.67</v>
      </c>
    </row>
    <row r="119" spans="2:24" x14ac:dyDescent="0.25">
      <c r="B119" s="4">
        <v>2005</v>
      </c>
      <c r="C119" s="4"/>
      <c r="D119" s="8">
        <v>138151</v>
      </c>
      <c r="E119" s="4"/>
      <c r="F119" s="35">
        <v>0.15</v>
      </c>
      <c r="G119" s="4"/>
      <c r="H119" s="35">
        <f t="shared" si="40"/>
        <v>0.2980624999999999</v>
      </c>
      <c r="I119" s="4"/>
      <c r="J119" s="35">
        <f t="shared" si="41"/>
        <v>0.20951354531549993</v>
      </c>
      <c r="L119" s="4">
        <v>2005</v>
      </c>
      <c r="M119" s="8">
        <f t="shared" ca="1" si="38"/>
        <v>78513.082377294311</v>
      </c>
      <c r="N119" s="13">
        <f t="shared" si="39"/>
        <v>0.96688421561518023</v>
      </c>
      <c r="O119" s="13">
        <f t="shared" si="39"/>
        <v>1</v>
      </c>
      <c r="P119" s="13">
        <f t="shared" si="39"/>
        <v>1.0342499999999999</v>
      </c>
      <c r="Q119" s="13">
        <f t="shared" si="39"/>
        <v>1.0696730624999997</v>
      </c>
      <c r="R119" s="13">
        <f t="shared" si="39"/>
        <v>1.1063093648906246</v>
      </c>
      <c r="T119" s="13">
        <v>1</v>
      </c>
      <c r="U119" s="13">
        <v>1</v>
      </c>
      <c r="V119" s="13">
        <v>0.89300000000000002</v>
      </c>
      <c r="W119" s="13">
        <v>0.67</v>
      </c>
      <c r="X119" s="13">
        <v>0.67</v>
      </c>
    </row>
    <row r="120" spans="2:24" x14ac:dyDescent="0.25">
      <c r="B120" s="4">
        <v>2006</v>
      </c>
      <c r="C120" s="4"/>
      <c r="D120" s="8">
        <v>107578</v>
      </c>
      <c r="E120" s="4"/>
      <c r="F120" s="35">
        <v>0.1</v>
      </c>
      <c r="G120" s="4"/>
      <c r="H120" s="35">
        <f t="shared" si="40"/>
        <v>0.42786875000000002</v>
      </c>
      <c r="I120" s="4"/>
      <c r="J120" s="35">
        <f t="shared" si="41"/>
        <v>-0.29209211791313994</v>
      </c>
      <c r="L120" s="4">
        <v>2006</v>
      </c>
      <c r="M120" s="8">
        <f t="shared" ca="1" si="38"/>
        <v>65233.195696976225</v>
      </c>
      <c r="N120" s="13">
        <f t="shared" si="39"/>
        <v>0.93486508640578225</v>
      </c>
      <c r="O120" s="13">
        <f t="shared" si="39"/>
        <v>0.96688421561518023</v>
      </c>
      <c r="P120" s="13">
        <f t="shared" si="39"/>
        <v>1</v>
      </c>
      <c r="Q120" s="13">
        <f t="shared" si="39"/>
        <v>1.0342499999999999</v>
      </c>
      <c r="R120" s="13">
        <f t="shared" si="39"/>
        <v>1.0696730624999997</v>
      </c>
      <c r="T120" s="13">
        <v>1.119</v>
      </c>
      <c r="U120" s="13">
        <v>1.119</v>
      </c>
      <c r="V120" s="13">
        <v>1</v>
      </c>
      <c r="W120" s="13">
        <v>0.75</v>
      </c>
      <c r="X120" s="13">
        <v>0.75</v>
      </c>
    </row>
    <row r="121" spans="2:24" x14ac:dyDescent="0.25">
      <c r="B121" s="4">
        <v>2007</v>
      </c>
      <c r="C121" s="4"/>
      <c r="D121" s="8">
        <v>62438</v>
      </c>
      <c r="E121" s="4"/>
      <c r="F121" s="35">
        <v>-0.2</v>
      </c>
      <c r="G121" s="4"/>
      <c r="H121" s="35">
        <f t="shared" si="40"/>
        <v>0.14229500000000006</v>
      </c>
      <c r="I121" s="4"/>
      <c r="J121" s="35">
        <f t="shared" si="41"/>
        <v>-0.2745031512019187</v>
      </c>
      <c r="L121" s="4">
        <v>2007</v>
      </c>
      <c r="M121" s="8">
        <f t="shared" ca="1" si="38"/>
        <v>62970.713252139001</v>
      </c>
      <c r="N121" s="13">
        <f t="shared" si="39"/>
        <v>0.90390629577547243</v>
      </c>
      <c r="O121" s="13">
        <f t="shared" si="39"/>
        <v>0.93486508640578225</v>
      </c>
      <c r="P121" s="13">
        <f t="shared" si="39"/>
        <v>0.96688421561518023</v>
      </c>
      <c r="Q121" s="13">
        <f t="shared" si="39"/>
        <v>1</v>
      </c>
      <c r="R121" s="13">
        <f t="shared" si="39"/>
        <v>1.0342499999999999</v>
      </c>
      <c r="T121" s="13">
        <v>1.4930000000000001</v>
      </c>
      <c r="U121" s="13">
        <v>1.4930000000000001</v>
      </c>
      <c r="V121" s="13">
        <v>1.333</v>
      </c>
      <c r="W121" s="13">
        <v>1</v>
      </c>
      <c r="X121" s="13">
        <v>1</v>
      </c>
    </row>
    <row r="122" spans="2:24" x14ac:dyDescent="0.25">
      <c r="B122" s="5">
        <v>2008</v>
      </c>
      <c r="C122" s="5"/>
      <c r="D122" s="26">
        <v>47797</v>
      </c>
      <c r="E122" s="5"/>
      <c r="F122" s="14">
        <v>-0.2</v>
      </c>
      <c r="G122" s="5"/>
      <c r="H122" s="14">
        <f t="shared" si="40"/>
        <v>-8.6163999999999907E-2</v>
      </c>
      <c r="I122" s="5"/>
      <c r="J122" s="14">
        <f t="shared" si="41"/>
        <v>-4.311076587975271E-2</v>
      </c>
      <c r="L122" s="5">
        <v>2008</v>
      </c>
      <c r="M122" s="26">
        <f t="shared" ca="1" si="38"/>
        <v>61268.775488277024</v>
      </c>
      <c r="N122" s="27">
        <f t="shared" si="39"/>
        <v>0.8739727297804909</v>
      </c>
      <c r="O122" s="27">
        <f t="shared" si="39"/>
        <v>0.90390629577547243</v>
      </c>
      <c r="P122" s="27">
        <f t="shared" si="39"/>
        <v>0.93486508640578225</v>
      </c>
      <c r="Q122" s="27">
        <f t="shared" si="39"/>
        <v>0.96688421561518023</v>
      </c>
      <c r="R122" s="27">
        <f t="shared" si="39"/>
        <v>1</v>
      </c>
      <c r="S122" s="2"/>
      <c r="T122" s="27">
        <v>1.4930000000000001</v>
      </c>
      <c r="U122" s="27">
        <v>1.4930000000000001</v>
      </c>
      <c r="V122" s="27">
        <v>1.333</v>
      </c>
      <c r="W122" s="27">
        <v>1</v>
      </c>
      <c r="X122" s="27">
        <v>1</v>
      </c>
    </row>
    <row r="126" spans="2:24" x14ac:dyDescent="0.25">
      <c r="L126" s="4" t="s">
        <v>79</v>
      </c>
      <c r="M126" s="4" t="s">
        <v>55</v>
      </c>
      <c r="N126" s="2"/>
      <c r="O126" s="2" t="s">
        <v>87</v>
      </c>
      <c r="P126" s="2"/>
      <c r="Q126" s="2"/>
      <c r="R126" s="2"/>
      <c r="T126" s="2"/>
      <c r="U126" s="2" t="s">
        <v>88</v>
      </c>
      <c r="V126" s="2"/>
      <c r="W126" s="2"/>
      <c r="X126" s="2"/>
    </row>
    <row r="127" spans="2:24" x14ac:dyDescent="0.25">
      <c r="L127" s="4" t="s">
        <v>4</v>
      </c>
      <c r="M127" s="4" t="s">
        <v>61</v>
      </c>
      <c r="N127" s="4">
        <v>2004</v>
      </c>
      <c r="O127" s="4">
        <v>2005</v>
      </c>
      <c r="P127" s="4">
        <v>2006</v>
      </c>
      <c r="Q127" s="4">
        <v>2007</v>
      </c>
      <c r="R127" s="4">
        <v>2008</v>
      </c>
      <c r="T127" s="4">
        <v>2004</v>
      </c>
      <c r="U127" s="4">
        <v>2005</v>
      </c>
      <c r="V127" s="4">
        <v>2006</v>
      </c>
      <c r="W127" s="4">
        <v>2007</v>
      </c>
      <c r="X127" s="4">
        <v>2008</v>
      </c>
    </row>
    <row r="128" spans="2:24" x14ac:dyDescent="0.25">
      <c r="L128" s="6">
        <v>2002</v>
      </c>
      <c r="M128" s="7">
        <f t="shared" ref="M128:M134" si="42">P100</f>
        <v>61183</v>
      </c>
      <c r="N128" s="41">
        <f t="shared" ref="N128:R134" si="43">(1+VLOOKUP(N$127,$B$113:$J$122,7,FALSE))/(1+VLOOKUP($L128,$B$113:$J$122,7,FALSE))</f>
        <v>1.1287499999999999</v>
      </c>
      <c r="O128" s="41">
        <f t="shared" si="43"/>
        <v>1.2980624999999999</v>
      </c>
      <c r="P128" s="41">
        <f t="shared" si="43"/>
        <v>1.42786875</v>
      </c>
      <c r="Q128" s="41">
        <f t="shared" si="43"/>
        <v>1.1422950000000001</v>
      </c>
      <c r="R128" s="41">
        <f t="shared" si="43"/>
        <v>0.91383600000000009</v>
      </c>
      <c r="S128" s="3"/>
      <c r="T128" s="37">
        <f t="shared" ref="T128:X134" ca="1" si="44">$M116*N116*T116/($M128*N128)</f>
        <v>0.75811107039248016</v>
      </c>
      <c r="U128" s="37">
        <f t="shared" ca="1" si="44"/>
        <v>0.68180554308993258</v>
      </c>
      <c r="V128" s="37">
        <f t="shared" ca="1" si="44"/>
        <v>0.5724595845146373</v>
      </c>
      <c r="W128" s="37">
        <f t="shared" ca="1" si="44"/>
        <v>0.55526937001743637</v>
      </c>
      <c r="X128" s="37">
        <f t="shared" ca="1" si="44"/>
        <v>0.71785918242566682</v>
      </c>
    </row>
    <row r="129" spans="12:24" x14ac:dyDescent="0.25">
      <c r="L129" s="4">
        <v>2003</v>
      </c>
      <c r="M129" s="8">
        <f t="shared" si="42"/>
        <v>69175</v>
      </c>
      <c r="N129" s="13">
        <f t="shared" si="43"/>
        <v>1.075</v>
      </c>
      <c r="O129" s="13">
        <f t="shared" si="43"/>
        <v>1.2362499999999998</v>
      </c>
      <c r="P129" s="13">
        <f t="shared" si="43"/>
        <v>1.3598749999999999</v>
      </c>
      <c r="Q129" s="13">
        <f t="shared" si="43"/>
        <v>1.0879000000000001</v>
      </c>
      <c r="R129" s="13">
        <f t="shared" si="43"/>
        <v>0.87032000000000009</v>
      </c>
      <c r="T129" s="35">
        <f t="shared" ca="1" si="44"/>
        <v>0.65933861910629665</v>
      </c>
      <c r="U129" s="35">
        <f t="shared" ca="1" si="44"/>
        <v>0.59297475374842379</v>
      </c>
      <c r="V129" s="35">
        <f t="shared" ca="1" si="44"/>
        <v>0.4978752147131148</v>
      </c>
      <c r="W129" s="35">
        <f t="shared" ca="1" si="44"/>
        <v>0.48292467153893609</v>
      </c>
      <c r="X129" s="35">
        <f t="shared" ca="1" si="44"/>
        <v>0.6243310519239309</v>
      </c>
    </row>
    <row r="130" spans="12:24" x14ac:dyDescent="0.25">
      <c r="L130" s="4">
        <v>2004</v>
      </c>
      <c r="M130" s="8">
        <f t="shared" si="42"/>
        <v>99322</v>
      </c>
      <c r="N130" s="13">
        <f t="shared" si="43"/>
        <v>1</v>
      </c>
      <c r="O130" s="13">
        <f t="shared" si="43"/>
        <v>1.1499999999999999</v>
      </c>
      <c r="P130" s="13">
        <f t="shared" si="43"/>
        <v>1.2650000000000001</v>
      </c>
      <c r="Q130" s="13">
        <f t="shared" si="43"/>
        <v>1.0120000000000002</v>
      </c>
      <c r="R130" s="13">
        <f t="shared" si="43"/>
        <v>0.8096000000000001</v>
      </c>
      <c r="T130" s="35">
        <f t="shared" ca="1" si="44"/>
        <v>0.78198828007029519</v>
      </c>
      <c r="U130" s="35">
        <f t="shared" ca="1" si="44"/>
        <v>0.70327945970669803</v>
      </c>
      <c r="V130" s="35">
        <f t="shared" ca="1" si="44"/>
        <v>0.5904895778300685</v>
      </c>
      <c r="W130" s="35">
        <f t="shared" ca="1" si="44"/>
        <v>0.57275794615537701</v>
      </c>
      <c r="X130" s="35">
        <f t="shared" ca="1" si="44"/>
        <v>0.74046863226399828</v>
      </c>
    </row>
    <row r="131" spans="12:24" x14ac:dyDescent="0.25">
      <c r="L131" s="4">
        <v>2005</v>
      </c>
      <c r="M131" s="8">
        <f t="shared" si="42"/>
        <v>138151</v>
      </c>
      <c r="N131" s="13">
        <f t="shared" si="43"/>
        <v>0.86956521739130432</v>
      </c>
      <c r="O131" s="13">
        <f t="shared" si="43"/>
        <v>1</v>
      </c>
      <c r="P131" s="13">
        <f t="shared" si="43"/>
        <v>1.1000000000000001</v>
      </c>
      <c r="Q131" s="13">
        <f t="shared" si="43"/>
        <v>0.88000000000000012</v>
      </c>
      <c r="R131" s="13">
        <f t="shared" si="43"/>
        <v>0.70400000000000018</v>
      </c>
      <c r="T131" s="35">
        <f t="shared" ca="1" si="44"/>
        <v>0.63191738807815567</v>
      </c>
      <c r="U131" s="35">
        <f t="shared" ca="1" si="44"/>
        <v>0.56831352923463685</v>
      </c>
      <c r="V131" s="35">
        <f t="shared" ca="1" si="44"/>
        <v>0.4771690845241402</v>
      </c>
      <c r="W131" s="35">
        <f t="shared" ca="1" si="44"/>
        <v>0.46284031942650006</v>
      </c>
      <c r="X131" s="35">
        <f t="shared" ca="1" si="44"/>
        <v>0.59836575045857199</v>
      </c>
    </row>
    <row r="132" spans="12:24" x14ac:dyDescent="0.25">
      <c r="L132" s="4">
        <v>2006</v>
      </c>
      <c r="M132" s="8">
        <f t="shared" si="42"/>
        <v>107578</v>
      </c>
      <c r="N132" s="13">
        <f t="shared" si="43"/>
        <v>0.79051383399209485</v>
      </c>
      <c r="O132" s="13">
        <f t="shared" si="43"/>
        <v>0.90909090909090906</v>
      </c>
      <c r="P132" s="13">
        <f t="shared" si="43"/>
        <v>1</v>
      </c>
      <c r="Q132" s="13">
        <f t="shared" si="43"/>
        <v>0.8</v>
      </c>
      <c r="R132" s="13">
        <f t="shared" si="43"/>
        <v>0.64</v>
      </c>
      <c r="T132" s="35">
        <f t="shared" ca="1" si="44"/>
        <v>0.80244401372337049</v>
      </c>
      <c r="U132" s="35">
        <f t="shared" ca="1" si="44"/>
        <v>0.72167627929860523</v>
      </c>
      <c r="V132" s="35">
        <f t="shared" ca="1" si="44"/>
        <v>0.60638044671750935</v>
      </c>
      <c r="W132" s="35">
        <f t="shared" ca="1" si="44"/>
        <v>0.58795216595398503</v>
      </c>
      <c r="X132" s="35">
        <f t="shared" ca="1" si="44"/>
        <v>0.76011190954738617</v>
      </c>
    </row>
    <row r="133" spans="12:24" x14ac:dyDescent="0.25">
      <c r="L133" s="4">
        <v>2007</v>
      </c>
      <c r="M133" s="8">
        <f t="shared" si="42"/>
        <v>62438</v>
      </c>
      <c r="N133" s="13">
        <f t="shared" si="43"/>
        <v>0.98814229249011842</v>
      </c>
      <c r="O133" s="13">
        <f t="shared" si="43"/>
        <v>1.1363636363636362</v>
      </c>
      <c r="P133" s="13">
        <f t="shared" si="43"/>
        <v>1.25</v>
      </c>
      <c r="Q133" s="13">
        <f t="shared" si="43"/>
        <v>1</v>
      </c>
      <c r="R133" s="13">
        <f t="shared" si="43"/>
        <v>0.8</v>
      </c>
      <c r="T133" s="35">
        <f t="shared" ca="1" si="44"/>
        <v>1.3773786933346719</v>
      </c>
      <c r="U133" s="35">
        <f t="shared" ca="1" si="44"/>
        <v>1.2387425335490299</v>
      </c>
      <c r="V133" s="35">
        <f t="shared" ca="1" si="44"/>
        <v>1.039882419336096</v>
      </c>
      <c r="W133" s="35">
        <f t="shared" ca="1" si="44"/>
        <v>1.0085318756548736</v>
      </c>
      <c r="X133" s="35">
        <f t="shared" ca="1" si="44"/>
        <v>1.3038426154950662</v>
      </c>
    </row>
    <row r="134" spans="12:24" x14ac:dyDescent="0.25">
      <c r="L134" s="5">
        <v>2008</v>
      </c>
      <c r="M134" s="26">
        <f t="shared" si="42"/>
        <v>47797</v>
      </c>
      <c r="N134" s="27">
        <f t="shared" si="43"/>
        <v>1.235177865612648</v>
      </c>
      <c r="O134" s="27">
        <f t="shared" si="43"/>
        <v>1.4204545454545452</v>
      </c>
      <c r="P134" s="27">
        <f t="shared" si="43"/>
        <v>1.5624999999999998</v>
      </c>
      <c r="Q134" s="27">
        <f t="shared" si="43"/>
        <v>1.25</v>
      </c>
      <c r="R134" s="27">
        <f t="shared" si="43"/>
        <v>1</v>
      </c>
      <c r="S134" s="2"/>
      <c r="T134" s="14">
        <f t="shared" ca="1" si="44"/>
        <v>1.3541499275054933</v>
      </c>
      <c r="U134" s="14">
        <f t="shared" ca="1" si="44"/>
        <v>1.217851793497875</v>
      </c>
      <c r="V134" s="14">
        <f t="shared" ca="1" si="44"/>
        <v>1.0223453503183102</v>
      </c>
      <c r="W134" s="14">
        <f t="shared" ca="1" si="44"/>
        <v>0.99152351703555142</v>
      </c>
      <c r="X134" s="14">
        <f t="shared" ca="1" si="44"/>
        <v>1.2818539968675235</v>
      </c>
    </row>
    <row r="138" spans="12:24" x14ac:dyDescent="0.25">
      <c r="O138" t="s">
        <v>89</v>
      </c>
    </row>
    <row r="139" spans="12:24" x14ac:dyDescent="0.25">
      <c r="O139" t="s">
        <v>90</v>
      </c>
      <c r="T139" s="24">
        <f t="shared" ref="T139:X139" ca="1" si="45">AVERAGE(T128:T134)</f>
        <v>0.90933257031582326</v>
      </c>
      <c r="U139" s="24">
        <f t="shared" ca="1" si="45"/>
        <v>0.8178062703036002</v>
      </c>
      <c r="V139" s="24">
        <f t="shared" ca="1" si="45"/>
        <v>0.68665738256483955</v>
      </c>
      <c r="W139" s="24">
        <f t="shared" ca="1" si="45"/>
        <v>0.66597140939752275</v>
      </c>
      <c r="X139" s="24">
        <f t="shared" ca="1" si="45"/>
        <v>0.86097616271173483</v>
      </c>
    </row>
    <row r="140" spans="12:24" x14ac:dyDescent="0.25">
      <c r="O140" t="s">
        <v>91</v>
      </c>
      <c r="T140" s="24">
        <f t="shared" ref="T140:X140" ca="1" si="46">(SUM(T128:T134)-MIN(T128:T134)-MAX(T128:T134))/(COUNT(T128:T134)-2)</f>
        <v>0.87120638215958712</v>
      </c>
      <c r="U140" s="24">
        <f t="shared" ca="1" si="46"/>
        <v>0.7835175658683069</v>
      </c>
      <c r="V140" s="24">
        <f t="shared" ca="1" si="46"/>
        <v>0.65791003481872801</v>
      </c>
      <c r="W140" s="24">
        <f t="shared" ca="1" si="46"/>
        <v>0.63808553414025704</v>
      </c>
      <c r="X140" s="24">
        <f t="shared" ca="1" si="46"/>
        <v>0.82492495460570114</v>
      </c>
    </row>
    <row r="141" spans="12:24" x14ac:dyDescent="0.25">
      <c r="O141" t="s">
        <v>92</v>
      </c>
      <c r="T141" s="24">
        <f t="shared" ref="T141:X141" ca="1" si="47">AVERAGE(T130:T134)</f>
        <v>0.98957566054239732</v>
      </c>
      <c r="U141" s="24">
        <f t="shared" ca="1" si="47"/>
        <v>0.88997271905736908</v>
      </c>
      <c r="V141" s="24">
        <f t="shared" ca="1" si="47"/>
        <v>0.74725337574522488</v>
      </c>
      <c r="W141" s="24">
        <f t="shared" ca="1" si="47"/>
        <v>0.72472116484525739</v>
      </c>
      <c r="X141" s="24">
        <f t="shared" ca="1" si="47"/>
        <v>0.93692858092650921</v>
      </c>
    </row>
    <row r="142" spans="12:24" x14ac:dyDescent="0.25">
      <c r="O142" t="s">
        <v>93</v>
      </c>
      <c r="T142" s="24">
        <f t="shared" ref="T142:X142" ca="1" si="48">AVERAGE(T132:T134)</f>
        <v>1.1779908781878452</v>
      </c>
      <c r="U142" s="24">
        <f t="shared" ca="1" si="48"/>
        <v>1.0594235354485033</v>
      </c>
      <c r="V142" s="24">
        <f t="shared" ca="1" si="48"/>
        <v>0.8895360721239719</v>
      </c>
      <c r="W142" s="24">
        <f t="shared" ca="1" si="48"/>
        <v>0.86266918621480337</v>
      </c>
      <c r="X142" s="24">
        <f t="shared" ca="1" si="48"/>
        <v>1.1152695073033254</v>
      </c>
    </row>
    <row r="145" spans="5:24" x14ac:dyDescent="0.25">
      <c r="O145" t="s">
        <v>94</v>
      </c>
      <c r="T145" s="24">
        <v>0.871</v>
      </c>
      <c r="U145" s="24">
        <v>0.78300000000000003</v>
      </c>
      <c r="V145" s="24">
        <v>0.65800000000000003</v>
      </c>
      <c r="W145" s="24">
        <v>0.63800000000000001</v>
      </c>
      <c r="X145" s="24">
        <v>0.82499999999999996</v>
      </c>
    </row>
    <row r="151" spans="5:24" x14ac:dyDescent="0.25">
      <c r="H151" s="1" t="s">
        <v>102</v>
      </c>
      <c r="I151" s="1"/>
      <c r="J151" s="1"/>
      <c r="K151" s="1"/>
      <c r="L151" s="1"/>
      <c r="M151" s="1"/>
    </row>
    <row r="153" spans="5:24" x14ac:dyDescent="0.25">
      <c r="J153" s="43"/>
      <c r="K153" s="4" t="s">
        <v>95</v>
      </c>
      <c r="L153" s="4"/>
      <c r="P153" s="43"/>
      <c r="Q153" t="s">
        <v>103</v>
      </c>
      <c r="U153" t="s">
        <v>104</v>
      </c>
    </row>
    <row r="154" spans="5:24" x14ac:dyDescent="0.25">
      <c r="E154" s="4" t="s">
        <v>3</v>
      </c>
      <c r="F154" s="5" t="s">
        <v>30</v>
      </c>
      <c r="G154" s="17">
        <v>39447</v>
      </c>
      <c r="H154" s="17" t="s">
        <v>31</v>
      </c>
      <c r="I154" s="17"/>
      <c r="J154" s="43" t="s">
        <v>57</v>
      </c>
      <c r="K154" s="17" t="s">
        <v>96</v>
      </c>
      <c r="L154" s="5"/>
      <c r="M154" s="42" t="s">
        <v>98</v>
      </c>
      <c r="O154" s="2" t="s">
        <v>99</v>
      </c>
      <c r="P154" s="48"/>
      <c r="Q154" t="s">
        <v>97</v>
      </c>
      <c r="S154" t="s">
        <v>105</v>
      </c>
      <c r="U154" s="2" t="s">
        <v>100</v>
      </c>
      <c r="V154" s="2"/>
    </row>
    <row r="155" spans="5:24" x14ac:dyDescent="0.25">
      <c r="E155" s="4" t="s">
        <v>4</v>
      </c>
      <c r="F155" s="4" t="s">
        <v>40</v>
      </c>
      <c r="G155" s="4" t="s">
        <v>41</v>
      </c>
      <c r="H155" s="4" t="s">
        <v>40</v>
      </c>
      <c r="I155" s="4" t="s">
        <v>41</v>
      </c>
      <c r="J155" s="43" t="s">
        <v>53</v>
      </c>
      <c r="K155" s="4" t="s">
        <v>40</v>
      </c>
      <c r="L155" s="4" t="s">
        <v>41</v>
      </c>
      <c r="M155" s="4" t="s">
        <v>40</v>
      </c>
      <c r="N155" s="4" t="s">
        <v>41</v>
      </c>
      <c r="O155" s="4" t="s">
        <v>40</v>
      </c>
      <c r="P155" s="47" t="s">
        <v>41</v>
      </c>
      <c r="Q155" s="4" t="s">
        <v>40</v>
      </c>
      <c r="R155" s="4" t="s">
        <v>41</v>
      </c>
      <c r="S155" s="4" t="s">
        <v>40</v>
      </c>
      <c r="T155" s="4" t="s">
        <v>41</v>
      </c>
      <c r="U155" s="4" t="s">
        <v>40</v>
      </c>
      <c r="V155" s="4" t="s">
        <v>101</v>
      </c>
    </row>
    <row r="156" spans="5:24" x14ac:dyDescent="0.25">
      <c r="E156" s="6">
        <v>1998</v>
      </c>
      <c r="F156" s="7">
        <f t="shared" ref="F156:F166" ca="1" si="49">F75</f>
        <v>15822</v>
      </c>
      <c r="G156" s="7">
        <f t="shared" ref="G156:G166" ca="1" si="50">G75</f>
        <v>15822</v>
      </c>
      <c r="H156" s="51">
        <f t="shared" ref="H156:H166" ca="1" si="51">MAX(1,H75)</f>
        <v>1</v>
      </c>
      <c r="I156" s="51">
        <f t="shared" ref="I156:I166" ca="1" si="52">MAX(1,I75)</f>
        <v>1.01</v>
      </c>
      <c r="J156" s="44">
        <f t="shared" ref="J156:J166" ca="1" si="53">S96</f>
        <v>15668.940088726997</v>
      </c>
      <c r="K156" s="7">
        <f t="shared" ref="K156:K166" ca="1" si="54">F156+(1-1/H156)*J156</f>
        <v>15822</v>
      </c>
      <c r="L156" s="7">
        <f t="shared" ref="L156:L166" ca="1" si="55">G156+(1-1/I156)*J156</f>
        <v>15977.138020680466</v>
      </c>
      <c r="M156" s="7">
        <f t="shared" ref="M156:M166" ca="1" si="56">K156-F156</f>
        <v>0</v>
      </c>
      <c r="N156" s="7">
        <f t="shared" ref="N156:N166" ca="1" si="57">L156-F156</f>
        <v>155.13802068046607</v>
      </c>
      <c r="O156" s="7">
        <f t="shared" ref="O156:O166" ca="1" si="58">K156-G156</f>
        <v>0</v>
      </c>
      <c r="P156" s="44">
        <f t="shared" ref="P156:P166" ca="1" si="59">L156-G156</f>
        <v>155.13802068046607</v>
      </c>
      <c r="Q156" s="7">
        <f t="shared" ref="Q156:Q166" ca="1" si="60">F156+(1-1/H156)*K156</f>
        <v>15822</v>
      </c>
      <c r="R156" s="7">
        <f t="shared" ref="R156:R166" ca="1" si="61">G156+(1-1/I156)*L156</f>
        <v>15980.189485353272</v>
      </c>
      <c r="S156" s="7">
        <f t="shared" ref="S156:S166" ca="1" si="62">Q156-F156</f>
        <v>0</v>
      </c>
      <c r="T156" s="7">
        <f t="shared" ref="T156:T166" ca="1" si="63">R156-F156</f>
        <v>158.18948535327218</v>
      </c>
      <c r="U156" s="7">
        <f t="shared" ref="U156:U166" ca="1" si="64">Q156-G156</f>
        <v>0</v>
      </c>
      <c r="V156" s="7">
        <f t="shared" ref="V156:V166" ca="1" si="65">R156-G156</f>
        <v>158.18948535327218</v>
      </c>
    </row>
    <row r="157" spans="5:24" x14ac:dyDescent="0.25">
      <c r="E157" s="4">
        <v>1999</v>
      </c>
      <c r="F157" s="8">
        <f t="shared" ca="1" si="49"/>
        <v>25107</v>
      </c>
      <c r="G157" s="8">
        <f t="shared" ca="1" si="50"/>
        <v>24817</v>
      </c>
      <c r="H157" s="52">
        <f t="shared" ca="1" si="51"/>
        <v>1</v>
      </c>
      <c r="I157" s="52">
        <f t="shared" ca="1" si="52"/>
        <v>1.0137160619132199</v>
      </c>
      <c r="J157" s="45">
        <f t="shared" ca="1" si="53"/>
        <v>24678.580639745021</v>
      </c>
      <c r="K157" s="8">
        <f t="shared" ca="1" si="54"/>
        <v>25107</v>
      </c>
      <c r="L157" s="8">
        <f t="shared" ca="1" si="55"/>
        <v>25150.912969028315</v>
      </c>
      <c r="M157" s="8">
        <f t="shared" ca="1" si="56"/>
        <v>0</v>
      </c>
      <c r="N157" s="8">
        <f t="shared" ca="1" si="57"/>
        <v>43.912969028315274</v>
      </c>
      <c r="O157" s="8">
        <f t="shared" ca="1" si="58"/>
        <v>290</v>
      </c>
      <c r="P157" s="45">
        <f t="shared" ca="1" si="59"/>
        <v>333.91296902831527</v>
      </c>
      <c r="Q157" s="8">
        <f t="shared" ca="1" si="60"/>
        <v>25107</v>
      </c>
      <c r="R157" s="8">
        <f t="shared" ca="1" si="61"/>
        <v>25157.303850770721</v>
      </c>
      <c r="S157" s="8">
        <f t="shared" ca="1" si="62"/>
        <v>0</v>
      </c>
      <c r="T157" s="8">
        <f t="shared" ca="1" si="63"/>
        <v>50.303850770720601</v>
      </c>
      <c r="U157" s="8">
        <f t="shared" ca="1" si="64"/>
        <v>290</v>
      </c>
      <c r="V157" s="8">
        <f t="shared" ca="1" si="65"/>
        <v>340.3038507707206</v>
      </c>
    </row>
    <row r="158" spans="5:24" x14ac:dyDescent="0.25">
      <c r="E158" s="4">
        <v>2000</v>
      </c>
      <c r="F158" s="8">
        <f t="shared" ca="1" si="49"/>
        <v>37246</v>
      </c>
      <c r="G158" s="8">
        <f t="shared" ca="1" si="50"/>
        <v>36782</v>
      </c>
      <c r="H158" s="52">
        <f t="shared" ca="1" si="51"/>
        <v>1</v>
      </c>
      <c r="I158" s="52">
        <f t="shared" ca="1" si="52"/>
        <v>1.0309403179836198</v>
      </c>
      <c r="J158" s="45">
        <f t="shared" ca="1" si="53"/>
        <v>35255.115199635744</v>
      </c>
      <c r="K158" s="8">
        <f t="shared" ca="1" si="54"/>
        <v>37246</v>
      </c>
      <c r="L158" s="8">
        <f t="shared" ca="1" si="55"/>
        <v>37840.067529029562</v>
      </c>
      <c r="M158" s="8">
        <f t="shared" ca="1" si="56"/>
        <v>0</v>
      </c>
      <c r="N158" s="8">
        <f t="shared" ca="1" si="57"/>
        <v>594.06752902956214</v>
      </c>
      <c r="O158" s="8">
        <f t="shared" ca="1" si="58"/>
        <v>464</v>
      </c>
      <c r="P158" s="45">
        <f t="shared" ca="1" si="59"/>
        <v>1058.0675290295621</v>
      </c>
      <c r="Q158" s="8">
        <f t="shared" ca="1" si="60"/>
        <v>37246</v>
      </c>
      <c r="R158" s="8">
        <f t="shared" ca="1" si="61"/>
        <v>37917.646459302043</v>
      </c>
      <c r="S158" s="8">
        <f t="shared" ca="1" si="62"/>
        <v>0</v>
      </c>
      <c r="T158" s="8">
        <f t="shared" ca="1" si="63"/>
        <v>671.64645930204279</v>
      </c>
      <c r="U158" s="8">
        <f t="shared" ca="1" si="64"/>
        <v>464</v>
      </c>
      <c r="V158" s="8">
        <f t="shared" ca="1" si="65"/>
        <v>1135.6464593020428</v>
      </c>
    </row>
    <row r="159" spans="5:24" x14ac:dyDescent="0.25">
      <c r="E159" s="4">
        <v>2001</v>
      </c>
      <c r="F159" s="8">
        <f t="shared" ca="1" si="49"/>
        <v>38798</v>
      </c>
      <c r="G159" s="8">
        <f t="shared" ca="1" si="50"/>
        <v>38519</v>
      </c>
      <c r="H159" s="52">
        <f t="shared" ca="1" si="51"/>
        <v>1</v>
      </c>
      <c r="I159" s="52">
        <f t="shared" ca="1" si="52"/>
        <v>1.0537058865561997</v>
      </c>
      <c r="J159" s="45">
        <f t="shared" ca="1" si="53"/>
        <v>39172.350221817491</v>
      </c>
      <c r="K159" s="8">
        <f t="shared" ca="1" si="54"/>
        <v>38798</v>
      </c>
      <c r="L159" s="8">
        <f t="shared" ca="1" si="55"/>
        <v>40515.558834864634</v>
      </c>
      <c r="M159" s="8">
        <f t="shared" ca="1" si="56"/>
        <v>0</v>
      </c>
      <c r="N159" s="8">
        <f t="shared" ca="1" si="57"/>
        <v>1717.5588348646343</v>
      </c>
      <c r="O159" s="8">
        <f t="shared" ca="1" si="58"/>
        <v>279</v>
      </c>
      <c r="P159" s="45">
        <f t="shared" ca="1" si="59"/>
        <v>1996.5588348646343</v>
      </c>
      <c r="Q159" s="8">
        <f t="shared" ca="1" si="60"/>
        <v>38798</v>
      </c>
      <c r="R159" s="8">
        <f t="shared" ca="1" si="61"/>
        <v>40584.020262587495</v>
      </c>
      <c r="S159" s="8">
        <f t="shared" ca="1" si="62"/>
        <v>0</v>
      </c>
      <c r="T159" s="8">
        <f t="shared" ca="1" si="63"/>
        <v>1786.0202625874954</v>
      </c>
      <c r="U159" s="8">
        <f t="shared" ca="1" si="64"/>
        <v>279</v>
      </c>
      <c r="V159" s="8">
        <f t="shared" ca="1" si="65"/>
        <v>2065.0202625874954</v>
      </c>
    </row>
    <row r="160" spans="5:24" x14ac:dyDescent="0.25">
      <c r="E160" s="4">
        <v>2002</v>
      </c>
      <c r="F160" s="8">
        <f t="shared" ca="1" si="49"/>
        <v>48169</v>
      </c>
      <c r="G160" s="8">
        <f t="shared" ca="1" si="50"/>
        <v>44437</v>
      </c>
      <c r="H160" s="52">
        <f t="shared" ca="1" si="51"/>
        <v>1.0030615406676033</v>
      </c>
      <c r="I160" s="52">
        <f t="shared" ca="1" si="52"/>
        <v>1.1156012886729489</v>
      </c>
      <c r="J160" s="45">
        <f t="shared" ca="1" si="53"/>
        <v>47933.638072429196</v>
      </c>
      <c r="K160" s="8">
        <f t="shared" ca="1" si="54"/>
        <v>48315.30287011827</v>
      </c>
      <c r="L160" s="8">
        <f t="shared" ca="1" si="55"/>
        <v>49403.998862601715</v>
      </c>
      <c r="M160" s="8">
        <f t="shared" ca="1" si="56"/>
        <v>146.30287011827022</v>
      </c>
      <c r="N160" s="8">
        <f t="shared" ca="1" si="57"/>
        <v>1234.9988626017148</v>
      </c>
      <c r="O160" s="8">
        <f t="shared" ca="1" si="58"/>
        <v>3878.3028701182702</v>
      </c>
      <c r="P160" s="45">
        <f t="shared" ca="1" si="59"/>
        <v>4966.9988626017148</v>
      </c>
      <c r="Q160" s="8">
        <f t="shared" ca="1" si="60"/>
        <v>48316.467785980502</v>
      </c>
      <c r="R160" s="8">
        <f t="shared" ca="1" si="61"/>
        <v>49556.361184054673</v>
      </c>
      <c r="S160" s="8">
        <f t="shared" ca="1" si="62"/>
        <v>147.4677859805015</v>
      </c>
      <c r="T160" s="8">
        <f t="shared" ca="1" si="63"/>
        <v>1387.3611840546728</v>
      </c>
      <c r="U160" s="8">
        <f t="shared" ca="1" si="64"/>
        <v>3879.4677859805015</v>
      </c>
      <c r="V160" s="8">
        <f t="shared" ca="1" si="65"/>
        <v>5119.3611840546728</v>
      </c>
    </row>
    <row r="161" spans="5:22" x14ac:dyDescent="0.25">
      <c r="E161" s="4">
        <v>2003</v>
      </c>
      <c r="F161" s="8">
        <f t="shared" ca="1" si="49"/>
        <v>44373</v>
      </c>
      <c r="G161" s="8">
        <f t="shared" ca="1" si="50"/>
        <v>39320</v>
      </c>
      <c r="H161" s="52">
        <f t="shared" ca="1" si="51"/>
        <v>1.0132631172022311</v>
      </c>
      <c r="I161" s="52">
        <f t="shared" ca="1" si="52"/>
        <v>1.2678552996537329</v>
      </c>
      <c r="J161" s="45">
        <f t="shared" ca="1" si="53"/>
        <v>54194.946531884503</v>
      </c>
      <c r="K161" s="8">
        <f t="shared" ca="1" si="54"/>
        <v>45082.385267674334</v>
      </c>
      <c r="L161" s="8">
        <f t="shared" ca="1" si="55"/>
        <v>50769.574448267536</v>
      </c>
      <c r="M161" s="8">
        <f t="shared" ca="1" si="56"/>
        <v>709.38526767433359</v>
      </c>
      <c r="N161" s="8">
        <f t="shared" ca="1" si="57"/>
        <v>6396.5744482675364</v>
      </c>
      <c r="O161" s="8">
        <f t="shared" ca="1" si="58"/>
        <v>5762.3852676743336</v>
      </c>
      <c r="P161" s="45">
        <f t="shared" ca="1" si="59"/>
        <v>11449.574448267536</v>
      </c>
      <c r="Q161" s="8">
        <f t="shared" ca="1" si="60"/>
        <v>44963.106310404626</v>
      </c>
      <c r="R161" s="8">
        <f t="shared" ca="1" si="61"/>
        <v>50045.908217481308</v>
      </c>
      <c r="S161" s="8">
        <f t="shared" ca="1" si="62"/>
        <v>590.10631040462613</v>
      </c>
      <c r="T161" s="8">
        <f t="shared" ca="1" si="63"/>
        <v>5672.9082174813084</v>
      </c>
      <c r="U161" s="8">
        <f t="shared" ca="1" si="64"/>
        <v>5643.1063104046261</v>
      </c>
      <c r="V161" s="8">
        <f t="shared" ca="1" si="65"/>
        <v>10725.908217481308</v>
      </c>
    </row>
    <row r="162" spans="5:22" x14ac:dyDescent="0.25">
      <c r="E162" s="4">
        <v>2004</v>
      </c>
      <c r="F162" s="8">
        <f t="shared" ca="1" si="49"/>
        <v>70288</v>
      </c>
      <c r="G162" s="8">
        <f t="shared" ca="1" si="50"/>
        <v>52811</v>
      </c>
      <c r="H162" s="52">
        <f t="shared" ca="1" si="51"/>
        <v>1.0638891237010597</v>
      </c>
      <c r="I162" s="52">
        <f t="shared" ca="1" si="52"/>
        <v>1.5254140459295156</v>
      </c>
      <c r="J162" s="45">
        <f t="shared" ca="1" si="53"/>
        <v>86509.462</v>
      </c>
      <c r="K162" s="8">
        <f t="shared" ca="1" si="54"/>
        <v>75483.103132366596</v>
      </c>
      <c r="L162" s="8">
        <f t="shared" ca="1" si="55"/>
        <v>82608.343588054209</v>
      </c>
      <c r="M162" s="8">
        <f t="shared" ca="1" si="56"/>
        <v>5195.1031323665957</v>
      </c>
      <c r="N162" s="8">
        <f t="shared" ca="1" si="57"/>
        <v>12320.343588054209</v>
      </c>
      <c r="O162" s="8">
        <f t="shared" ca="1" si="58"/>
        <v>22672.103132366596</v>
      </c>
      <c r="P162" s="45">
        <f t="shared" ca="1" si="59"/>
        <v>29797.343588054209</v>
      </c>
      <c r="Q162" s="8">
        <f t="shared" ca="1" si="60"/>
        <v>74820.943523839145</v>
      </c>
      <c r="R162" s="8">
        <f t="shared" ca="1" si="61"/>
        <v>81264.641257568874</v>
      </c>
      <c r="S162" s="8">
        <f t="shared" ca="1" si="62"/>
        <v>4532.9435238391452</v>
      </c>
      <c r="T162" s="8">
        <f t="shared" ca="1" si="63"/>
        <v>10976.641257568874</v>
      </c>
      <c r="U162" s="8">
        <f t="shared" ca="1" si="64"/>
        <v>22009.943523839145</v>
      </c>
      <c r="V162" s="8">
        <f t="shared" ca="1" si="65"/>
        <v>28453.641257568874</v>
      </c>
    </row>
    <row r="163" spans="5:22" x14ac:dyDescent="0.25">
      <c r="E163" s="4">
        <v>2005</v>
      </c>
      <c r="F163" s="8">
        <f t="shared" ca="1" si="49"/>
        <v>70655</v>
      </c>
      <c r="G163" s="8">
        <f t="shared" ca="1" si="50"/>
        <v>40026</v>
      </c>
      <c r="H163" s="52">
        <f t="shared" ca="1" si="51"/>
        <v>1.0849014573077862</v>
      </c>
      <c r="I163" s="52">
        <f t="shared" ca="1" si="52"/>
        <v>2.0080061032455649</v>
      </c>
      <c r="J163" s="45">
        <f t="shared" ca="1" si="53"/>
        <v>108172.23300000001</v>
      </c>
      <c r="K163" s="8">
        <f t="shared" ca="1" si="54"/>
        <v>79120.266739273909</v>
      </c>
      <c r="L163" s="8">
        <f t="shared" ca="1" si="55"/>
        <v>94327.762773261216</v>
      </c>
      <c r="M163" s="8">
        <f t="shared" ca="1" si="56"/>
        <v>8465.2667392739095</v>
      </c>
      <c r="N163" s="8">
        <f t="shared" ca="1" si="57"/>
        <v>23672.762773261216</v>
      </c>
      <c r="O163" s="8">
        <f t="shared" ca="1" si="58"/>
        <v>39094.266739273909</v>
      </c>
      <c r="P163" s="45">
        <f t="shared" ca="1" si="59"/>
        <v>54301.762773261216</v>
      </c>
      <c r="Q163" s="8">
        <f t="shared" ca="1" si="60"/>
        <v>76846.738340378492</v>
      </c>
      <c r="R163" s="8">
        <f t="shared" ca="1" si="61"/>
        <v>87377.928077939287</v>
      </c>
      <c r="S163" s="8">
        <f t="shared" ca="1" si="62"/>
        <v>6191.7383403784916</v>
      </c>
      <c r="T163" s="8">
        <f t="shared" ca="1" si="63"/>
        <v>16722.928077939287</v>
      </c>
      <c r="U163" s="8">
        <f t="shared" ca="1" si="64"/>
        <v>36820.738340378492</v>
      </c>
      <c r="V163" s="8">
        <f t="shared" ca="1" si="65"/>
        <v>47351.928077939287</v>
      </c>
    </row>
    <row r="164" spans="5:22" x14ac:dyDescent="0.25">
      <c r="E164" s="4">
        <v>2006</v>
      </c>
      <c r="F164" s="8">
        <f t="shared" ca="1" si="49"/>
        <v>48804</v>
      </c>
      <c r="G164" s="8">
        <f t="shared" ca="1" si="50"/>
        <v>22819</v>
      </c>
      <c r="H164" s="52">
        <f t="shared" ca="1" si="51"/>
        <v>1.1953681815492396</v>
      </c>
      <c r="I164" s="52">
        <f t="shared" ca="1" si="52"/>
        <v>3.1608590499856861</v>
      </c>
      <c r="J164" s="45">
        <f t="shared" ca="1" si="53"/>
        <v>70786.324000000008</v>
      </c>
      <c r="K164" s="8">
        <f t="shared" ca="1" si="54"/>
        <v>60373.151339223296</v>
      </c>
      <c r="L164" s="8">
        <f t="shared" ca="1" si="55"/>
        <v>71210.67657011206</v>
      </c>
      <c r="M164" s="8">
        <f t="shared" ca="1" si="56"/>
        <v>11569.151339223296</v>
      </c>
      <c r="N164" s="8">
        <f t="shared" ca="1" si="57"/>
        <v>22406.67657011206</v>
      </c>
      <c r="O164" s="8">
        <f t="shared" ca="1" si="58"/>
        <v>37554.151339223296</v>
      </c>
      <c r="P164" s="45">
        <f t="shared" ca="1" si="59"/>
        <v>48391.67657011206</v>
      </c>
      <c r="Q164" s="8">
        <f t="shared" ca="1" si="60"/>
        <v>58671.246739204958</v>
      </c>
      <c r="R164" s="8">
        <f t="shared" ca="1" si="61"/>
        <v>71500.7768488687</v>
      </c>
      <c r="S164" s="8">
        <f t="shared" ca="1" si="62"/>
        <v>9867.2467392049584</v>
      </c>
      <c r="T164" s="8">
        <f t="shared" ca="1" si="63"/>
        <v>22696.7768488687</v>
      </c>
      <c r="U164" s="8">
        <f t="shared" ca="1" si="64"/>
        <v>35852.246739204958</v>
      </c>
      <c r="V164" s="8">
        <f t="shared" ca="1" si="65"/>
        <v>48681.7768488687</v>
      </c>
    </row>
    <row r="165" spans="5:22" x14ac:dyDescent="0.25">
      <c r="E165" s="4">
        <v>2007</v>
      </c>
      <c r="F165" s="8">
        <f t="shared" ca="1" si="49"/>
        <v>31732</v>
      </c>
      <c r="G165" s="8">
        <f t="shared" ca="1" si="50"/>
        <v>11865</v>
      </c>
      <c r="H165" s="52">
        <f t="shared" ca="1" si="51"/>
        <v>1.5116589356525245</v>
      </c>
      <c r="I165" s="52">
        <f t="shared" ca="1" si="52"/>
        <v>6.571720620156098</v>
      </c>
      <c r="J165" s="45">
        <f t="shared" ca="1" si="53"/>
        <v>39835.444000000003</v>
      </c>
      <c r="K165" s="8">
        <f t="shared" ca="1" si="54"/>
        <v>45215.30658296778</v>
      </c>
      <c r="L165" s="8">
        <f t="shared" ca="1" si="55"/>
        <v>45638.798001565308</v>
      </c>
      <c r="M165" s="8">
        <f t="shared" ca="1" si="56"/>
        <v>13483.30658296778</v>
      </c>
      <c r="N165" s="8">
        <f t="shared" ca="1" si="57"/>
        <v>13906.798001565308</v>
      </c>
      <c r="O165" s="8">
        <f t="shared" ca="1" si="58"/>
        <v>33350.30658296778</v>
      </c>
      <c r="P165" s="45">
        <f t="shared" ca="1" si="59"/>
        <v>33773.798001565308</v>
      </c>
      <c r="Q165" s="8">
        <f t="shared" ca="1" si="60"/>
        <v>47036.256202115779</v>
      </c>
      <c r="R165" s="8">
        <f t="shared" ca="1" si="61"/>
        <v>50559.07216194475</v>
      </c>
      <c r="S165" s="8">
        <f t="shared" ca="1" si="62"/>
        <v>15304.256202115779</v>
      </c>
      <c r="T165" s="8">
        <f t="shared" ca="1" si="63"/>
        <v>18827.07216194475</v>
      </c>
      <c r="U165" s="8">
        <f t="shared" ca="1" si="64"/>
        <v>35171.256202115779</v>
      </c>
      <c r="V165" s="8">
        <f t="shared" ca="1" si="65"/>
        <v>38694.07216194475</v>
      </c>
    </row>
    <row r="166" spans="5:22" x14ac:dyDescent="0.25">
      <c r="E166" s="5">
        <v>2008</v>
      </c>
      <c r="F166" s="26">
        <f t="shared" ca="1" si="49"/>
        <v>18632</v>
      </c>
      <c r="G166" s="26">
        <f t="shared" ca="1" si="50"/>
        <v>3409</v>
      </c>
      <c r="H166" s="53">
        <f t="shared" ca="1" si="51"/>
        <v>2.5500698565360627</v>
      </c>
      <c r="I166" s="53">
        <f t="shared" ca="1" si="52"/>
        <v>22.007817368604911</v>
      </c>
      <c r="J166" s="46">
        <f t="shared" ca="1" si="53"/>
        <v>39432.525000000001</v>
      </c>
      <c r="K166" s="26">
        <f t="shared" ca="1" si="54"/>
        <v>42601.213318976508</v>
      </c>
      <c r="L166" s="26">
        <f t="shared" ca="1" si="55"/>
        <v>41049.77417166697</v>
      </c>
      <c r="M166" s="26">
        <f t="shared" ca="1" si="56"/>
        <v>23969.213318976508</v>
      </c>
      <c r="N166" s="26">
        <f t="shared" ca="1" si="57"/>
        <v>22417.77417166697</v>
      </c>
      <c r="O166" s="26">
        <f t="shared" ca="1" si="58"/>
        <v>39192.213318976508</v>
      </c>
      <c r="P166" s="46">
        <f t="shared" ca="1" si="59"/>
        <v>37640.77417166697</v>
      </c>
      <c r="Q166" s="26">
        <f t="shared" ca="1" si="60"/>
        <v>44527.31280813925</v>
      </c>
      <c r="R166" s="26">
        <f t="shared" ca="1" si="61"/>
        <v>42593.538129212975</v>
      </c>
      <c r="S166" s="26">
        <f t="shared" ca="1" si="62"/>
        <v>25895.31280813925</v>
      </c>
      <c r="T166" s="26">
        <f t="shared" ca="1" si="63"/>
        <v>23961.538129212975</v>
      </c>
      <c r="U166" s="26">
        <f t="shared" ca="1" si="64"/>
        <v>41118.31280813925</v>
      </c>
      <c r="V166" s="26">
        <f t="shared" ca="1" si="65"/>
        <v>39184.538129212975</v>
      </c>
    </row>
    <row r="169" spans="5:22" x14ac:dyDescent="0.25">
      <c r="E169" t="s">
        <v>47</v>
      </c>
      <c r="F169" s="8">
        <f ca="1">SUM(F156:F166)</f>
        <v>449626</v>
      </c>
      <c r="G169" s="8">
        <f ca="1">SUM(G156:G166)</f>
        <v>330627</v>
      </c>
      <c r="H169" s="4"/>
      <c r="I169" s="4"/>
      <c r="J169" s="8">
        <f t="shared" ref="J169:V169" ca="1" si="66">SUM(J156:J166)</f>
        <v>561639.558754239</v>
      </c>
      <c r="K169" s="8">
        <f t="shared" ca="1" si="66"/>
        <v>513163.72925060074</v>
      </c>
      <c r="L169" s="8">
        <f t="shared" ca="1" si="66"/>
        <v>554492.60576913203</v>
      </c>
      <c r="M169" s="8">
        <f t="shared" ca="1" si="66"/>
        <v>63537.729250600692</v>
      </c>
      <c r="N169" s="8">
        <f t="shared" ca="1" si="66"/>
        <v>104866.605769132</v>
      </c>
      <c r="O169" s="8">
        <f t="shared" ca="1" si="66"/>
        <v>182536.72925060071</v>
      </c>
      <c r="P169" s="8">
        <f t="shared" ca="1" si="66"/>
        <v>223865.60576913197</v>
      </c>
      <c r="Q169" s="8">
        <f t="shared" ca="1" si="66"/>
        <v>512155.0717100628</v>
      </c>
      <c r="R169" s="8">
        <f t="shared" ca="1" si="66"/>
        <v>552537.38593508408</v>
      </c>
      <c r="S169" s="8">
        <f t="shared" ca="1" si="66"/>
        <v>62529.071710062752</v>
      </c>
      <c r="T169" s="8">
        <f t="shared" ca="1" si="66"/>
        <v>102911.38593508411</v>
      </c>
      <c r="U169" s="8">
        <f t="shared" ca="1" si="66"/>
        <v>181528.07171006274</v>
      </c>
      <c r="V169" s="8">
        <f t="shared" ca="1" si="66"/>
        <v>221910.38593508411</v>
      </c>
    </row>
  </sheetData>
  <mergeCells count="22">
    <mergeCell ref="T75:U75"/>
    <mergeCell ref="V75:W75"/>
    <mergeCell ref="T76:U76"/>
    <mergeCell ref="V76:W76"/>
    <mergeCell ref="T77:U77"/>
    <mergeCell ref="V77:W77"/>
    <mergeCell ref="T78:U78"/>
    <mergeCell ref="V78:W78"/>
    <mergeCell ref="T79:U79"/>
    <mergeCell ref="V79:W79"/>
    <mergeCell ref="T80:U80"/>
    <mergeCell ref="V80:W80"/>
    <mergeCell ref="T84:U84"/>
    <mergeCell ref="V84:W84"/>
    <mergeCell ref="T85:U85"/>
    <mergeCell ref="V85:W85"/>
    <mergeCell ref="T81:U81"/>
    <mergeCell ref="V81:W81"/>
    <mergeCell ref="T82:U82"/>
    <mergeCell ref="V82:W82"/>
    <mergeCell ref="T83:U83"/>
    <mergeCell ref="V83:W8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 Ind Auto</vt:lpstr>
      <vt:lpstr>XYZ Insurer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Ayoub Bakraoui</dc:creator>
  <cp:lastModifiedBy>Ayoub Bakraoui</cp:lastModifiedBy>
  <dcterms:created xsi:type="dcterms:W3CDTF">2024-03-04T15:15:15Z</dcterms:created>
  <dcterms:modified xsi:type="dcterms:W3CDTF">2024-07-30T15:38:35Z</dcterms:modified>
</cp:coreProperties>
</file>