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ra\Desktop\uqam-udem cours\uqam\CAS\Exam 5\"/>
    </mc:Choice>
  </mc:AlternateContent>
  <xr:revisionPtr revIDLastSave="0" documentId="13_ncr:1_{33177997-3C07-40DC-9E4E-AC2CCAF175A6}" xr6:coauthVersionLast="47" xr6:coauthVersionMax="47" xr10:uidLastSave="{00000000-0000-0000-0000-000000000000}"/>
  <bookViews>
    <workbookView xWindow="-120" yWindow="-120" windowWidth="20730" windowHeight="11160" xr2:uid="{00C7BE16-86CB-4E53-942F-0E2F38E95F34}"/>
  </bookViews>
  <sheets>
    <sheet name="XYZ DATA" sheetId="1" r:id="rId1"/>
    <sheet name="US Ind Auto" sheetId="2" r:id="rId2"/>
    <sheet name="XYZ Insurer" sheetId="11" r:id="rId3"/>
    <sheet name="US PP Auto Steady" sheetId="3" r:id="rId4"/>
    <sheet name="US PP Auto &amp; CR" sheetId="5" r:id="rId5"/>
    <sheet name="US PP Auto &amp; Case OS" sheetId="6" r:id="rId6"/>
    <sheet name="US PP Auto &amp; CR &amp; Case OS" sheetId="7" r:id="rId7"/>
    <sheet name="US PP Auto Key" sheetId="4" r:id="rId8"/>
    <sheet name="US Auto Steady" sheetId="9" r:id="rId9"/>
    <sheet name="US Auto Changing Mix" sheetId="10" r:id="rId10"/>
    <sheet name="US MIX Auto Key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4" i="11" l="1"/>
  <c r="V85" i="11"/>
  <c r="Y85" i="11" s="1"/>
  <c r="O64" i="11"/>
  <c r="T85" i="11"/>
  <c r="X85" i="11" s="1"/>
  <c r="I75" i="11"/>
  <c r="H75" i="11"/>
  <c r="G75" i="11"/>
  <c r="G76" i="11"/>
  <c r="G77" i="11"/>
  <c r="G78" i="11"/>
  <c r="G79" i="11"/>
  <c r="G80" i="11"/>
  <c r="G81" i="11"/>
  <c r="G82" i="11"/>
  <c r="G83" i="11"/>
  <c r="G84" i="11"/>
  <c r="G85" i="11"/>
  <c r="F75" i="11"/>
  <c r="F76" i="11"/>
  <c r="F77" i="11"/>
  <c r="F78" i="11"/>
  <c r="F79" i="11"/>
  <c r="F80" i="11"/>
  <c r="F81" i="11"/>
  <c r="F82" i="11"/>
  <c r="F83" i="11"/>
  <c r="F84" i="11"/>
  <c r="F85" i="11"/>
  <c r="O65" i="11"/>
  <c r="AD65" i="11"/>
  <c r="AC61" i="11"/>
  <c r="N61" i="11"/>
  <c r="N52" i="11"/>
  <c r="N63" i="11" s="1"/>
  <c r="N64" i="11" s="1"/>
  <c r="N50" i="11"/>
  <c r="AC50" i="11"/>
  <c r="U26" i="11"/>
  <c r="U27" i="11"/>
  <c r="U28" i="11"/>
  <c r="U29" i="11"/>
  <c r="U30" i="11"/>
  <c r="U31" i="11"/>
  <c r="U32" i="11"/>
  <c r="U33" i="11"/>
  <c r="U34" i="11"/>
  <c r="V25" i="11"/>
  <c r="V50" i="11" s="1"/>
  <c r="V26" i="11"/>
  <c r="V52" i="11" s="1"/>
  <c r="U63" i="11" s="1"/>
  <c r="V27" i="11"/>
  <c r="V28" i="11"/>
  <c r="V29" i="11"/>
  <c r="V30" i="11"/>
  <c r="V31" i="11"/>
  <c r="V32" i="11"/>
  <c r="V33" i="11"/>
  <c r="W25" i="11"/>
  <c r="W50" i="11" s="1"/>
  <c r="W26" i="11"/>
  <c r="W27" i="11"/>
  <c r="W28" i="11"/>
  <c r="W29" i="11"/>
  <c r="W30" i="11"/>
  <c r="W31" i="11"/>
  <c r="W32" i="11"/>
  <c r="X25" i="11"/>
  <c r="X50" i="11" s="1"/>
  <c r="X26" i="11"/>
  <c r="X27" i="11"/>
  <c r="X28" i="11"/>
  <c r="X29" i="11"/>
  <c r="X30" i="11"/>
  <c r="X31" i="11"/>
  <c r="Y25" i="11"/>
  <c r="Y26" i="11"/>
  <c r="Y50" i="11" s="1"/>
  <c r="Y27" i="11"/>
  <c r="Y28" i="11"/>
  <c r="Y29" i="11"/>
  <c r="Y30" i="11"/>
  <c r="Z25" i="11"/>
  <c r="Z50" i="11" s="1"/>
  <c r="Z26" i="11"/>
  <c r="Z27" i="11"/>
  <c r="Z28" i="11"/>
  <c r="Z29" i="11"/>
  <c r="AA25" i="11"/>
  <c r="AA50" i="11" s="1"/>
  <c r="AA26" i="11"/>
  <c r="AA27" i="11"/>
  <c r="AA28" i="11"/>
  <c r="AB25" i="11"/>
  <c r="AB26" i="11"/>
  <c r="AB27" i="11"/>
  <c r="AB50" i="11" s="1"/>
  <c r="AC25" i="11"/>
  <c r="AC26" i="11"/>
  <c r="AC46" i="11" s="1"/>
  <c r="AD25" i="11"/>
  <c r="AD50" i="11" s="1"/>
  <c r="U25" i="11"/>
  <c r="U50" i="11" s="1"/>
  <c r="E26" i="11"/>
  <c r="E27" i="11"/>
  <c r="E28" i="11"/>
  <c r="E29" i="11"/>
  <c r="E51" i="11" s="1"/>
  <c r="E30" i="11"/>
  <c r="E31" i="11"/>
  <c r="E32" i="11"/>
  <c r="E33" i="11"/>
  <c r="E34" i="11"/>
  <c r="F25" i="11"/>
  <c r="F51" i="11" s="1"/>
  <c r="F26" i="11"/>
  <c r="F52" i="11" s="1"/>
  <c r="F63" i="11" s="1"/>
  <c r="F27" i="11"/>
  <c r="F28" i="11"/>
  <c r="F29" i="11"/>
  <c r="F30" i="11"/>
  <c r="F31" i="11"/>
  <c r="F32" i="11"/>
  <c r="F33" i="11"/>
  <c r="G25" i="11"/>
  <c r="G51" i="11" s="1"/>
  <c r="G26" i="11"/>
  <c r="G50" i="11" s="1"/>
  <c r="G27" i="11"/>
  <c r="G28" i="11"/>
  <c r="G29" i="11"/>
  <c r="G30" i="11"/>
  <c r="G31" i="11"/>
  <c r="G32" i="11"/>
  <c r="H25" i="11"/>
  <c r="H52" i="11" s="1"/>
  <c r="H63" i="11" s="1"/>
  <c r="H26" i="11"/>
  <c r="H27" i="11"/>
  <c r="H28" i="11"/>
  <c r="H29" i="11"/>
  <c r="H30" i="11"/>
  <c r="H31" i="11"/>
  <c r="I25" i="11"/>
  <c r="I52" i="11" s="1"/>
  <c r="I63" i="11" s="1"/>
  <c r="I26" i="11"/>
  <c r="I27" i="11"/>
  <c r="I51" i="11" s="1"/>
  <c r="I28" i="11"/>
  <c r="I29" i="11"/>
  <c r="I30" i="11"/>
  <c r="J25" i="11"/>
  <c r="J51" i="11" s="1"/>
  <c r="J26" i="11"/>
  <c r="J27" i="11"/>
  <c r="J28" i="11"/>
  <c r="J29" i="11"/>
  <c r="K25" i="11"/>
  <c r="K26" i="11"/>
  <c r="K51" i="11" s="1"/>
  <c r="K27" i="11"/>
  <c r="K28" i="11"/>
  <c r="K52" i="11" s="1"/>
  <c r="K63" i="11" s="1"/>
  <c r="L25" i="11"/>
  <c r="L52" i="11" s="1"/>
  <c r="L63" i="11" s="1"/>
  <c r="L26" i="11"/>
  <c r="L27" i="11"/>
  <c r="L51" i="11" s="1"/>
  <c r="M25" i="11"/>
  <c r="M52" i="11" s="1"/>
  <c r="M63" i="11" s="1"/>
  <c r="M64" i="11" s="1"/>
  <c r="M26" i="11"/>
  <c r="N25" i="11"/>
  <c r="N51" i="11" s="1"/>
  <c r="E25" i="11"/>
  <c r="E52" i="11" s="1"/>
  <c r="E63" i="11" s="1"/>
  <c r="K46" i="11"/>
  <c r="AD52" i="11"/>
  <c r="AC63" i="11" s="1"/>
  <c r="AC64" i="11" s="1"/>
  <c r="AD51" i="11"/>
  <c r="AD44" i="11"/>
  <c r="AD48" i="11" s="1"/>
  <c r="N46" i="11"/>
  <c r="N44" i="11"/>
  <c r="N48" i="11" s="1"/>
  <c r="AD42" i="11"/>
  <c r="AD24" i="11"/>
  <c r="N42" i="11"/>
  <c r="N24" i="11"/>
  <c r="AB61" i="11"/>
  <c r="AA61" i="11"/>
  <c r="Z61" i="11"/>
  <c r="Y61" i="11"/>
  <c r="X61" i="11"/>
  <c r="W61" i="11"/>
  <c r="V61" i="11"/>
  <c r="U61" i="11"/>
  <c r="T61" i="11"/>
  <c r="M61" i="11"/>
  <c r="L61" i="11"/>
  <c r="K61" i="11"/>
  <c r="J61" i="11"/>
  <c r="I61" i="11"/>
  <c r="H61" i="11"/>
  <c r="G61" i="11"/>
  <c r="F61" i="11"/>
  <c r="E61" i="11"/>
  <c r="AC42" i="11"/>
  <c r="AB42" i="11"/>
  <c r="AA42" i="11"/>
  <c r="Z42" i="11"/>
  <c r="Y42" i="11"/>
  <c r="X42" i="11"/>
  <c r="W42" i="11"/>
  <c r="V42" i="11"/>
  <c r="U42" i="11"/>
  <c r="M42" i="11"/>
  <c r="L42" i="11"/>
  <c r="K42" i="11"/>
  <c r="J42" i="11"/>
  <c r="I42" i="11"/>
  <c r="H42" i="11"/>
  <c r="G42" i="11"/>
  <c r="F42" i="11"/>
  <c r="E42" i="11"/>
  <c r="U46" i="11"/>
  <c r="AC24" i="11"/>
  <c r="AB24" i="11"/>
  <c r="AA24" i="11"/>
  <c r="Z24" i="11"/>
  <c r="Y24" i="11"/>
  <c r="X24" i="11"/>
  <c r="W24" i="11"/>
  <c r="V24" i="11"/>
  <c r="U24" i="11"/>
  <c r="M24" i="11"/>
  <c r="L24" i="11"/>
  <c r="K24" i="11"/>
  <c r="J24" i="11"/>
  <c r="I24" i="11"/>
  <c r="H24" i="11"/>
  <c r="G24" i="11"/>
  <c r="F24" i="11"/>
  <c r="E24" i="11"/>
  <c r="O83" i="10"/>
  <c r="O84" i="10"/>
  <c r="O85" i="10"/>
  <c r="O86" i="10"/>
  <c r="O87" i="10"/>
  <c r="O88" i="10"/>
  <c r="O89" i="10"/>
  <c r="O90" i="10"/>
  <c r="O91" i="10"/>
  <c r="O92" i="10"/>
  <c r="P39" i="8"/>
  <c r="O39" i="8"/>
  <c r="P28" i="8"/>
  <c r="P29" i="8"/>
  <c r="P30" i="8"/>
  <c r="P31" i="8"/>
  <c r="P32" i="8"/>
  <c r="P33" i="8"/>
  <c r="P34" i="8"/>
  <c r="P35" i="8"/>
  <c r="P36" i="8"/>
  <c r="P37" i="8"/>
  <c r="R27" i="10"/>
  <c r="R28" i="10"/>
  <c r="R29" i="10"/>
  <c r="R30" i="10"/>
  <c r="R31" i="10"/>
  <c r="R32" i="10"/>
  <c r="R33" i="10"/>
  <c r="R34" i="10"/>
  <c r="R35" i="10"/>
  <c r="S26" i="10"/>
  <c r="S27" i="10"/>
  <c r="S28" i="10"/>
  <c r="S29" i="10"/>
  <c r="S30" i="10"/>
  <c r="S31" i="10"/>
  <c r="S32" i="10"/>
  <c r="S33" i="10"/>
  <c r="S34" i="10"/>
  <c r="T26" i="10"/>
  <c r="T27" i="10"/>
  <c r="T28" i="10"/>
  <c r="T29" i="10"/>
  <c r="T30" i="10"/>
  <c r="T31" i="10"/>
  <c r="T32" i="10"/>
  <c r="T33" i="10"/>
  <c r="U26" i="10"/>
  <c r="U27" i="10"/>
  <c r="U28" i="10"/>
  <c r="U29" i="10"/>
  <c r="U30" i="10"/>
  <c r="U31" i="10"/>
  <c r="U32" i="10"/>
  <c r="V26" i="10"/>
  <c r="V27" i="10"/>
  <c r="V28" i="10"/>
  <c r="V29" i="10"/>
  <c r="V30" i="10"/>
  <c r="V31" i="10"/>
  <c r="W26" i="10"/>
  <c r="W27" i="10"/>
  <c r="W28" i="10"/>
  <c r="W29" i="10"/>
  <c r="W30" i="10"/>
  <c r="X26" i="10"/>
  <c r="X27" i="10"/>
  <c r="X28" i="10"/>
  <c r="X29" i="10"/>
  <c r="Y26" i="10"/>
  <c r="Y27" i="10"/>
  <c r="Y28" i="10"/>
  <c r="Z26" i="10"/>
  <c r="Z27" i="10"/>
  <c r="AA26" i="10"/>
  <c r="R26" i="10"/>
  <c r="C27" i="10"/>
  <c r="C28" i="10"/>
  <c r="C29" i="10"/>
  <c r="C30" i="10"/>
  <c r="C31" i="10"/>
  <c r="C32" i="10"/>
  <c r="C33" i="10"/>
  <c r="C34" i="10"/>
  <c r="C35" i="10"/>
  <c r="D26" i="10"/>
  <c r="D27" i="10"/>
  <c r="D28" i="10"/>
  <c r="D29" i="10"/>
  <c r="D30" i="10"/>
  <c r="D31" i="10"/>
  <c r="D32" i="10"/>
  <c r="D33" i="10"/>
  <c r="D34" i="10"/>
  <c r="E26" i="10"/>
  <c r="E27" i="10"/>
  <c r="E28" i="10"/>
  <c r="E29" i="10"/>
  <c r="E30" i="10"/>
  <c r="E31" i="10"/>
  <c r="E32" i="10"/>
  <c r="E33" i="10"/>
  <c r="F26" i="10"/>
  <c r="F27" i="10"/>
  <c r="F28" i="10"/>
  <c r="F29" i="10"/>
  <c r="F30" i="10"/>
  <c r="F31" i="10"/>
  <c r="F32" i="10"/>
  <c r="G26" i="10"/>
  <c r="G27" i="10"/>
  <c r="G28" i="10"/>
  <c r="G29" i="10"/>
  <c r="G30" i="10"/>
  <c r="G31" i="10"/>
  <c r="H26" i="10"/>
  <c r="H27" i="10"/>
  <c r="H28" i="10"/>
  <c r="H29" i="10"/>
  <c r="H30" i="10"/>
  <c r="I26" i="10"/>
  <c r="I27" i="10"/>
  <c r="I28" i="10"/>
  <c r="I29" i="10"/>
  <c r="J26" i="10"/>
  <c r="J27" i="10"/>
  <c r="J28" i="10"/>
  <c r="K26" i="10"/>
  <c r="K27" i="10"/>
  <c r="L26" i="10"/>
  <c r="C26" i="10"/>
  <c r="E83" i="10"/>
  <c r="N71" i="10"/>
  <c r="W92" i="10" s="1"/>
  <c r="AA92" i="10" s="1"/>
  <c r="AB69" i="10"/>
  <c r="AA69" i="10"/>
  <c r="Z69" i="10"/>
  <c r="Y69" i="10"/>
  <c r="X69" i="10"/>
  <c r="W69" i="10"/>
  <c r="V69" i="10"/>
  <c r="U69" i="10"/>
  <c r="T69" i="10"/>
  <c r="M69" i="10"/>
  <c r="L69" i="10"/>
  <c r="K69" i="10"/>
  <c r="J69" i="10"/>
  <c r="I69" i="10"/>
  <c r="H69" i="10"/>
  <c r="G69" i="10"/>
  <c r="F69" i="10"/>
  <c r="E69" i="10"/>
  <c r="AB59" i="10"/>
  <c r="AA59" i="10"/>
  <c r="Z59" i="10"/>
  <c r="Y59" i="10"/>
  <c r="X59" i="10"/>
  <c r="W59" i="10"/>
  <c r="V59" i="10"/>
  <c r="U59" i="10"/>
  <c r="T59" i="10"/>
  <c r="M59" i="10"/>
  <c r="L59" i="10"/>
  <c r="K59" i="10"/>
  <c r="J59" i="10"/>
  <c r="I59" i="10"/>
  <c r="H59" i="10"/>
  <c r="G59" i="10"/>
  <c r="F59" i="10"/>
  <c r="E59" i="10"/>
  <c r="Z42" i="10"/>
  <c r="Y42" i="10"/>
  <c r="X42" i="10"/>
  <c r="W42" i="10"/>
  <c r="V42" i="10"/>
  <c r="U42" i="10"/>
  <c r="T42" i="10"/>
  <c r="S42" i="10"/>
  <c r="R42" i="10"/>
  <c r="K42" i="10"/>
  <c r="J42" i="10"/>
  <c r="I42" i="10"/>
  <c r="H42" i="10"/>
  <c r="G42" i="10"/>
  <c r="F42" i="10"/>
  <c r="E42" i="10"/>
  <c r="D42" i="10"/>
  <c r="C42" i="10"/>
  <c r="D92" i="10"/>
  <c r="C92" i="10"/>
  <c r="D90" i="10"/>
  <c r="R50" i="10"/>
  <c r="C50" i="10"/>
  <c r="D89" i="10"/>
  <c r="S49" i="10"/>
  <c r="R49" i="10"/>
  <c r="D49" i="10"/>
  <c r="C49" i="10"/>
  <c r="S48" i="10"/>
  <c r="R48" i="10"/>
  <c r="E48" i="10"/>
  <c r="D48" i="10"/>
  <c r="C48" i="10"/>
  <c r="T47" i="10"/>
  <c r="S47" i="10"/>
  <c r="R47" i="10"/>
  <c r="F47" i="10"/>
  <c r="E47" i="10"/>
  <c r="C47" i="10"/>
  <c r="D86" i="10"/>
  <c r="V46" i="10"/>
  <c r="U46" i="10"/>
  <c r="S46" i="10"/>
  <c r="R46" i="10"/>
  <c r="G46" i="10"/>
  <c r="F46" i="10"/>
  <c r="E46" i="10"/>
  <c r="C46" i="10"/>
  <c r="D85" i="10"/>
  <c r="W45" i="10"/>
  <c r="V45" i="10"/>
  <c r="U45" i="10"/>
  <c r="T45" i="10"/>
  <c r="S45" i="10"/>
  <c r="R45" i="10"/>
  <c r="H45" i="10"/>
  <c r="G45" i="10"/>
  <c r="F45" i="10"/>
  <c r="E45" i="10"/>
  <c r="D45" i="10"/>
  <c r="C45" i="10"/>
  <c r="D84" i="10"/>
  <c r="X44" i="10"/>
  <c r="W44" i="10"/>
  <c r="V44" i="10"/>
  <c r="U44" i="10"/>
  <c r="T44" i="10"/>
  <c r="S44" i="10"/>
  <c r="R44" i="10"/>
  <c r="C84" i="10"/>
  <c r="I44" i="10"/>
  <c r="H44" i="10"/>
  <c r="G44" i="10"/>
  <c r="F44" i="10"/>
  <c r="E44" i="10"/>
  <c r="D44" i="10"/>
  <c r="C44" i="10"/>
  <c r="D83" i="10"/>
  <c r="Y43" i="10"/>
  <c r="X43" i="10"/>
  <c r="W43" i="10"/>
  <c r="V43" i="10"/>
  <c r="U43" i="10"/>
  <c r="T43" i="10"/>
  <c r="S43" i="10"/>
  <c r="R43" i="10"/>
  <c r="C83" i="10"/>
  <c r="J43" i="10"/>
  <c r="I43" i="10"/>
  <c r="H43" i="10"/>
  <c r="G43" i="10"/>
  <c r="F43" i="10"/>
  <c r="E43" i="10"/>
  <c r="D43" i="10"/>
  <c r="C43" i="10"/>
  <c r="O83" i="9"/>
  <c r="O84" i="9"/>
  <c r="O85" i="9"/>
  <c r="O86" i="9"/>
  <c r="O87" i="9"/>
  <c r="O88" i="9"/>
  <c r="O89" i="9"/>
  <c r="O90" i="9"/>
  <c r="O91" i="9"/>
  <c r="O92" i="9"/>
  <c r="P24" i="8"/>
  <c r="O24" i="8"/>
  <c r="P13" i="8"/>
  <c r="P14" i="8"/>
  <c r="P15" i="8"/>
  <c r="P16" i="8"/>
  <c r="P17" i="8"/>
  <c r="P18" i="8"/>
  <c r="P19" i="8"/>
  <c r="P20" i="8"/>
  <c r="P21" i="8"/>
  <c r="P22" i="8"/>
  <c r="R27" i="9"/>
  <c r="R28" i="9"/>
  <c r="R29" i="9"/>
  <c r="R30" i="9"/>
  <c r="R31" i="9"/>
  <c r="R32" i="9"/>
  <c r="R33" i="9"/>
  <c r="R34" i="9"/>
  <c r="R35" i="9"/>
  <c r="S26" i="9"/>
  <c r="S27" i="9"/>
  <c r="S28" i="9"/>
  <c r="S29" i="9"/>
  <c r="S30" i="9"/>
  <c r="S31" i="9"/>
  <c r="S32" i="9"/>
  <c r="S33" i="9"/>
  <c r="S34" i="9"/>
  <c r="T26" i="9"/>
  <c r="T27" i="9"/>
  <c r="T28" i="9"/>
  <c r="T29" i="9"/>
  <c r="T30" i="9"/>
  <c r="T31" i="9"/>
  <c r="T32" i="9"/>
  <c r="T33" i="9"/>
  <c r="U26" i="9"/>
  <c r="U27" i="9"/>
  <c r="U28" i="9"/>
  <c r="U29" i="9"/>
  <c r="U30" i="9"/>
  <c r="U31" i="9"/>
  <c r="U32" i="9"/>
  <c r="V26" i="9"/>
  <c r="V27" i="9"/>
  <c r="V28" i="9"/>
  <c r="V29" i="9"/>
  <c r="V30" i="9"/>
  <c r="V31" i="9"/>
  <c r="W26" i="9"/>
  <c r="W27" i="9"/>
  <c r="W28" i="9"/>
  <c r="W29" i="9"/>
  <c r="W30" i="9"/>
  <c r="X26" i="9"/>
  <c r="X27" i="9"/>
  <c r="X28" i="9"/>
  <c r="X29" i="9"/>
  <c r="Y26" i="9"/>
  <c r="Y27" i="9"/>
  <c r="Y28" i="9"/>
  <c r="Z26" i="9"/>
  <c r="Z27" i="9"/>
  <c r="AA26" i="9"/>
  <c r="R26" i="9"/>
  <c r="C27" i="9"/>
  <c r="C28" i="9"/>
  <c r="C29" i="9"/>
  <c r="C30" i="9"/>
  <c r="C31" i="9"/>
  <c r="C32" i="9"/>
  <c r="C33" i="9"/>
  <c r="C34" i="9"/>
  <c r="C35" i="9"/>
  <c r="D26" i="9"/>
  <c r="D27" i="9"/>
  <c r="D28" i="9"/>
  <c r="D29" i="9"/>
  <c r="D30" i="9"/>
  <c r="D31" i="9"/>
  <c r="D32" i="9"/>
  <c r="D33" i="9"/>
  <c r="D34" i="9"/>
  <c r="E26" i="9"/>
  <c r="E27" i="9"/>
  <c r="E28" i="9"/>
  <c r="E29" i="9"/>
  <c r="E30" i="9"/>
  <c r="E31" i="9"/>
  <c r="E32" i="9"/>
  <c r="E33" i="9"/>
  <c r="F26" i="9"/>
  <c r="F27" i="9"/>
  <c r="F28" i="9"/>
  <c r="F29" i="9"/>
  <c r="F30" i="9"/>
  <c r="F31" i="9"/>
  <c r="F32" i="9"/>
  <c r="G26" i="9"/>
  <c r="G27" i="9"/>
  <c r="G28" i="9"/>
  <c r="G29" i="9"/>
  <c r="G30" i="9"/>
  <c r="G31" i="9"/>
  <c r="H26" i="9"/>
  <c r="H27" i="9"/>
  <c r="H28" i="9"/>
  <c r="H29" i="9"/>
  <c r="H30" i="9"/>
  <c r="I26" i="9"/>
  <c r="I27" i="9"/>
  <c r="I28" i="9"/>
  <c r="I29" i="9"/>
  <c r="J26" i="9"/>
  <c r="J27" i="9"/>
  <c r="J28" i="9"/>
  <c r="K26" i="9"/>
  <c r="K27" i="9"/>
  <c r="L26" i="9"/>
  <c r="C26" i="9"/>
  <c r="E83" i="9"/>
  <c r="N71" i="9"/>
  <c r="W92" i="9" s="1"/>
  <c r="AA92" i="9" s="1"/>
  <c r="AB69" i="9"/>
  <c r="AA69" i="9"/>
  <c r="Z69" i="9"/>
  <c r="Y69" i="9"/>
  <c r="X69" i="9"/>
  <c r="W69" i="9"/>
  <c r="V69" i="9"/>
  <c r="U69" i="9"/>
  <c r="T69" i="9"/>
  <c r="M69" i="9"/>
  <c r="L69" i="9"/>
  <c r="K69" i="9"/>
  <c r="J69" i="9"/>
  <c r="I69" i="9"/>
  <c r="H69" i="9"/>
  <c r="G69" i="9"/>
  <c r="F69" i="9"/>
  <c r="E69" i="9"/>
  <c r="AB59" i="9"/>
  <c r="AA59" i="9"/>
  <c r="Z59" i="9"/>
  <c r="Y59" i="9"/>
  <c r="X59" i="9"/>
  <c r="W59" i="9"/>
  <c r="V59" i="9"/>
  <c r="U59" i="9"/>
  <c r="T59" i="9"/>
  <c r="M59" i="9"/>
  <c r="L59" i="9"/>
  <c r="K59" i="9"/>
  <c r="J59" i="9"/>
  <c r="I59" i="9"/>
  <c r="H59" i="9"/>
  <c r="G59" i="9"/>
  <c r="F59" i="9"/>
  <c r="E59" i="9"/>
  <c r="Z42" i="9"/>
  <c r="Y42" i="9"/>
  <c r="X42" i="9"/>
  <c r="W42" i="9"/>
  <c r="V42" i="9"/>
  <c r="U42" i="9"/>
  <c r="T42" i="9"/>
  <c r="S42" i="9"/>
  <c r="R42" i="9"/>
  <c r="K42" i="9"/>
  <c r="J42" i="9"/>
  <c r="I42" i="9"/>
  <c r="H42" i="9"/>
  <c r="G42" i="9"/>
  <c r="F42" i="9"/>
  <c r="E42" i="9"/>
  <c r="D42" i="9"/>
  <c r="C42" i="9"/>
  <c r="D92" i="9"/>
  <c r="C92" i="9"/>
  <c r="D90" i="9"/>
  <c r="D50" i="9"/>
  <c r="D89" i="9"/>
  <c r="S49" i="9"/>
  <c r="R49" i="9"/>
  <c r="D49" i="9"/>
  <c r="C49" i="9"/>
  <c r="T48" i="9"/>
  <c r="S48" i="9"/>
  <c r="F48" i="9"/>
  <c r="E48" i="9"/>
  <c r="D48" i="9"/>
  <c r="S47" i="9"/>
  <c r="R47" i="9"/>
  <c r="C87" i="9"/>
  <c r="F47" i="9"/>
  <c r="E47" i="9"/>
  <c r="D86" i="9"/>
  <c r="T46" i="9"/>
  <c r="S46" i="9"/>
  <c r="H46" i="9"/>
  <c r="G46" i="9"/>
  <c r="D46" i="9"/>
  <c r="C46" i="9"/>
  <c r="D85" i="9"/>
  <c r="W45" i="9"/>
  <c r="V45" i="9"/>
  <c r="S45" i="9"/>
  <c r="R45" i="9"/>
  <c r="C85" i="9"/>
  <c r="H45" i="9"/>
  <c r="G45" i="9"/>
  <c r="D45" i="9"/>
  <c r="C45" i="9"/>
  <c r="D84" i="9"/>
  <c r="X44" i="9"/>
  <c r="W44" i="9"/>
  <c r="T44" i="9"/>
  <c r="S44" i="9"/>
  <c r="C84" i="9"/>
  <c r="I44" i="9"/>
  <c r="F44" i="9"/>
  <c r="E44" i="9"/>
  <c r="D83" i="9"/>
  <c r="W43" i="9"/>
  <c r="V43" i="9"/>
  <c r="S43" i="9"/>
  <c r="R43" i="9"/>
  <c r="C83" i="9"/>
  <c r="J43" i="9"/>
  <c r="I43" i="9"/>
  <c r="F43" i="9"/>
  <c r="E43" i="9"/>
  <c r="L39" i="8"/>
  <c r="N24" i="8"/>
  <c r="M24" i="8"/>
  <c r="L24" i="8"/>
  <c r="N30" i="8"/>
  <c r="K30" i="8" s="1"/>
  <c r="N31" i="8"/>
  <c r="K31" i="8" s="1"/>
  <c r="N34" i="8"/>
  <c r="K34" i="8" s="1"/>
  <c r="N35" i="8"/>
  <c r="K35" i="8" s="1"/>
  <c r="M28" i="8"/>
  <c r="N28" i="8" s="1"/>
  <c r="M29" i="8"/>
  <c r="N29" i="8" s="1"/>
  <c r="K29" i="8" s="1"/>
  <c r="M30" i="8"/>
  <c r="M31" i="8"/>
  <c r="M32" i="8"/>
  <c r="N32" i="8" s="1"/>
  <c r="K32" i="8" s="1"/>
  <c r="M33" i="8"/>
  <c r="N33" i="8" s="1"/>
  <c r="K33" i="8" s="1"/>
  <c r="M34" i="8"/>
  <c r="M35" i="8"/>
  <c r="M36" i="8"/>
  <c r="N36" i="8" s="1"/>
  <c r="K36" i="8" s="1"/>
  <c r="M37" i="8"/>
  <c r="N37" i="8" s="1"/>
  <c r="K37" i="8" s="1"/>
  <c r="L29" i="8"/>
  <c r="L30" i="8"/>
  <c r="L31" i="8"/>
  <c r="L32" i="8"/>
  <c r="L33" i="8"/>
  <c r="L34" i="8"/>
  <c r="L35" i="8"/>
  <c r="L36" i="8"/>
  <c r="L37" i="8"/>
  <c r="L28" i="8"/>
  <c r="N14" i="8"/>
  <c r="K14" i="8" s="1"/>
  <c r="N18" i="8"/>
  <c r="K18" i="8" s="1"/>
  <c r="N22" i="8"/>
  <c r="K22" i="8" s="1"/>
  <c r="M13" i="8"/>
  <c r="N13" i="8" s="1"/>
  <c r="K13" i="8" s="1"/>
  <c r="M14" i="8"/>
  <c r="M15" i="8"/>
  <c r="N15" i="8" s="1"/>
  <c r="K15" i="8" s="1"/>
  <c r="M16" i="8"/>
  <c r="N16" i="8" s="1"/>
  <c r="K16" i="8" s="1"/>
  <c r="M17" i="8"/>
  <c r="N17" i="8" s="1"/>
  <c r="K17" i="8" s="1"/>
  <c r="M18" i="8"/>
  <c r="M19" i="8"/>
  <c r="N19" i="8" s="1"/>
  <c r="K19" i="8" s="1"/>
  <c r="M20" i="8"/>
  <c r="N20" i="8" s="1"/>
  <c r="K20" i="8" s="1"/>
  <c r="M21" i="8"/>
  <c r="N21" i="8" s="1"/>
  <c r="K21" i="8" s="1"/>
  <c r="M22" i="8"/>
  <c r="L13" i="8"/>
  <c r="L14" i="8"/>
  <c r="L15" i="8"/>
  <c r="L16" i="8"/>
  <c r="L17" i="8"/>
  <c r="L18" i="8"/>
  <c r="L19" i="8"/>
  <c r="L20" i="8"/>
  <c r="L21" i="8"/>
  <c r="L22" i="8"/>
  <c r="H28" i="8"/>
  <c r="H29" i="8"/>
  <c r="H30" i="8"/>
  <c r="H31" i="8"/>
  <c r="H39" i="8" s="1"/>
  <c r="H32" i="8"/>
  <c r="H33" i="8"/>
  <c r="H34" i="8"/>
  <c r="H35" i="8"/>
  <c r="H36" i="8"/>
  <c r="H37" i="8"/>
  <c r="G34" i="8"/>
  <c r="G35" i="8" s="1"/>
  <c r="G36" i="8" s="1"/>
  <c r="G37" i="8" s="1"/>
  <c r="G30" i="8"/>
  <c r="G31" i="8" s="1"/>
  <c r="G32" i="8" s="1"/>
  <c r="G33" i="8" s="1"/>
  <c r="G29" i="8"/>
  <c r="F39" i="8"/>
  <c r="H24" i="8"/>
  <c r="G24" i="8"/>
  <c r="F24" i="8"/>
  <c r="H13" i="8"/>
  <c r="H14" i="8"/>
  <c r="H15" i="8"/>
  <c r="H16" i="8"/>
  <c r="H17" i="8"/>
  <c r="H18" i="8"/>
  <c r="H19" i="8"/>
  <c r="H20" i="8"/>
  <c r="H21" i="8"/>
  <c r="H22" i="8"/>
  <c r="G15" i="8"/>
  <c r="G16" i="8" s="1"/>
  <c r="G17" i="8" s="1"/>
  <c r="G18" i="8" s="1"/>
  <c r="G19" i="8" s="1"/>
  <c r="G20" i="8" s="1"/>
  <c r="G21" i="8" s="1"/>
  <c r="G22" i="8" s="1"/>
  <c r="G14" i="8"/>
  <c r="F30" i="8"/>
  <c r="F31" i="8" s="1"/>
  <c r="F32" i="8" s="1"/>
  <c r="F33" i="8" s="1"/>
  <c r="F34" i="8" s="1"/>
  <c r="F35" i="8" s="1"/>
  <c r="F36" i="8" s="1"/>
  <c r="F37" i="8" s="1"/>
  <c r="F29" i="8"/>
  <c r="F14" i="8"/>
  <c r="F15" i="8" s="1"/>
  <c r="F16" i="8" s="1"/>
  <c r="F17" i="8" s="1"/>
  <c r="F18" i="8" s="1"/>
  <c r="F19" i="8" s="1"/>
  <c r="F20" i="8" s="1"/>
  <c r="F21" i="8" s="1"/>
  <c r="F22" i="8" s="1"/>
  <c r="O83" i="7"/>
  <c r="O84" i="7"/>
  <c r="O85" i="7"/>
  <c r="O86" i="7"/>
  <c r="O87" i="7"/>
  <c r="O88" i="7"/>
  <c r="O89" i="7"/>
  <c r="O90" i="7"/>
  <c r="O91" i="7"/>
  <c r="O92" i="7"/>
  <c r="C34" i="7"/>
  <c r="D33" i="7"/>
  <c r="E32" i="7"/>
  <c r="F31" i="7"/>
  <c r="E48" i="7" s="1"/>
  <c r="E33" i="7"/>
  <c r="D34" i="7"/>
  <c r="C35" i="7"/>
  <c r="F32" i="7"/>
  <c r="E83" i="7"/>
  <c r="C83" i="7"/>
  <c r="N71" i="7"/>
  <c r="W92" i="7" s="1"/>
  <c r="AA92" i="7" s="1"/>
  <c r="AB69" i="7"/>
  <c r="AA69" i="7"/>
  <c r="Z69" i="7"/>
  <c r="Y69" i="7"/>
  <c r="X69" i="7"/>
  <c r="W69" i="7"/>
  <c r="V69" i="7"/>
  <c r="U69" i="7"/>
  <c r="T69" i="7"/>
  <c r="M69" i="7"/>
  <c r="L69" i="7"/>
  <c r="K69" i="7"/>
  <c r="J69" i="7"/>
  <c r="I69" i="7"/>
  <c r="H69" i="7"/>
  <c r="G69" i="7"/>
  <c r="F69" i="7"/>
  <c r="E69" i="7"/>
  <c r="AB59" i="7"/>
  <c r="AA59" i="7"/>
  <c r="Z59" i="7"/>
  <c r="Y59" i="7"/>
  <c r="X59" i="7"/>
  <c r="W59" i="7"/>
  <c r="V59" i="7"/>
  <c r="U59" i="7"/>
  <c r="T59" i="7"/>
  <c r="M59" i="7"/>
  <c r="L59" i="7"/>
  <c r="K59" i="7"/>
  <c r="J59" i="7"/>
  <c r="I59" i="7"/>
  <c r="H59" i="7"/>
  <c r="G59" i="7"/>
  <c r="F59" i="7"/>
  <c r="E59" i="7"/>
  <c r="F46" i="7"/>
  <c r="Y43" i="7"/>
  <c r="U43" i="7"/>
  <c r="Z42" i="7"/>
  <c r="Y42" i="7"/>
  <c r="X42" i="7"/>
  <c r="W42" i="7"/>
  <c r="V42" i="7"/>
  <c r="U42" i="7"/>
  <c r="T42" i="7"/>
  <c r="S42" i="7"/>
  <c r="R42" i="7"/>
  <c r="K42" i="7"/>
  <c r="J42" i="7"/>
  <c r="I42" i="7"/>
  <c r="H42" i="7"/>
  <c r="G42" i="7"/>
  <c r="F42" i="7"/>
  <c r="E42" i="7"/>
  <c r="D42" i="7"/>
  <c r="C42" i="7"/>
  <c r="R35" i="7"/>
  <c r="D92" i="7" s="1"/>
  <c r="C92" i="7"/>
  <c r="S34" i="7"/>
  <c r="D91" i="7" s="1"/>
  <c r="R34" i="7"/>
  <c r="T33" i="7"/>
  <c r="D90" i="7" s="1"/>
  <c r="S33" i="7"/>
  <c r="R50" i="7" s="1"/>
  <c r="R33" i="7"/>
  <c r="C90" i="7"/>
  <c r="C50" i="7"/>
  <c r="C33" i="7"/>
  <c r="U32" i="7"/>
  <c r="D89" i="7" s="1"/>
  <c r="T32" i="7"/>
  <c r="S49" i="7" s="1"/>
  <c r="S32" i="7"/>
  <c r="R49" i="7" s="1"/>
  <c r="R32" i="7"/>
  <c r="D49" i="7"/>
  <c r="D32" i="7"/>
  <c r="C49" i="7" s="1"/>
  <c r="C32" i="7"/>
  <c r="V31" i="7"/>
  <c r="D88" i="7" s="1"/>
  <c r="U31" i="7"/>
  <c r="T31" i="7"/>
  <c r="S48" i="7" s="1"/>
  <c r="S31" i="7"/>
  <c r="R48" i="7" s="1"/>
  <c r="R31" i="7"/>
  <c r="G31" i="7"/>
  <c r="C88" i="7" s="1"/>
  <c r="E31" i="7"/>
  <c r="D48" i="7" s="1"/>
  <c r="D31" i="7"/>
  <c r="C48" i="7" s="1"/>
  <c r="C31" i="7"/>
  <c r="W30" i="7"/>
  <c r="D87" i="7" s="1"/>
  <c r="V30" i="7"/>
  <c r="U30" i="7"/>
  <c r="T30" i="7"/>
  <c r="S47" i="7" s="1"/>
  <c r="S30" i="7"/>
  <c r="R47" i="7" s="1"/>
  <c r="R30" i="7"/>
  <c r="H30" i="7"/>
  <c r="G30" i="7"/>
  <c r="F47" i="7" s="1"/>
  <c r="F30" i="7"/>
  <c r="E47" i="7" s="1"/>
  <c r="E30" i="7"/>
  <c r="D47" i="7" s="1"/>
  <c r="D30" i="7"/>
  <c r="C30" i="7"/>
  <c r="X29" i="7"/>
  <c r="D86" i="7" s="1"/>
  <c r="W29" i="7"/>
  <c r="V46" i="7" s="1"/>
  <c r="V29" i="7"/>
  <c r="U29" i="7"/>
  <c r="T29" i="7"/>
  <c r="S46" i="7" s="1"/>
  <c r="S29" i="7"/>
  <c r="R46" i="7" s="1"/>
  <c r="R29" i="7"/>
  <c r="I29" i="7"/>
  <c r="C86" i="7" s="1"/>
  <c r="H29" i="7"/>
  <c r="G46" i="7" s="1"/>
  <c r="G29" i="7"/>
  <c r="F29" i="7"/>
  <c r="E46" i="7" s="1"/>
  <c r="E29" i="7"/>
  <c r="D46" i="7" s="1"/>
  <c r="D29" i="7"/>
  <c r="C46" i="7" s="1"/>
  <c r="C29" i="7"/>
  <c r="Y28" i="7"/>
  <c r="D85" i="7" s="1"/>
  <c r="X28" i="7"/>
  <c r="W45" i="7" s="1"/>
  <c r="W28" i="7"/>
  <c r="V45" i="7" s="1"/>
  <c r="V28" i="7"/>
  <c r="U28" i="7"/>
  <c r="T45" i="7" s="1"/>
  <c r="T28" i="7"/>
  <c r="S45" i="7" s="1"/>
  <c r="S28" i="7"/>
  <c r="R45" i="7" s="1"/>
  <c r="R28" i="7"/>
  <c r="J28" i="7"/>
  <c r="I28" i="7"/>
  <c r="H45" i="7" s="1"/>
  <c r="H28" i="7"/>
  <c r="G45" i="7" s="1"/>
  <c r="G28" i="7"/>
  <c r="F45" i="7" s="1"/>
  <c r="F28" i="7"/>
  <c r="E28" i="7"/>
  <c r="D45" i="7" s="1"/>
  <c r="D28" i="7"/>
  <c r="C45" i="7" s="1"/>
  <c r="C28" i="7"/>
  <c r="Z27" i="7"/>
  <c r="D84" i="7" s="1"/>
  <c r="Y27" i="7"/>
  <c r="X44" i="7" s="1"/>
  <c r="X27" i="7"/>
  <c r="W44" i="7" s="1"/>
  <c r="W27" i="7"/>
  <c r="V44" i="7" s="1"/>
  <c r="V27" i="7"/>
  <c r="U44" i="7" s="1"/>
  <c r="U27" i="7"/>
  <c r="T44" i="7" s="1"/>
  <c r="T27" i="7"/>
  <c r="S44" i="7" s="1"/>
  <c r="S27" i="7"/>
  <c r="R44" i="7" s="1"/>
  <c r="R27" i="7"/>
  <c r="K27" i="7"/>
  <c r="C84" i="7" s="1"/>
  <c r="J27" i="7"/>
  <c r="I44" i="7" s="1"/>
  <c r="I27" i="7"/>
  <c r="H44" i="7" s="1"/>
  <c r="H27" i="7"/>
  <c r="G44" i="7" s="1"/>
  <c r="G27" i="7"/>
  <c r="F44" i="7" s="1"/>
  <c r="F27" i="7"/>
  <c r="E44" i="7" s="1"/>
  <c r="E27" i="7"/>
  <c r="D44" i="7" s="1"/>
  <c r="D27" i="7"/>
  <c r="C44" i="7" s="1"/>
  <c r="C27" i="7"/>
  <c r="AA26" i="7"/>
  <c r="D83" i="7" s="1"/>
  <c r="Z26" i="7"/>
  <c r="Y26" i="7"/>
  <c r="X43" i="7" s="1"/>
  <c r="X26" i="7"/>
  <c r="W43" i="7" s="1"/>
  <c r="W26" i="7"/>
  <c r="V43" i="7" s="1"/>
  <c r="V26" i="7"/>
  <c r="U26" i="7"/>
  <c r="T43" i="7" s="1"/>
  <c r="T26" i="7"/>
  <c r="S43" i="7" s="1"/>
  <c r="S26" i="7"/>
  <c r="R43" i="7" s="1"/>
  <c r="R26" i="7"/>
  <c r="L26" i="7"/>
  <c r="AC70" i="7" s="1"/>
  <c r="AC71" i="7" s="1"/>
  <c r="K26" i="7"/>
  <c r="J43" i="7" s="1"/>
  <c r="J26" i="7"/>
  <c r="I43" i="7" s="1"/>
  <c r="I26" i="7"/>
  <c r="H43" i="7" s="1"/>
  <c r="H26" i="7"/>
  <c r="G26" i="7"/>
  <c r="F43" i="7" s="1"/>
  <c r="F26" i="7"/>
  <c r="E43" i="7" s="1"/>
  <c r="E26" i="7"/>
  <c r="D43" i="7" s="1"/>
  <c r="D26" i="7"/>
  <c r="C26" i="7"/>
  <c r="C43" i="7" s="1"/>
  <c r="F31" i="6"/>
  <c r="G31" i="6"/>
  <c r="C88" i="6" s="1"/>
  <c r="O83" i="6"/>
  <c r="O84" i="6"/>
  <c r="O85" i="6"/>
  <c r="O86" i="6"/>
  <c r="O87" i="6"/>
  <c r="O88" i="6"/>
  <c r="O89" i="6"/>
  <c r="O90" i="6"/>
  <c r="O91" i="6"/>
  <c r="O92" i="6"/>
  <c r="D33" i="6"/>
  <c r="C34" i="6"/>
  <c r="E32" i="6"/>
  <c r="E33" i="6"/>
  <c r="C90" i="6" s="1"/>
  <c r="D34" i="6"/>
  <c r="C35" i="6"/>
  <c r="F32" i="6"/>
  <c r="E83" i="6"/>
  <c r="N71" i="6"/>
  <c r="W92" i="6" s="1"/>
  <c r="AA92" i="6" s="1"/>
  <c r="AC70" i="6"/>
  <c r="AC71" i="6" s="1"/>
  <c r="AB69" i="6"/>
  <c r="AA69" i="6"/>
  <c r="Z69" i="6"/>
  <c r="Y69" i="6"/>
  <c r="X69" i="6"/>
  <c r="W69" i="6"/>
  <c r="V69" i="6"/>
  <c r="U69" i="6"/>
  <c r="T69" i="6"/>
  <c r="M69" i="6"/>
  <c r="L69" i="6"/>
  <c r="K69" i="6"/>
  <c r="J69" i="6"/>
  <c r="I69" i="6"/>
  <c r="H69" i="6"/>
  <c r="G69" i="6"/>
  <c r="F69" i="6"/>
  <c r="E69" i="6"/>
  <c r="AB59" i="6"/>
  <c r="AA59" i="6"/>
  <c r="Z59" i="6"/>
  <c r="Y59" i="6"/>
  <c r="X59" i="6"/>
  <c r="W59" i="6"/>
  <c r="V59" i="6"/>
  <c r="U59" i="6"/>
  <c r="T59" i="6"/>
  <c r="M59" i="6"/>
  <c r="L59" i="6"/>
  <c r="K59" i="6"/>
  <c r="J59" i="6"/>
  <c r="I59" i="6"/>
  <c r="H59" i="6"/>
  <c r="G59" i="6"/>
  <c r="F59" i="6"/>
  <c r="E59" i="6"/>
  <c r="U48" i="6"/>
  <c r="C48" i="6"/>
  <c r="D46" i="6"/>
  <c r="T45" i="6"/>
  <c r="G44" i="6"/>
  <c r="C44" i="6"/>
  <c r="W43" i="6"/>
  <c r="S43" i="6"/>
  <c r="Z42" i="6"/>
  <c r="Y42" i="6"/>
  <c r="X42" i="6"/>
  <c r="W42" i="6"/>
  <c r="V42" i="6"/>
  <c r="U42" i="6"/>
  <c r="T42" i="6"/>
  <c r="S42" i="6"/>
  <c r="R42" i="6"/>
  <c r="K42" i="6"/>
  <c r="J42" i="6"/>
  <c r="I42" i="6"/>
  <c r="H42" i="6"/>
  <c r="G42" i="6"/>
  <c r="F42" i="6"/>
  <c r="E42" i="6"/>
  <c r="D42" i="6"/>
  <c r="C42" i="6"/>
  <c r="R35" i="6"/>
  <c r="D92" i="6" s="1"/>
  <c r="C92" i="6"/>
  <c r="S34" i="6"/>
  <c r="D91" i="6" s="1"/>
  <c r="R34" i="6"/>
  <c r="T33" i="6"/>
  <c r="D90" i="6" s="1"/>
  <c r="S33" i="6"/>
  <c r="R50" i="6" s="1"/>
  <c r="R33" i="6"/>
  <c r="C33" i="6"/>
  <c r="U32" i="6"/>
  <c r="D89" i="6" s="1"/>
  <c r="T32" i="6"/>
  <c r="S32" i="6"/>
  <c r="S49" i="6" s="1"/>
  <c r="R32" i="6"/>
  <c r="R49" i="6" s="1"/>
  <c r="D49" i="6"/>
  <c r="D32" i="6"/>
  <c r="C49" i="6" s="1"/>
  <c r="C32" i="6"/>
  <c r="V31" i="6"/>
  <c r="D88" i="6" s="1"/>
  <c r="U31" i="6"/>
  <c r="T31" i="6"/>
  <c r="S31" i="6"/>
  <c r="R48" i="6" s="1"/>
  <c r="R31" i="6"/>
  <c r="E31" i="6"/>
  <c r="D48" i="6" s="1"/>
  <c r="D31" i="6"/>
  <c r="C31" i="6"/>
  <c r="W30" i="6"/>
  <c r="D87" i="6" s="1"/>
  <c r="V30" i="6"/>
  <c r="U47" i="6" s="1"/>
  <c r="U30" i="6"/>
  <c r="T47" i="6" s="1"/>
  <c r="T30" i="6"/>
  <c r="S30" i="6"/>
  <c r="S47" i="6" s="1"/>
  <c r="R30" i="6"/>
  <c r="R47" i="6" s="1"/>
  <c r="H30" i="6"/>
  <c r="G30" i="6"/>
  <c r="F47" i="6" s="1"/>
  <c r="F30" i="6"/>
  <c r="E47" i="6" s="1"/>
  <c r="E30" i="6"/>
  <c r="D47" i="6" s="1"/>
  <c r="D30" i="6"/>
  <c r="C30" i="6"/>
  <c r="X29" i="6"/>
  <c r="D86" i="6" s="1"/>
  <c r="W29" i="6"/>
  <c r="V46" i="6" s="1"/>
  <c r="V29" i="6"/>
  <c r="U46" i="6" s="1"/>
  <c r="U29" i="6"/>
  <c r="T29" i="6"/>
  <c r="S46" i="6" s="1"/>
  <c r="S29" i="6"/>
  <c r="R46" i="6" s="1"/>
  <c r="R29" i="6"/>
  <c r="I29" i="6"/>
  <c r="C86" i="6" s="1"/>
  <c r="H29" i="6"/>
  <c r="G29" i="6"/>
  <c r="F46" i="6" s="1"/>
  <c r="F29" i="6"/>
  <c r="E29" i="6"/>
  <c r="E46" i="6" s="1"/>
  <c r="D29" i="6"/>
  <c r="C29" i="6"/>
  <c r="Y28" i="6"/>
  <c r="D85" i="6" s="1"/>
  <c r="X28" i="6"/>
  <c r="W45" i="6" s="1"/>
  <c r="W28" i="6"/>
  <c r="V45" i="6" s="1"/>
  <c r="V28" i="6"/>
  <c r="U45" i="6" s="1"/>
  <c r="U28" i="6"/>
  <c r="T28" i="6"/>
  <c r="S45" i="6" s="1"/>
  <c r="S28" i="6"/>
  <c r="R45" i="6" s="1"/>
  <c r="R28" i="6"/>
  <c r="J28" i="6"/>
  <c r="I28" i="6"/>
  <c r="H45" i="6" s="1"/>
  <c r="H28" i="6"/>
  <c r="G28" i="6"/>
  <c r="G45" i="6" s="1"/>
  <c r="F28" i="6"/>
  <c r="E45" i="6" s="1"/>
  <c r="E28" i="6"/>
  <c r="D45" i="6" s="1"/>
  <c r="D28" i="6"/>
  <c r="C28" i="6"/>
  <c r="C45" i="6" s="1"/>
  <c r="Z27" i="6"/>
  <c r="D84" i="6" s="1"/>
  <c r="Y27" i="6"/>
  <c r="X44" i="6" s="1"/>
  <c r="X27" i="6"/>
  <c r="W44" i="6" s="1"/>
  <c r="W27" i="6"/>
  <c r="V44" i="6" s="1"/>
  <c r="V27" i="6"/>
  <c r="U44" i="6" s="1"/>
  <c r="U27" i="6"/>
  <c r="T44" i="6" s="1"/>
  <c r="T27" i="6"/>
  <c r="S44" i="6" s="1"/>
  <c r="S27" i="6"/>
  <c r="R44" i="6" s="1"/>
  <c r="R27" i="6"/>
  <c r="K27" i="6"/>
  <c r="C84" i="6" s="1"/>
  <c r="J27" i="6"/>
  <c r="I44" i="6" s="1"/>
  <c r="I27" i="6"/>
  <c r="H44" i="6" s="1"/>
  <c r="H27" i="6"/>
  <c r="G27" i="6"/>
  <c r="F44" i="6" s="1"/>
  <c r="F27" i="6"/>
  <c r="E44" i="6" s="1"/>
  <c r="E27" i="6"/>
  <c r="D44" i="6" s="1"/>
  <c r="D27" i="6"/>
  <c r="C27" i="6"/>
  <c r="AA26" i="6"/>
  <c r="D83" i="6" s="1"/>
  <c r="Z26" i="6"/>
  <c r="Y43" i="6" s="1"/>
  <c r="Y26" i="6"/>
  <c r="X26" i="6"/>
  <c r="X43" i="6" s="1"/>
  <c r="W26" i="6"/>
  <c r="V43" i="6" s="1"/>
  <c r="V26" i="6"/>
  <c r="U43" i="6" s="1"/>
  <c r="U26" i="6"/>
  <c r="T43" i="6" s="1"/>
  <c r="T26" i="6"/>
  <c r="S26" i="6"/>
  <c r="R43" i="6" s="1"/>
  <c r="R26" i="6"/>
  <c r="L26" i="6"/>
  <c r="C83" i="6" s="1"/>
  <c r="K26" i="6"/>
  <c r="J43" i="6" s="1"/>
  <c r="J26" i="6"/>
  <c r="I26" i="6"/>
  <c r="H43" i="6" s="1"/>
  <c r="H26" i="6"/>
  <c r="G43" i="6" s="1"/>
  <c r="G26" i="6"/>
  <c r="F43" i="6" s="1"/>
  <c r="F26" i="6"/>
  <c r="E26" i="6"/>
  <c r="E43" i="6" s="1"/>
  <c r="D26" i="6"/>
  <c r="C43" i="6" s="1"/>
  <c r="C26" i="6"/>
  <c r="O83" i="5"/>
  <c r="O84" i="5"/>
  <c r="O85" i="5"/>
  <c r="O86" i="5"/>
  <c r="O87" i="5"/>
  <c r="O88" i="5"/>
  <c r="O89" i="5"/>
  <c r="O90" i="5"/>
  <c r="O91" i="5"/>
  <c r="O92" i="5"/>
  <c r="R27" i="5"/>
  <c r="R28" i="5"/>
  <c r="R29" i="5"/>
  <c r="R30" i="5"/>
  <c r="R31" i="5"/>
  <c r="R32" i="5"/>
  <c r="R33" i="5"/>
  <c r="R34" i="5"/>
  <c r="R35" i="5"/>
  <c r="S26" i="5"/>
  <c r="S27" i="5"/>
  <c r="S28" i="5"/>
  <c r="S29" i="5"/>
  <c r="S30" i="5"/>
  <c r="S31" i="5"/>
  <c r="S32" i="5"/>
  <c r="S33" i="5"/>
  <c r="S34" i="5"/>
  <c r="T26" i="5"/>
  <c r="T27" i="5"/>
  <c r="T28" i="5"/>
  <c r="T29" i="5"/>
  <c r="T30" i="5"/>
  <c r="T31" i="5"/>
  <c r="T32" i="5"/>
  <c r="T33" i="5"/>
  <c r="U26" i="5"/>
  <c r="U27" i="5"/>
  <c r="U28" i="5"/>
  <c r="U29" i="5"/>
  <c r="U30" i="5"/>
  <c r="U31" i="5"/>
  <c r="U32" i="5"/>
  <c r="V26" i="5"/>
  <c r="V27" i="5"/>
  <c r="V28" i="5"/>
  <c r="V29" i="5"/>
  <c r="V30" i="5"/>
  <c r="V31" i="5"/>
  <c r="W26" i="5"/>
  <c r="W27" i="5"/>
  <c r="W28" i="5"/>
  <c r="W29" i="5"/>
  <c r="W30" i="5"/>
  <c r="X26" i="5"/>
  <c r="X27" i="5"/>
  <c r="X28" i="5"/>
  <c r="X29" i="5"/>
  <c r="Y26" i="5"/>
  <c r="Y27" i="5"/>
  <c r="Y28" i="5"/>
  <c r="Z26" i="5"/>
  <c r="Z27" i="5"/>
  <c r="AA26" i="5"/>
  <c r="R26" i="5"/>
  <c r="C27" i="5"/>
  <c r="C28" i="5"/>
  <c r="C29" i="5"/>
  <c r="C30" i="5"/>
  <c r="C31" i="5"/>
  <c r="C32" i="5"/>
  <c r="C33" i="5"/>
  <c r="C34" i="5"/>
  <c r="C35" i="5"/>
  <c r="D26" i="5"/>
  <c r="D27" i="5"/>
  <c r="D28" i="5"/>
  <c r="D29" i="5"/>
  <c r="D30" i="5"/>
  <c r="D31" i="5"/>
  <c r="D32" i="5"/>
  <c r="D33" i="5"/>
  <c r="D34" i="5"/>
  <c r="E26" i="5"/>
  <c r="E27" i="5"/>
  <c r="E28" i="5"/>
  <c r="E29" i="5"/>
  <c r="E30" i="5"/>
  <c r="E31" i="5"/>
  <c r="E32" i="5"/>
  <c r="E33" i="5"/>
  <c r="F26" i="5"/>
  <c r="F27" i="5"/>
  <c r="F28" i="5"/>
  <c r="F29" i="5"/>
  <c r="F30" i="5"/>
  <c r="F31" i="5"/>
  <c r="F32" i="5"/>
  <c r="G26" i="5"/>
  <c r="G27" i="5"/>
  <c r="G28" i="5"/>
  <c r="G29" i="5"/>
  <c r="G30" i="5"/>
  <c r="G31" i="5"/>
  <c r="H26" i="5"/>
  <c r="H27" i="5"/>
  <c r="H28" i="5"/>
  <c r="H29" i="5"/>
  <c r="H30" i="5"/>
  <c r="I26" i="5"/>
  <c r="I27" i="5"/>
  <c r="I28" i="5"/>
  <c r="I29" i="5"/>
  <c r="J26" i="5"/>
  <c r="J27" i="5"/>
  <c r="J28" i="5"/>
  <c r="K26" i="5"/>
  <c r="K27" i="5"/>
  <c r="L26" i="5"/>
  <c r="C26" i="5"/>
  <c r="R51" i="5"/>
  <c r="R50" i="5"/>
  <c r="C50" i="5"/>
  <c r="R49" i="5"/>
  <c r="C49" i="5"/>
  <c r="R48" i="5"/>
  <c r="E48" i="5"/>
  <c r="V47" i="5"/>
  <c r="R47" i="5"/>
  <c r="E47" i="5"/>
  <c r="V46" i="5"/>
  <c r="R46" i="5"/>
  <c r="G46" i="5"/>
  <c r="C46" i="5"/>
  <c r="V45" i="5"/>
  <c r="R45" i="5"/>
  <c r="G45" i="5"/>
  <c r="C45" i="5"/>
  <c r="V44" i="5"/>
  <c r="R44" i="5"/>
  <c r="I44" i="5"/>
  <c r="E44" i="5"/>
  <c r="Z43" i="5"/>
  <c r="AB61" i="5" s="1"/>
  <c r="AB70" i="5" s="1"/>
  <c r="V43" i="5"/>
  <c r="R43" i="5"/>
  <c r="I43" i="5"/>
  <c r="E43" i="5"/>
  <c r="N71" i="5"/>
  <c r="N72" i="5" s="1"/>
  <c r="R27" i="3"/>
  <c r="R28" i="3"/>
  <c r="R29" i="3"/>
  <c r="R30" i="3"/>
  <c r="R31" i="3"/>
  <c r="R32" i="3"/>
  <c r="R33" i="3"/>
  <c r="R34" i="3"/>
  <c r="R35" i="3"/>
  <c r="S26" i="3"/>
  <c r="S27" i="3"/>
  <c r="S28" i="3"/>
  <c r="S29" i="3"/>
  <c r="S30" i="3"/>
  <c r="S31" i="3"/>
  <c r="S32" i="3"/>
  <c r="S33" i="3"/>
  <c r="S34" i="3"/>
  <c r="T26" i="3"/>
  <c r="T27" i="3"/>
  <c r="T28" i="3"/>
  <c r="T29" i="3"/>
  <c r="T30" i="3"/>
  <c r="T31" i="3"/>
  <c r="T32" i="3"/>
  <c r="T33" i="3"/>
  <c r="U26" i="3"/>
  <c r="U27" i="3"/>
  <c r="U28" i="3"/>
  <c r="U29" i="3"/>
  <c r="U30" i="3"/>
  <c r="U31" i="3"/>
  <c r="U32" i="3"/>
  <c r="V26" i="3"/>
  <c r="V27" i="3"/>
  <c r="V28" i="3"/>
  <c r="V29" i="3"/>
  <c r="V30" i="3"/>
  <c r="V31" i="3"/>
  <c r="W26" i="3"/>
  <c r="W27" i="3"/>
  <c r="W28" i="3"/>
  <c r="W29" i="3"/>
  <c r="W30" i="3"/>
  <c r="X26" i="3"/>
  <c r="X27" i="3"/>
  <c r="X28" i="3"/>
  <c r="X29" i="3"/>
  <c r="Y26" i="3"/>
  <c r="Y27" i="3"/>
  <c r="Y28" i="3"/>
  <c r="Z26" i="3"/>
  <c r="Z27" i="3"/>
  <c r="AA26" i="3"/>
  <c r="R26" i="3"/>
  <c r="N71" i="3"/>
  <c r="O83" i="3"/>
  <c r="O84" i="3"/>
  <c r="O85" i="3"/>
  <c r="O86" i="3"/>
  <c r="O87" i="3"/>
  <c r="O88" i="3"/>
  <c r="O89" i="3"/>
  <c r="O90" i="3"/>
  <c r="O91" i="3"/>
  <c r="O92" i="3"/>
  <c r="C27" i="3"/>
  <c r="C28" i="3"/>
  <c r="C29" i="3"/>
  <c r="C30" i="3"/>
  <c r="C31" i="3"/>
  <c r="C32" i="3"/>
  <c r="C33" i="3"/>
  <c r="C34" i="3"/>
  <c r="C35" i="3"/>
  <c r="D26" i="3"/>
  <c r="D27" i="3"/>
  <c r="D28" i="3"/>
  <c r="D29" i="3"/>
  <c r="D30" i="3"/>
  <c r="D31" i="3"/>
  <c r="D32" i="3"/>
  <c r="D33" i="3"/>
  <c r="D34" i="3"/>
  <c r="E26" i="3"/>
  <c r="E27" i="3"/>
  <c r="E28" i="3"/>
  <c r="E29" i="3"/>
  <c r="E30" i="3"/>
  <c r="E31" i="3"/>
  <c r="E32" i="3"/>
  <c r="E33" i="3"/>
  <c r="F26" i="3"/>
  <c r="F27" i="3"/>
  <c r="F28" i="3"/>
  <c r="F29" i="3"/>
  <c r="F30" i="3"/>
  <c r="F31" i="3"/>
  <c r="F32" i="3"/>
  <c r="G26" i="3"/>
  <c r="G27" i="3"/>
  <c r="G28" i="3"/>
  <c r="G29" i="3"/>
  <c r="G30" i="3"/>
  <c r="G31" i="3"/>
  <c r="H26" i="3"/>
  <c r="H27" i="3"/>
  <c r="H28" i="3"/>
  <c r="H29" i="3"/>
  <c r="H30" i="3"/>
  <c r="I26" i="3"/>
  <c r="I27" i="3"/>
  <c r="I28" i="3"/>
  <c r="I29" i="3"/>
  <c r="J26" i="3"/>
  <c r="J27" i="3"/>
  <c r="J28" i="3"/>
  <c r="K26" i="3"/>
  <c r="K27" i="3"/>
  <c r="L26" i="3"/>
  <c r="C26" i="3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AC70" i="5"/>
  <c r="AC71" i="5" s="1"/>
  <c r="AB69" i="5"/>
  <c r="AA69" i="5"/>
  <c r="Z69" i="5"/>
  <c r="Y69" i="5"/>
  <c r="X69" i="5"/>
  <c r="W69" i="5"/>
  <c r="V69" i="5"/>
  <c r="U69" i="5"/>
  <c r="T69" i="5"/>
  <c r="M69" i="5"/>
  <c r="L69" i="5"/>
  <c r="K69" i="5"/>
  <c r="J69" i="5"/>
  <c r="I69" i="5"/>
  <c r="H69" i="5"/>
  <c r="G69" i="5"/>
  <c r="F69" i="5"/>
  <c r="E69" i="5"/>
  <c r="AB59" i="5"/>
  <c r="AA59" i="5"/>
  <c r="Z59" i="5"/>
  <c r="Y59" i="5"/>
  <c r="X59" i="5"/>
  <c r="W59" i="5"/>
  <c r="V59" i="5"/>
  <c r="U59" i="5"/>
  <c r="T59" i="5"/>
  <c r="M59" i="5"/>
  <c r="L59" i="5"/>
  <c r="K59" i="5"/>
  <c r="J59" i="5"/>
  <c r="I59" i="5"/>
  <c r="H59" i="5"/>
  <c r="G59" i="5"/>
  <c r="F59" i="5"/>
  <c r="E59" i="5"/>
  <c r="C51" i="5"/>
  <c r="S50" i="5"/>
  <c r="D50" i="5"/>
  <c r="T49" i="5"/>
  <c r="S49" i="5"/>
  <c r="E49" i="5"/>
  <c r="D49" i="5"/>
  <c r="U48" i="5"/>
  <c r="T48" i="5"/>
  <c r="S48" i="5"/>
  <c r="F48" i="5"/>
  <c r="D48" i="5"/>
  <c r="C48" i="5"/>
  <c r="T47" i="5"/>
  <c r="S47" i="5"/>
  <c r="G47" i="5"/>
  <c r="F47" i="5"/>
  <c r="C47" i="5"/>
  <c r="W46" i="5"/>
  <c r="U46" i="5"/>
  <c r="T46" i="5"/>
  <c r="S46" i="5"/>
  <c r="H46" i="5"/>
  <c r="F46" i="5"/>
  <c r="E46" i="5"/>
  <c r="D46" i="5"/>
  <c r="X45" i="5"/>
  <c r="W45" i="5"/>
  <c r="T45" i="5"/>
  <c r="S45" i="5"/>
  <c r="I45" i="5"/>
  <c r="H45" i="5"/>
  <c r="E45" i="5"/>
  <c r="D45" i="5"/>
  <c r="Y44" i="5"/>
  <c r="X44" i="5"/>
  <c r="W44" i="5"/>
  <c r="U44" i="5"/>
  <c r="T44" i="5"/>
  <c r="S44" i="5"/>
  <c r="J44" i="5"/>
  <c r="H44" i="5"/>
  <c r="G44" i="5"/>
  <c r="F44" i="5"/>
  <c r="D44" i="5"/>
  <c r="C44" i="5"/>
  <c r="X43" i="5"/>
  <c r="W43" i="5"/>
  <c r="T43" i="5"/>
  <c r="S43" i="5"/>
  <c r="K43" i="5"/>
  <c r="M61" i="5" s="1"/>
  <c r="M70" i="5" s="1"/>
  <c r="M71" i="5" s="1"/>
  <c r="J43" i="5"/>
  <c r="G43" i="5"/>
  <c r="F43" i="5"/>
  <c r="C43" i="5"/>
  <c r="Z42" i="5"/>
  <c r="Y42" i="5"/>
  <c r="X42" i="5"/>
  <c r="W42" i="5"/>
  <c r="V42" i="5"/>
  <c r="U42" i="5"/>
  <c r="T42" i="5"/>
  <c r="S42" i="5"/>
  <c r="R42" i="5"/>
  <c r="K42" i="5"/>
  <c r="J42" i="5"/>
  <c r="I42" i="5"/>
  <c r="H42" i="5"/>
  <c r="G42" i="5"/>
  <c r="F42" i="5"/>
  <c r="E42" i="5"/>
  <c r="D42" i="5"/>
  <c r="C42" i="5"/>
  <c r="N35" i="4"/>
  <c r="I35" i="4"/>
  <c r="F25" i="4"/>
  <c r="M25" i="4" s="1"/>
  <c r="M24" i="4"/>
  <c r="O24" i="4" s="1"/>
  <c r="H24" i="4"/>
  <c r="H10" i="4"/>
  <c r="J10" i="4" s="1"/>
  <c r="M10" i="4"/>
  <c r="O10" i="4" s="1"/>
  <c r="N21" i="4"/>
  <c r="I21" i="4"/>
  <c r="F11" i="4"/>
  <c r="F12" i="4" s="1"/>
  <c r="F13" i="4" s="1"/>
  <c r="F14" i="4" s="1"/>
  <c r="F15" i="4" s="1"/>
  <c r="F16" i="4" s="1"/>
  <c r="F17" i="4" s="1"/>
  <c r="F18" i="4" s="1"/>
  <c r="F19" i="4" s="1"/>
  <c r="M19" i="4" s="1"/>
  <c r="O19" i="4" s="1"/>
  <c r="D83" i="3"/>
  <c r="D84" i="3"/>
  <c r="D85" i="3"/>
  <c r="D86" i="3"/>
  <c r="D87" i="3"/>
  <c r="D88" i="3"/>
  <c r="D89" i="3"/>
  <c r="D90" i="3"/>
  <c r="D91" i="3"/>
  <c r="D92" i="3"/>
  <c r="C83" i="3"/>
  <c r="C84" i="3"/>
  <c r="C85" i="3"/>
  <c r="C86" i="3"/>
  <c r="C87" i="3"/>
  <c r="C88" i="3"/>
  <c r="C89" i="3"/>
  <c r="C90" i="3"/>
  <c r="C91" i="3"/>
  <c r="C92" i="3"/>
  <c r="AC70" i="3"/>
  <c r="N72" i="3"/>
  <c r="AB69" i="3"/>
  <c r="AA69" i="3"/>
  <c r="Z69" i="3"/>
  <c r="Y69" i="3"/>
  <c r="X69" i="3"/>
  <c r="W69" i="3"/>
  <c r="V69" i="3"/>
  <c r="U69" i="3"/>
  <c r="T69" i="3"/>
  <c r="M69" i="3"/>
  <c r="L69" i="3"/>
  <c r="K69" i="3"/>
  <c r="J69" i="3"/>
  <c r="I69" i="3"/>
  <c r="H69" i="3"/>
  <c r="G69" i="3"/>
  <c r="F69" i="3"/>
  <c r="E69" i="3"/>
  <c r="AB59" i="3"/>
  <c r="AA59" i="3"/>
  <c r="Z59" i="3"/>
  <c r="Y59" i="3"/>
  <c r="X59" i="3"/>
  <c r="W59" i="3"/>
  <c r="V59" i="3"/>
  <c r="U59" i="3"/>
  <c r="T59" i="3"/>
  <c r="M59" i="3"/>
  <c r="L59" i="3"/>
  <c r="K59" i="3"/>
  <c r="J59" i="3"/>
  <c r="I59" i="3"/>
  <c r="H59" i="3"/>
  <c r="G59" i="3"/>
  <c r="F59" i="3"/>
  <c r="E59" i="3"/>
  <c r="R51" i="3"/>
  <c r="C51" i="3"/>
  <c r="S50" i="3"/>
  <c r="R50" i="3"/>
  <c r="D50" i="3"/>
  <c r="C50" i="3"/>
  <c r="T49" i="3"/>
  <c r="S49" i="3"/>
  <c r="R49" i="3"/>
  <c r="E49" i="3"/>
  <c r="D49" i="3"/>
  <c r="C49" i="3"/>
  <c r="U48" i="3"/>
  <c r="T48" i="3"/>
  <c r="S48" i="3"/>
  <c r="R48" i="3"/>
  <c r="F48" i="3"/>
  <c r="E48" i="3"/>
  <c r="D48" i="3"/>
  <c r="C48" i="3"/>
  <c r="V47" i="3"/>
  <c r="U47" i="3"/>
  <c r="T47" i="3"/>
  <c r="S47" i="3"/>
  <c r="R47" i="3"/>
  <c r="G47" i="3"/>
  <c r="F47" i="3"/>
  <c r="E47" i="3"/>
  <c r="D47" i="3"/>
  <c r="C47" i="3"/>
  <c r="W46" i="3"/>
  <c r="V46" i="3"/>
  <c r="U46" i="3"/>
  <c r="T46" i="3"/>
  <c r="S46" i="3"/>
  <c r="R46" i="3"/>
  <c r="H46" i="3"/>
  <c r="G46" i="3"/>
  <c r="F46" i="3"/>
  <c r="E46" i="3"/>
  <c r="D46" i="3"/>
  <c r="C46" i="3"/>
  <c r="X45" i="3"/>
  <c r="W45" i="3"/>
  <c r="V45" i="3"/>
  <c r="U45" i="3"/>
  <c r="T45" i="3"/>
  <c r="S45" i="3"/>
  <c r="R45" i="3"/>
  <c r="I45" i="3"/>
  <c r="H45" i="3"/>
  <c r="G45" i="3"/>
  <c r="F45" i="3"/>
  <c r="E45" i="3"/>
  <c r="D45" i="3"/>
  <c r="C45" i="3"/>
  <c r="Y44" i="3"/>
  <c r="X44" i="3"/>
  <c r="W44" i="3"/>
  <c r="V44" i="3"/>
  <c r="U44" i="3"/>
  <c r="T44" i="3"/>
  <c r="S44" i="3"/>
  <c r="R44" i="3"/>
  <c r="J44" i="3"/>
  <c r="I44" i="3"/>
  <c r="H44" i="3"/>
  <c r="G44" i="3"/>
  <c r="F44" i="3"/>
  <c r="E44" i="3"/>
  <c r="D44" i="3"/>
  <c r="C44" i="3"/>
  <c r="Z43" i="3"/>
  <c r="AB61" i="3" s="1"/>
  <c r="AB70" i="3" s="1"/>
  <c r="AB71" i="3" s="1"/>
  <c r="Y43" i="3"/>
  <c r="X43" i="3"/>
  <c r="W43" i="3"/>
  <c r="V43" i="3"/>
  <c r="X61" i="3" s="1"/>
  <c r="X70" i="3" s="1"/>
  <c r="U43" i="3"/>
  <c r="T43" i="3"/>
  <c r="S43" i="3"/>
  <c r="R43" i="3"/>
  <c r="T61" i="3" s="1"/>
  <c r="T70" i="3" s="1"/>
  <c r="K43" i="3"/>
  <c r="M61" i="3" s="1"/>
  <c r="J43" i="3"/>
  <c r="I43" i="3"/>
  <c r="H43" i="3"/>
  <c r="J61" i="3" s="1"/>
  <c r="J70" i="3" s="1"/>
  <c r="G43" i="3"/>
  <c r="F43" i="3"/>
  <c r="E43" i="3"/>
  <c r="D43" i="3"/>
  <c r="F61" i="3" s="1"/>
  <c r="F70" i="3" s="1"/>
  <c r="C43" i="3"/>
  <c r="Z42" i="3"/>
  <c r="Y42" i="3"/>
  <c r="X42" i="3"/>
  <c r="W42" i="3"/>
  <c r="V42" i="3"/>
  <c r="U42" i="3"/>
  <c r="T42" i="3"/>
  <c r="S42" i="3"/>
  <c r="R42" i="3"/>
  <c r="K42" i="3"/>
  <c r="J42" i="3"/>
  <c r="I42" i="3"/>
  <c r="H42" i="3"/>
  <c r="G42" i="3"/>
  <c r="F42" i="3"/>
  <c r="E42" i="3"/>
  <c r="D42" i="3"/>
  <c r="C42" i="3"/>
  <c r="T73" i="2"/>
  <c r="W73" i="2" s="1"/>
  <c r="Y73" i="2" s="1"/>
  <c r="T74" i="2"/>
  <c r="W74" i="2" s="1"/>
  <c r="T75" i="2"/>
  <c r="W75" i="2" s="1"/>
  <c r="T76" i="2"/>
  <c r="W76" i="2" s="1"/>
  <c r="T77" i="2"/>
  <c r="W77" i="2" s="1"/>
  <c r="T78" i="2"/>
  <c r="W78" i="2" s="1"/>
  <c r="T79" i="2"/>
  <c r="W79" i="2" s="1"/>
  <c r="T80" i="2"/>
  <c r="W80" i="2" s="1"/>
  <c r="T81" i="2"/>
  <c r="W81" i="2" s="1"/>
  <c r="T82" i="2"/>
  <c r="W82" i="2" s="1"/>
  <c r="R73" i="2"/>
  <c r="V73" i="2" s="1"/>
  <c r="X73" i="2" s="1"/>
  <c r="R74" i="2"/>
  <c r="V74" i="2" s="1"/>
  <c r="R75" i="2"/>
  <c r="V75" i="2" s="1"/>
  <c r="R76" i="2"/>
  <c r="V76" i="2" s="1"/>
  <c r="R77" i="2"/>
  <c r="V77" i="2" s="1"/>
  <c r="R78" i="2"/>
  <c r="V78" i="2" s="1"/>
  <c r="R79" i="2"/>
  <c r="V79" i="2" s="1"/>
  <c r="R80" i="2"/>
  <c r="V80" i="2" s="1"/>
  <c r="R81" i="2"/>
  <c r="V81" i="2" s="1"/>
  <c r="R82" i="2"/>
  <c r="V82" i="2" s="1"/>
  <c r="AC60" i="2"/>
  <c r="T61" i="2"/>
  <c r="U61" i="2"/>
  <c r="V61" i="2"/>
  <c r="W61" i="2"/>
  <c r="X61" i="2"/>
  <c r="Y61" i="2"/>
  <c r="Z61" i="2"/>
  <c r="AA61" i="2"/>
  <c r="AB61" i="2"/>
  <c r="AC61" i="2"/>
  <c r="E61" i="2"/>
  <c r="F82" i="2" s="1"/>
  <c r="F61" i="2"/>
  <c r="G61" i="2"/>
  <c r="H61" i="2"/>
  <c r="I61" i="2"/>
  <c r="F78" i="2" s="1"/>
  <c r="J61" i="2"/>
  <c r="K61" i="2"/>
  <c r="L61" i="2"/>
  <c r="M61" i="2"/>
  <c r="F74" i="2" s="1"/>
  <c r="N61" i="2"/>
  <c r="F73" i="2"/>
  <c r="F75" i="2"/>
  <c r="F76" i="2"/>
  <c r="F77" i="2"/>
  <c r="F79" i="2"/>
  <c r="F80" i="2"/>
  <c r="F81" i="2"/>
  <c r="K64" i="11" l="1"/>
  <c r="L64" i="11"/>
  <c r="G87" i="11"/>
  <c r="F87" i="11"/>
  <c r="L85" i="11"/>
  <c r="K50" i="11"/>
  <c r="M51" i="11"/>
  <c r="G52" i="11"/>
  <c r="G63" i="11" s="1"/>
  <c r="J50" i="11"/>
  <c r="F50" i="11"/>
  <c r="H51" i="11"/>
  <c r="J52" i="11"/>
  <c r="J63" i="11" s="1"/>
  <c r="J64" i="11" s="1"/>
  <c r="AD45" i="11"/>
  <c r="M50" i="11"/>
  <c r="N54" i="11"/>
  <c r="I50" i="11"/>
  <c r="E50" i="11"/>
  <c r="J54" i="11"/>
  <c r="N45" i="11"/>
  <c r="AD46" i="11"/>
  <c r="AD54" i="11"/>
  <c r="L50" i="11"/>
  <c r="H50" i="11"/>
  <c r="T83" i="11"/>
  <c r="I76" i="11"/>
  <c r="J75" i="11"/>
  <c r="AB54" i="11"/>
  <c r="Z52" i="11"/>
  <c r="Y63" i="11" s="1"/>
  <c r="Y46" i="11"/>
  <c r="X54" i="11"/>
  <c r="G46" i="11"/>
  <c r="E54" i="11"/>
  <c r="F54" i="11"/>
  <c r="X46" i="11"/>
  <c r="AB44" i="11"/>
  <c r="AB48" i="11" s="1"/>
  <c r="AB46" i="11"/>
  <c r="Y52" i="11"/>
  <c r="X63" i="11" s="1"/>
  <c r="X44" i="11"/>
  <c r="U52" i="11"/>
  <c r="T63" i="11" s="1"/>
  <c r="U54" i="11"/>
  <c r="Y54" i="11"/>
  <c r="AC54" i="11"/>
  <c r="H48" i="11"/>
  <c r="L44" i="11"/>
  <c r="W45" i="11"/>
  <c r="AA45" i="11"/>
  <c r="F44" i="11"/>
  <c r="J44" i="11"/>
  <c r="V44" i="11"/>
  <c r="Z44" i="11"/>
  <c r="M54" i="11"/>
  <c r="V54" i="11"/>
  <c r="Z54" i="11"/>
  <c r="E45" i="11"/>
  <c r="I45" i="11"/>
  <c r="AC52" i="11"/>
  <c r="AB63" i="11" s="1"/>
  <c r="AB64" i="11" s="1"/>
  <c r="I54" i="11"/>
  <c r="W54" i="11"/>
  <c r="AA54" i="11"/>
  <c r="Z45" i="11"/>
  <c r="AA48" i="11"/>
  <c r="W48" i="11"/>
  <c r="AA51" i="11"/>
  <c r="W51" i="11"/>
  <c r="M46" i="11"/>
  <c r="I46" i="11"/>
  <c r="E46" i="11"/>
  <c r="AA44" i="11"/>
  <c r="W44" i="11"/>
  <c r="AC45" i="11"/>
  <c r="Y45" i="11"/>
  <c r="U45" i="11"/>
  <c r="AA46" i="11"/>
  <c r="W46" i="11"/>
  <c r="Z48" i="11"/>
  <c r="V48" i="11"/>
  <c r="Z51" i="11"/>
  <c r="V51" i="11"/>
  <c r="AB52" i="11"/>
  <c r="AA63" i="11" s="1"/>
  <c r="X52" i="11"/>
  <c r="W63" i="11" s="1"/>
  <c r="L54" i="11"/>
  <c r="H54" i="11"/>
  <c r="AB45" i="11"/>
  <c r="X45" i="11"/>
  <c r="Z46" i="11"/>
  <c r="V46" i="11"/>
  <c r="Y48" i="11"/>
  <c r="U48" i="11"/>
  <c r="AC51" i="11"/>
  <c r="Y51" i="11"/>
  <c r="U51" i="11"/>
  <c r="AA52" i="11"/>
  <c r="Z63" i="11" s="1"/>
  <c r="W52" i="11"/>
  <c r="V63" i="11" s="1"/>
  <c r="K54" i="11"/>
  <c r="G54" i="11"/>
  <c r="J46" i="11"/>
  <c r="F46" i="11"/>
  <c r="V45" i="11"/>
  <c r="L46" i="11"/>
  <c r="H46" i="11"/>
  <c r="AC44" i="11"/>
  <c r="AC48" i="11" s="1"/>
  <c r="Y44" i="11"/>
  <c r="U44" i="11"/>
  <c r="X48" i="11"/>
  <c r="AB51" i="11"/>
  <c r="X51" i="11"/>
  <c r="F45" i="11"/>
  <c r="J45" i="11"/>
  <c r="H45" i="11"/>
  <c r="K48" i="11"/>
  <c r="G48" i="11"/>
  <c r="M44" i="11"/>
  <c r="M48" i="11" s="1"/>
  <c r="I44" i="11"/>
  <c r="E44" i="11"/>
  <c r="K45" i="11"/>
  <c r="G45" i="11"/>
  <c r="L48" i="11"/>
  <c r="L45" i="11"/>
  <c r="J48" i="11"/>
  <c r="F48" i="11"/>
  <c r="H44" i="11"/>
  <c r="I48" i="11"/>
  <c r="E48" i="11"/>
  <c r="K44" i="11"/>
  <c r="G44" i="11"/>
  <c r="M45" i="11"/>
  <c r="L83" i="11"/>
  <c r="L78" i="11"/>
  <c r="L79" i="11"/>
  <c r="L75" i="11"/>
  <c r="L82" i="11"/>
  <c r="L76" i="11"/>
  <c r="L80" i="11"/>
  <c r="L84" i="11"/>
  <c r="L77" i="11"/>
  <c r="L81" i="11"/>
  <c r="O94" i="3"/>
  <c r="I84" i="10"/>
  <c r="D46" i="10"/>
  <c r="H46" i="10"/>
  <c r="J61" i="10" s="1"/>
  <c r="J70" i="10" s="1"/>
  <c r="C86" i="10"/>
  <c r="T46" i="10"/>
  <c r="F48" i="10"/>
  <c r="H61" i="10" s="1"/>
  <c r="H70" i="10" s="1"/>
  <c r="C88" i="10"/>
  <c r="T48" i="10"/>
  <c r="D50" i="10"/>
  <c r="C90" i="10"/>
  <c r="I92" i="10"/>
  <c r="K43" i="10"/>
  <c r="M61" i="10" s="1"/>
  <c r="M70" i="10" s="1"/>
  <c r="M71" i="10" s="1"/>
  <c r="O94" i="10"/>
  <c r="I83" i="10"/>
  <c r="G83" i="10"/>
  <c r="I45" i="10"/>
  <c r="K61" i="10" s="1"/>
  <c r="K70" i="10" s="1"/>
  <c r="C85" i="10"/>
  <c r="G47" i="10"/>
  <c r="I61" i="10" s="1"/>
  <c r="I70" i="10" s="1"/>
  <c r="C87" i="10"/>
  <c r="U48" i="10"/>
  <c r="D88" i="10"/>
  <c r="E49" i="10"/>
  <c r="G61" i="10" s="1"/>
  <c r="G70" i="10" s="1"/>
  <c r="C89" i="10"/>
  <c r="C51" i="10"/>
  <c r="E61" i="10" s="1"/>
  <c r="E70" i="10" s="1"/>
  <c r="C91" i="10"/>
  <c r="Z43" i="10"/>
  <c r="AB61" i="10" s="1"/>
  <c r="AB70" i="10" s="1"/>
  <c r="J44" i="10"/>
  <c r="L61" i="10" s="1"/>
  <c r="L70" i="10" s="1"/>
  <c r="Y44" i="10"/>
  <c r="AA61" i="10" s="1"/>
  <c r="AA70" i="10" s="1"/>
  <c r="W46" i="10"/>
  <c r="Y61" i="10" s="1"/>
  <c r="Y70" i="10" s="1"/>
  <c r="T49" i="10"/>
  <c r="AC70" i="10"/>
  <c r="AC71" i="10" s="1"/>
  <c r="D47" i="10"/>
  <c r="U47" i="10"/>
  <c r="V47" i="10"/>
  <c r="X61" i="10" s="1"/>
  <c r="X70" i="10" s="1"/>
  <c r="D87" i="10"/>
  <c r="R51" i="10"/>
  <c r="T61" i="10" s="1"/>
  <c r="T70" i="10" s="1"/>
  <c r="D91" i="10"/>
  <c r="X45" i="10"/>
  <c r="Z61" i="10" s="1"/>
  <c r="Z70" i="10" s="1"/>
  <c r="S50" i="10"/>
  <c r="U61" i="10" s="1"/>
  <c r="U70" i="10" s="1"/>
  <c r="N72" i="10"/>
  <c r="C43" i="9"/>
  <c r="G43" i="9"/>
  <c r="T43" i="9"/>
  <c r="X43" i="9"/>
  <c r="C44" i="9"/>
  <c r="G44" i="9"/>
  <c r="U44" i="9"/>
  <c r="E45" i="9"/>
  <c r="T45" i="9"/>
  <c r="E46" i="9"/>
  <c r="T47" i="9"/>
  <c r="C48" i="9"/>
  <c r="D43" i="9"/>
  <c r="H43" i="9"/>
  <c r="U43" i="9"/>
  <c r="Y43" i="9"/>
  <c r="D44" i="9"/>
  <c r="H44" i="9"/>
  <c r="R44" i="9"/>
  <c r="V44" i="9"/>
  <c r="F45" i="9"/>
  <c r="H61" i="9" s="1"/>
  <c r="H70" i="9" s="1"/>
  <c r="F46" i="9"/>
  <c r="R46" i="9"/>
  <c r="V46" i="9"/>
  <c r="R48" i="9"/>
  <c r="R50" i="9"/>
  <c r="C50" i="9"/>
  <c r="I84" i="9"/>
  <c r="I92" i="9"/>
  <c r="I83" i="9"/>
  <c r="G83" i="9"/>
  <c r="I85" i="9"/>
  <c r="V47" i="9"/>
  <c r="D87" i="9"/>
  <c r="R51" i="9"/>
  <c r="D91" i="9"/>
  <c r="X45" i="9"/>
  <c r="S50" i="9"/>
  <c r="U61" i="9" s="1"/>
  <c r="U70" i="9" s="1"/>
  <c r="K43" i="9"/>
  <c r="M61" i="9" s="1"/>
  <c r="M70" i="9" s="1"/>
  <c r="M71" i="9" s="1"/>
  <c r="AC70" i="9"/>
  <c r="AC71" i="9" s="1"/>
  <c r="O94" i="9"/>
  <c r="C88" i="9"/>
  <c r="C90" i="9"/>
  <c r="I45" i="9"/>
  <c r="K61" i="9" s="1"/>
  <c r="K70" i="9" s="1"/>
  <c r="U46" i="9"/>
  <c r="C47" i="9"/>
  <c r="G47" i="9"/>
  <c r="I61" i="9" s="1"/>
  <c r="I70" i="9" s="1"/>
  <c r="U48" i="9"/>
  <c r="D88" i="9"/>
  <c r="E49" i="9"/>
  <c r="C51" i="9"/>
  <c r="Z43" i="9"/>
  <c r="AB61" i="9" s="1"/>
  <c r="AB70" i="9" s="1"/>
  <c r="AB71" i="9" s="1"/>
  <c r="J44" i="9"/>
  <c r="L61" i="9" s="1"/>
  <c r="L70" i="9" s="1"/>
  <c r="Y44" i="9"/>
  <c r="W46" i="9"/>
  <c r="Y61" i="9" s="1"/>
  <c r="Y70" i="9" s="1"/>
  <c r="T49" i="9"/>
  <c r="V61" i="9" s="1"/>
  <c r="V70" i="9" s="1"/>
  <c r="C86" i="9"/>
  <c r="U45" i="9"/>
  <c r="D47" i="9"/>
  <c r="F61" i="9" s="1"/>
  <c r="F70" i="9" s="1"/>
  <c r="U47" i="9"/>
  <c r="C89" i="9"/>
  <c r="C91" i="9"/>
  <c r="N72" i="9"/>
  <c r="K28" i="8"/>
  <c r="N39" i="8"/>
  <c r="M39" i="8"/>
  <c r="G39" i="8"/>
  <c r="Y61" i="7"/>
  <c r="Y70" i="7" s="1"/>
  <c r="I86" i="7"/>
  <c r="I88" i="7"/>
  <c r="I90" i="7"/>
  <c r="Y92" i="7"/>
  <c r="AB92" i="7" s="1"/>
  <c r="AC72" i="7"/>
  <c r="F83" i="7"/>
  <c r="H83" i="7" s="1"/>
  <c r="H61" i="7"/>
  <c r="H70" i="7" s="1"/>
  <c r="I84" i="7"/>
  <c r="I92" i="7"/>
  <c r="X61" i="7"/>
  <c r="X70" i="7" s="1"/>
  <c r="D94" i="7"/>
  <c r="K43" i="7"/>
  <c r="M61" i="7" s="1"/>
  <c r="M70" i="7" s="1"/>
  <c r="M71" i="7" s="1"/>
  <c r="E45" i="7"/>
  <c r="F48" i="7"/>
  <c r="T49" i="7"/>
  <c r="I45" i="7"/>
  <c r="K61" i="7" s="1"/>
  <c r="K70" i="7" s="1"/>
  <c r="C47" i="7"/>
  <c r="G47" i="7"/>
  <c r="E49" i="7"/>
  <c r="C51" i="7"/>
  <c r="Z43" i="7"/>
  <c r="AB61" i="7" s="1"/>
  <c r="AB70" i="7" s="1"/>
  <c r="AB71" i="7" s="1"/>
  <c r="J44" i="7"/>
  <c r="L61" i="7" s="1"/>
  <c r="L70" i="7" s="1"/>
  <c r="Y44" i="7"/>
  <c r="X45" i="7"/>
  <c r="Z61" i="7" s="1"/>
  <c r="Z70" i="7" s="1"/>
  <c r="H46" i="7"/>
  <c r="J61" i="7" s="1"/>
  <c r="J70" i="7" s="1"/>
  <c r="V47" i="7"/>
  <c r="D50" i="7"/>
  <c r="F61" i="7" s="1"/>
  <c r="F70" i="7" s="1"/>
  <c r="C85" i="7"/>
  <c r="C87" i="7"/>
  <c r="C89" i="7"/>
  <c r="C91" i="7"/>
  <c r="T46" i="7"/>
  <c r="V61" i="7" s="1"/>
  <c r="V70" i="7" s="1"/>
  <c r="T48" i="7"/>
  <c r="G43" i="7"/>
  <c r="I61" i="7" s="1"/>
  <c r="I70" i="7" s="1"/>
  <c r="AA61" i="7"/>
  <c r="AA70" i="7" s="1"/>
  <c r="U46" i="7"/>
  <c r="T47" i="7"/>
  <c r="R51" i="7"/>
  <c r="T61" i="7" s="1"/>
  <c r="T70" i="7" s="1"/>
  <c r="I83" i="7"/>
  <c r="U45" i="7"/>
  <c r="W61" i="7" s="1"/>
  <c r="W70" i="7" s="1"/>
  <c r="U47" i="7"/>
  <c r="W46" i="7"/>
  <c r="O94" i="7"/>
  <c r="U48" i="7"/>
  <c r="S50" i="7"/>
  <c r="U61" i="7" s="1"/>
  <c r="U70" i="7" s="1"/>
  <c r="G83" i="7"/>
  <c r="N72" i="7"/>
  <c r="W61" i="6"/>
  <c r="W70" i="6" s="1"/>
  <c r="X61" i="6"/>
  <c r="X70" i="6" s="1"/>
  <c r="I83" i="6"/>
  <c r="G83" i="6"/>
  <c r="Z61" i="6"/>
  <c r="Z70" i="6" s="1"/>
  <c r="I84" i="6"/>
  <c r="I86" i="6"/>
  <c r="I88" i="6"/>
  <c r="Y92" i="6"/>
  <c r="AB92" i="6" s="1"/>
  <c r="AC72" i="6"/>
  <c r="F83" i="6"/>
  <c r="I43" i="6"/>
  <c r="O94" i="6"/>
  <c r="T46" i="6"/>
  <c r="V61" i="6" s="1"/>
  <c r="V70" i="6" s="1"/>
  <c r="T48" i="6"/>
  <c r="I90" i="6"/>
  <c r="I92" i="6"/>
  <c r="K43" i="6"/>
  <c r="M61" i="6" s="1"/>
  <c r="M70" i="6" s="1"/>
  <c r="M71" i="6" s="1"/>
  <c r="F48" i="6"/>
  <c r="T49" i="6"/>
  <c r="R51" i="6"/>
  <c r="T61" i="6" s="1"/>
  <c r="T70" i="6" s="1"/>
  <c r="W46" i="6"/>
  <c r="Y61" i="6" s="1"/>
  <c r="Y70" i="6" s="1"/>
  <c r="S48" i="6"/>
  <c r="U61" i="6" s="1"/>
  <c r="U70" i="6" s="1"/>
  <c r="I45" i="6"/>
  <c r="C47" i="6"/>
  <c r="G47" i="6"/>
  <c r="E49" i="6"/>
  <c r="C89" i="6"/>
  <c r="C51" i="6"/>
  <c r="C91" i="6"/>
  <c r="D43" i="6"/>
  <c r="Z43" i="6"/>
  <c r="AB61" i="6" s="1"/>
  <c r="AB70" i="6" s="1"/>
  <c r="AB71" i="6" s="1"/>
  <c r="J44" i="6"/>
  <c r="L61" i="6" s="1"/>
  <c r="L70" i="6" s="1"/>
  <c r="Y44" i="6"/>
  <c r="AA61" i="6" s="1"/>
  <c r="AA70" i="6" s="1"/>
  <c r="F45" i="6"/>
  <c r="H61" i="6" s="1"/>
  <c r="H70" i="6" s="1"/>
  <c r="X45" i="6"/>
  <c r="H46" i="6"/>
  <c r="J61" i="6" s="1"/>
  <c r="J70" i="6" s="1"/>
  <c r="V47" i="6"/>
  <c r="D50" i="6"/>
  <c r="C85" i="6"/>
  <c r="C87" i="6"/>
  <c r="D94" i="6"/>
  <c r="H83" i="6"/>
  <c r="C46" i="6"/>
  <c r="E61" i="6" s="1"/>
  <c r="E70" i="6" s="1"/>
  <c r="G46" i="6"/>
  <c r="I61" i="6" s="1"/>
  <c r="I70" i="6" s="1"/>
  <c r="E48" i="6"/>
  <c r="G61" i="6" s="1"/>
  <c r="G70" i="6" s="1"/>
  <c r="C50" i="6"/>
  <c r="S50" i="6"/>
  <c r="N72" i="6"/>
  <c r="U43" i="5"/>
  <c r="Y43" i="5"/>
  <c r="U45" i="5"/>
  <c r="U47" i="5"/>
  <c r="W61" i="5" s="1"/>
  <c r="W70" i="5" s="1"/>
  <c r="D43" i="5"/>
  <c r="H43" i="5"/>
  <c r="F45" i="5"/>
  <c r="H61" i="5" s="1"/>
  <c r="H70" i="5" s="1"/>
  <c r="D47" i="5"/>
  <c r="F61" i="5" s="1"/>
  <c r="F70" i="5" s="1"/>
  <c r="AA61" i="5"/>
  <c r="AA70" i="5" s="1"/>
  <c r="AA71" i="5" s="1"/>
  <c r="L61" i="5"/>
  <c r="L70" i="5" s="1"/>
  <c r="L71" i="5" s="1"/>
  <c r="L72" i="5" s="1"/>
  <c r="E61" i="5"/>
  <c r="E70" i="5" s="1"/>
  <c r="I61" i="5"/>
  <c r="I70" i="5" s="1"/>
  <c r="V61" i="5"/>
  <c r="V70" i="5" s="1"/>
  <c r="Z61" i="5"/>
  <c r="Z70" i="5" s="1"/>
  <c r="T61" i="5"/>
  <c r="T70" i="5" s="1"/>
  <c r="X61" i="5"/>
  <c r="X70" i="5" s="1"/>
  <c r="AB71" i="5"/>
  <c r="Y91" i="5" s="1"/>
  <c r="AB91" i="5" s="1"/>
  <c r="G61" i="5"/>
  <c r="G70" i="5" s="1"/>
  <c r="K61" i="5"/>
  <c r="K70" i="5" s="1"/>
  <c r="AC71" i="3"/>
  <c r="AC72" i="3" s="1"/>
  <c r="E61" i="3"/>
  <c r="E70" i="3" s="1"/>
  <c r="I61" i="3"/>
  <c r="I70" i="3" s="1"/>
  <c r="I89" i="5"/>
  <c r="I85" i="5"/>
  <c r="I87" i="5"/>
  <c r="I92" i="5"/>
  <c r="I84" i="5"/>
  <c r="I88" i="5"/>
  <c r="W91" i="5"/>
  <c r="AA91" i="5" s="1"/>
  <c r="E84" i="5"/>
  <c r="G84" i="5" s="1"/>
  <c r="K84" i="5" s="1"/>
  <c r="M72" i="5"/>
  <c r="J61" i="5"/>
  <c r="J70" i="5" s="1"/>
  <c r="U61" i="5"/>
  <c r="U70" i="5" s="1"/>
  <c r="Y61" i="5"/>
  <c r="Y70" i="5" s="1"/>
  <c r="Y92" i="5"/>
  <c r="AB92" i="5" s="1"/>
  <c r="F83" i="5"/>
  <c r="H83" i="5" s="1"/>
  <c r="AC72" i="5"/>
  <c r="C94" i="5"/>
  <c r="I83" i="5"/>
  <c r="E83" i="5"/>
  <c r="G83" i="5" s="1"/>
  <c r="I91" i="5"/>
  <c r="I86" i="5"/>
  <c r="I90" i="5"/>
  <c r="D94" i="5"/>
  <c r="W92" i="5"/>
  <c r="AA92" i="5" s="1"/>
  <c r="M18" i="4"/>
  <c r="O18" i="4" s="1"/>
  <c r="M14" i="4"/>
  <c r="O14" i="4" s="1"/>
  <c r="H12" i="4"/>
  <c r="J12" i="4" s="1"/>
  <c r="F21" i="4"/>
  <c r="M17" i="4"/>
  <c r="O17" i="4" s="1"/>
  <c r="M13" i="4"/>
  <c r="O13" i="4" s="1"/>
  <c r="H19" i="4"/>
  <c r="J19" i="4" s="1"/>
  <c r="H15" i="4"/>
  <c r="J15" i="4" s="1"/>
  <c r="H11" i="4"/>
  <c r="M16" i="4"/>
  <c r="O16" i="4" s="1"/>
  <c r="M12" i="4"/>
  <c r="O12" i="4" s="1"/>
  <c r="H18" i="4"/>
  <c r="J18" i="4" s="1"/>
  <c r="H14" i="4"/>
  <c r="J14" i="4" s="1"/>
  <c r="H16" i="4"/>
  <c r="J16" i="4" s="1"/>
  <c r="M15" i="4"/>
  <c r="O15" i="4" s="1"/>
  <c r="M11" i="4"/>
  <c r="O11" i="4" s="1"/>
  <c r="H17" i="4"/>
  <c r="J17" i="4" s="1"/>
  <c r="H13" i="4"/>
  <c r="J13" i="4" s="1"/>
  <c r="O25" i="4"/>
  <c r="J24" i="4"/>
  <c r="H25" i="4"/>
  <c r="J25" i="4" s="1"/>
  <c r="F26" i="4"/>
  <c r="V61" i="3"/>
  <c r="V70" i="3" s="1"/>
  <c r="Z61" i="3"/>
  <c r="Z70" i="3" s="1"/>
  <c r="G61" i="3"/>
  <c r="G70" i="3" s="1"/>
  <c r="K61" i="3"/>
  <c r="K70" i="3" s="1"/>
  <c r="U61" i="3"/>
  <c r="U70" i="3" s="1"/>
  <c r="Y61" i="3"/>
  <c r="Y70" i="3" s="1"/>
  <c r="H61" i="3"/>
  <c r="H70" i="3" s="1"/>
  <c r="L61" i="3"/>
  <c r="L70" i="3" s="1"/>
  <c r="W61" i="3"/>
  <c r="W70" i="3" s="1"/>
  <c r="AA61" i="3"/>
  <c r="AA70" i="3" s="1"/>
  <c r="AA71" i="3" s="1"/>
  <c r="E83" i="3"/>
  <c r="G83" i="3" s="1"/>
  <c r="F83" i="3"/>
  <c r="H83" i="3" s="1"/>
  <c r="W92" i="3"/>
  <c r="AA92" i="3" s="1"/>
  <c r="Y92" i="3"/>
  <c r="AB92" i="3" s="1"/>
  <c r="I91" i="3"/>
  <c r="I90" i="3"/>
  <c r="I86" i="3"/>
  <c r="C94" i="3"/>
  <c r="I83" i="3"/>
  <c r="I84" i="3"/>
  <c r="I87" i="3"/>
  <c r="I88" i="3"/>
  <c r="I92" i="3"/>
  <c r="D94" i="3"/>
  <c r="I85" i="3"/>
  <c r="I89" i="3"/>
  <c r="M70" i="3"/>
  <c r="Y91" i="3"/>
  <c r="AB91" i="3" s="1"/>
  <c r="Y80" i="2"/>
  <c r="Y78" i="2"/>
  <c r="Y76" i="2"/>
  <c r="Y74" i="2"/>
  <c r="Y82" i="2"/>
  <c r="X79" i="2"/>
  <c r="X75" i="2"/>
  <c r="Y81" i="2"/>
  <c r="Y77" i="2"/>
  <c r="X81" i="2"/>
  <c r="X77" i="2"/>
  <c r="Y79" i="2"/>
  <c r="Y75" i="2"/>
  <c r="X80" i="2"/>
  <c r="X76" i="2"/>
  <c r="X82" i="2"/>
  <c r="X78" i="2"/>
  <c r="X74" i="2"/>
  <c r="E73" i="2"/>
  <c r="E74" i="2"/>
  <c r="E75" i="2"/>
  <c r="E76" i="2"/>
  <c r="E77" i="2"/>
  <c r="E78" i="2"/>
  <c r="E79" i="2"/>
  <c r="E80" i="2"/>
  <c r="E81" i="2"/>
  <c r="E82" i="2"/>
  <c r="D73" i="2"/>
  <c r="D74" i="2"/>
  <c r="D75" i="2"/>
  <c r="D76" i="2"/>
  <c r="D77" i="2"/>
  <c r="D78" i="2"/>
  <c r="D79" i="2"/>
  <c r="D80" i="2"/>
  <c r="D81" i="2"/>
  <c r="D82" i="2"/>
  <c r="G82" i="2"/>
  <c r="G81" i="2"/>
  <c r="G79" i="2"/>
  <c r="G78" i="2"/>
  <c r="G77" i="2"/>
  <c r="G75" i="2"/>
  <c r="G73" i="2"/>
  <c r="AA62" i="2"/>
  <c r="Y62" i="2"/>
  <c r="X62" i="2"/>
  <c r="U62" i="2"/>
  <c r="T62" i="2"/>
  <c r="AB58" i="2"/>
  <c r="AA58" i="2"/>
  <c r="Z58" i="2"/>
  <c r="Y58" i="2"/>
  <c r="X58" i="2"/>
  <c r="W58" i="2"/>
  <c r="V58" i="2"/>
  <c r="U58" i="2"/>
  <c r="T58" i="2"/>
  <c r="E62" i="2"/>
  <c r="F62" i="2"/>
  <c r="G62" i="2"/>
  <c r="H62" i="2"/>
  <c r="I62" i="2"/>
  <c r="J62" i="2"/>
  <c r="K62" i="2"/>
  <c r="L62" i="2"/>
  <c r="M62" i="2"/>
  <c r="N62" i="2"/>
  <c r="M58" i="2"/>
  <c r="L58" i="2"/>
  <c r="K58" i="2"/>
  <c r="J58" i="2"/>
  <c r="I58" i="2"/>
  <c r="H58" i="2"/>
  <c r="G58" i="2"/>
  <c r="F58" i="2"/>
  <c r="E58" i="2"/>
  <c r="AB41" i="2"/>
  <c r="AA41" i="2"/>
  <c r="Z41" i="2"/>
  <c r="Y41" i="2"/>
  <c r="X41" i="2"/>
  <c r="W41" i="2"/>
  <c r="V41" i="2"/>
  <c r="U41" i="2"/>
  <c r="T41" i="2"/>
  <c r="T24" i="2"/>
  <c r="U24" i="2"/>
  <c r="V24" i="2"/>
  <c r="W24" i="2"/>
  <c r="X24" i="2"/>
  <c r="Y24" i="2"/>
  <c r="Z24" i="2"/>
  <c r="AA24" i="2"/>
  <c r="AB24" i="2"/>
  <c r="M41" i="2"/>
  <c r="L41" i="2"/>
  <c r="K41" i="2"/>
  <c r="J41" i="2"/>
  <c r="I41" i="2"/>
  <c r="H41" i="2"/>
  <c r="G41" i="2"/>
  <c r="F41" i="2"/>
  <c r="E41" i="2"/>
  <c r="F24" i="2"/>
  <c r="G24" i="2"/>
  <c r="H24" i="2"/>
  <c r="I24" i="2"/>
  <c r="J24" i="2"/>
  <c r="K24" i="2"/>
  <c r="L24" i="2"/>
  <c r="M24" i="2"/>
  <c r="E24" i="2"/>
  <c r="T26" i="2"/>
  <c r="T27" i="2"/>
  <c r="T28" i="2"/>
  <c r="T29" i="2"/>
  <c r="T30" i="2"/>
  <c r="T31" i="2"/>
  <c r="T44" i="2" s="1"/>
  <c r="T32" i="2"/>
  <c r="T33" i="2"/>
  <c r="U25" i="2"/>
  <c r="U48" i="2" s="1"/>
  <c r="U26" i="2"/>
  <c r="U27" i="2"/>
  <c r="U28" i="2"/>
  <c r="U29" i="2"/>
  <c r="U30" i="2"/>
  <c r="U44" i="2" s="1"/>
  <c r="U31" i="2"/>
  <c r="U32" i="2"/>
  <c r="V25" i="2"/>
  <c r="V49" i="2" s="1"/>
  <c r="V26" i="2"/>
  <c r="V27" i="2"/>
  <c r="V28" i="2"/>
  <c r="V29" i="2"/>
  <c r="V44" i="2" s="1"/>
  <c r="V30" i="2"/>
  <c r="V31" i="2"/>
  <c r="W25" i="2"/>
  <c r="W26" i="2"/>
  <c r="W27" i="2"/>
  <c r="W28" i="2"/>
  <c r="W29" i="2"/>
  <c r="W30" i="2"/>
  <c r="X25" i="2"/>
  <c r="X26" i="2"/>
  <c r="X27" i="2"/>
  <c r="X28" i="2"/>
  <c r="X29" i="2"/>
  <c r="Y25" i="2"/>
  <c r="Y26" i="2"/>
  <c r="Y27" i="2"/>
  <c r="Y28" i="2"/>
  <c r="Z25" i="2"/>
  <c r="Z43" i="2" s="1"/>
  <c r="Z26" i="2"/>
  <c r="Z27" i="2"/>
  <c r="AA25" i="2"/>
  <c r="AA51" i="2" s="1"/>
  <c r="AA26" i="2"/>
  <c r="AB25" i="2"/>
  <c r="AB51" i="2" s="1"/>
  <c r="T25" i="2"/>
  <c r="T51" i="2" s="1"/>
  <c r="E26" i="2"/>
  <c r="E27" i="2"/>
  <c r="E28" i="2"/>
  <c r="E29" i="2"/>
  <c r="E30" i="2"/>
  <c r="E31" i="2"/>
  <c r="E32" i="2"/>
  <c r="E33" i="2"/>
  <c r="F25" i="2"/>
  <c r="F26" i="2"/>
  <c r="F27" i="2"/>
  <c r="F28" i="2"/>
  <c r="F29" i="2"/>
  <c r="F30" i="2"/>
  <c r="F31" i="2"/>
  <c r="F32" i="2"/>
  <c r="G25" i="2"/>
  <c r="G26" i="2"/>
  <c r="G27" i="2"/>
  <c r="G28" i="2"/>
  <c r="G29" i="2"/>
  <c r="G30" i="2"/>
  <c r="G31" i="2"/>
  <c r="H25" i="2"/>
  <c r="H26" i="2"/>
  <c r="H27" i="2"/>
  <c r="H28" i="2"/>
  <c r="H29" i="2"/>
  <c r="H30" i="2"/>
  <c r="I25" i="2"/>
  <c r="I26" i="2"/>
  <c r="I27" i="2"/>
  <c r="I28" i="2"/>
  <c r="I29" i="2"/>
  <c r="J25" i="2"/>
  <c r="J26" i="2"/>
  <c r="J27" i="2"/>
  <c r="J28" i="2"/>
  <c r="K25" i="2"/>
  <c r="K26" i="2"/>
  <c r="K27" i="2"/>
  <c r="L25" i="2"/>
  <c r="L26" i="2"/>
  <c r="M25" i="2"/>
  <c r="M44" i="2" s="1"/>
  <c r="E25" i="2"/>
  <c r="M62" i="1"/>
  <c r="M63" i="1"/>
  <c r="M64" i="1"/>
  <c r="M65" i="1"/>
  <c r="M66" i="1"/>
  <c r="M67" i="1"/>
  <c r="N61" i="1"/>
  <c r="N62" i="1"/>
  <c r="N63" i="1"/>
  <c r="N64" i="1"/>
  <c r="N65" i="1"/>
  <c r="N66" i="1"/>
  <c r="O61" i="1"/>
  <c r="O62" i="1"/>
  <c r="O63" i="1"/>
  <c r="O64" i="1"/>
  <c r="O65" i="1"/>
  <c r="P61" i="1"/>
  <c r="P62" i="1"/>
  <c r="P63" i="1"/>
  <c r="P64" i="1"/>
  <c r="Q61" i="1"/>
  <c r="Q62" i="1"/>
  <c r="Q63" i="1"/>
  <c r="R61" i="1"/>
  <c r="R62" i="1"/>
  <c r="S61" i="1"/>
  <c r="M61" i="1"/>
  <c r="V49" i="1"/>
  <c r="V50" i="1"/>
  <c r="V51" i="1"/>
  <c r="V52" i="1"/>
  <c r="V53" i="1"/>
  <c r="V54" i="1"/>
  <c r="W48" i="1"/>
  <c r="W49" i="1"/>
  <c r="W50" i="1"/>
  <c r="W51" i="1"/>
  <c r="W52" i="1"/>
  <c r="W53" i="1"/>
  <c r="X48" i="1"/>
  <c r="X49" i="1"/>
  <c r="X50" i="1"/>
  <c r="X51" i="1"/>
  <c r="X52" i="1"/>
  <c r="Y48" i="1"/>
  <c r="Y49" i="1"/>
  <c r="Y50" i="1"/>
  <c r="Y51" i="1"/>
  <c r="Z48" i="1"/>
  <c r="Z49" i="1"/>
  <c r="Z50" i="1"/>
  <c r="AA48" i="1"/>
  <c r="AA49" i="1"/>
  <c r="AB48" i="1"/>
  <c r="V48" i="1"/>
  <c r="N48" i="1"/>
  <c r="O48" i="1"/>
  <c r="P48" i="1"/>
  <c r="Q48" i="1"/>
  <c r="R48" i="1"/>
  <c r="S48" i="1"/>
  <c r="M49" i="1"/>
  <c r="N49" i="1"/>
  <c r="O49" i="1"/>
  <c r="P49" i="1"/>
  <c r="Q49" i="1"/>
  <c r="R49" i="1"/>
  <c r="M50" i="1"/>
  <c r="N50" i="1"/>
  <c r="O50" i="1"/>
  <c r="P50" i="1"/>
  <c r="Q50" i="1"/>
  <c r="M51" i="1"/>
  <c r="N51" i="1"/>
  <c r="O51" i="1"/>
  <c r="P51" i="1"/>
  <c r="M52" i="1"/>
  <c r="N52" i="1"/>
  <c r="O52" i="1"/>
  <c r="M53" i="1"/>
  <c r="N53" i="1"/>
  <c r="M54" i="1"/>
  <c r="M48" i="1"/>
  <c r="D48" i="1"/>
  <c r="E48" i="1"/>
  <c r="F48" i="1"/>
  <c r="G48" i="1"/>
  <c r="H48" i="1"/>
  <c r="I48" i="1"/>
  <c r="C49" i="1"/>
  <c r="D49" i="1"/>
  <c r="E49" i="1"/>
  <c r="F49" i="1"/>
  <c r="G49" i="1"/>
  <c r="H49" i="1"/>
  <c r="C50" i="1"/>
  <c r="D50" i="1"/>
  <c r="E50" i="1"/>
  <c r="F50" i="1"/>
  <c r="G50" i="1"/>
  <c r="C51" i="1"/>
  <c r="D51" i="1"/>
  <c r="E51" i="1"/>
  <c r="F51" i="1"/>
  <c r="C52" i="1"/>
  <c r="D52" i="1"/>
  <c r="E52" i="1"/>
  <c r="C53" i="1"/>
  <c r="D53" i="1"/>
  <c r="C54" i="1"/>
  <c r="C48" i="1"/>
  <c r="D35" i="1"/>
  <c r="E35" i="1"/>
  <c r="F35" i="1"/>
  <c r="G35" i="1"/>
  <c r="H35" i="1"/>
  <c r="I35" i="1"/>
  <c r="C36" i="1"/>
  <c r="D36" i="1"/>
  <c r="E36" i="1"/>
  <c r="F36" i="1"/>
  <c r="G36" i="1"/>
  <c r="H36" i="1"/>
  <c r="C37" i="1"/>
  <c r="D37" i="1"/>
  <c r="E37" i="1"/>
  <c r="F37" i="1"/>
  <c r="G37" i="1"/>
  <c r="C38" i="1"/>
  <c r="D38" i="1"/>
  <c r="E38" i="1"/>
  <c r="F38" i="1"/>
  <c r="C39" i="1"/>
  <c r="D39" i="1"/>
  <c r="E39" i="1"/>
  <c r="C40" i="1"/>
  <c r="D40" i="1"/>
  <c r="C41" i="1"/>
  <c r="C35" i="1"/>
  <c r="W22" i="1"/>
  <c r="X22" i="1"/>
  <c r="Y22" i="1"/>
  <c r="Z22" i="1"/>
  <c r="AA22" i="1"/>
  <c r="AB22" i="1"/>
  <c r="V23" i="1"/>
  <c r="W23" i="1"/>
  <c r="X23" i="1"/>
  <c r="Y23" i="1"/>
  <c r="Z23" i="1"/>
  <c r="AA23" i="1"/>
  <c r="V24" i="1"/>
  <c r="W24" i="1"/>
  <c r="X24" i="1"/>
  <c r="Y24" i="1"/>
  <c r="Z24" i="1"/>
  <c r="V25" i="1"/>
  <c r="W25" i="1"/>
  <c r="X25" i="1"/>
  <c r="Y25" i="1"/>
  <c r="V26" i="1"/>
  <c r="W26" i="1"/>
  <c r="X26" i="1"/>
  <c r="V27" i="1"/>
  <c r="W27" i="1"/>
  <c r="V28" i="1"/>
  <c r="V22" i="1"/>
  <c r="Q22" i="1"/>
  <c r="N23" i="1"/>
  <c r="R23" i="1"/>
  <c r="P24" i="1"/>
  <c r="O25" i="1"/>
  <c r="O26" i="1"/>
  <c r="M22" i="1"/>
  <c r="D22" i="1"/>
  <c r="E22" i="1"/>
  <c r="F22" i="1"/>
  <c r="G22" i="1"/>
  <c r="H22" i="1"/>
  <c r="I22" i="1"/>
  <c r="C23" i="1"/>
  <c r="D23" i="1"/>
  <c r="E23" i="1"/>
  <c r="F23" i="1"/>
  <c r="G23" i="1"/>
  <c r="H23" i="1"/>
  <c r="C24" i="1"/>
  <c r="D24" i="1"/>
  <c r="E24" i="1"/>
  <c r="F24" i="1"/>
  <c r="G24" i="1"/>
  <c r="C25" i="1"/>
  <c r="D25" i="1"/>
  <c r="E25" i="1"/>
  <c r="F25" i="1"/>
  <c r="C26" i="1"/>
  <c r="D26" i="1"/>
  <c r="E26" i="1"/>
  <c r="C27" i="1"/>
  <c r="D27" i="1"/>
  <c r="C28" i="1"/>
  <c r="C22" i="1"/>
  <c r="J10" i="1"/>
  <c r="J11" i="1"/>
  <c r="J12" i="1"/>
  <c r="J13" i="1"/>
  <c r="J14" i="1"/>
  <c r="J15" i="1"/>
  <c r="H10" i="1"/>
  <c r="H11" i="1" s="1"/>
  <c r="H12" i="1" s="1"/>
  <c r="H13" i="1" s="1"/>
  <c r="H14" i="1" s="1"/>
  <c r="H15" i="1" s="1"/>
  <c r="N22" i="1" s="1"/>
  <c r="AA64" i="11" l="1"/>
  <c r="T64" i="11"/>
  <c r="V64" i="11"/>
  <c r="X64" i="11"/>
  <c r="Z64" i="11"/>
  <c r="W64" i="11"/>
  <c r="Y64" i="11"/>
  <c r="U64" i="11"/>
  <c r="F64" i="11"/>
  <c r="T76" i="11" s="1"/>
  <c r="H64" i="11"/>
  <c r="G64" i="11"/>
  <c r="E64" i="11"/>
  <c r="T75" i="11" s="1"/>
  <c r="I64" i="11"/>
  <c r="T79" i="11" s="1"/>
  <c r="X79" i="11" s="1"/>
  <c r="T78" i="11"/>
  <c r="L87" i="11"/>
  <c r="H76" i="11"/>
  <c r="J76" i="11" s="1"/>
  <c r="N76" i="11" s="1"/>
  <c r="P76" i="11" s="1"/>
  <c r="T84" i="11"/>
  <c r="X84" i="11" s="1"/>
  <c r="Z85" i="11" s="1"/>
  <c r="M65" i="11"/>
  <c r="H77" i="11"/>
  <c r="T81" i="11"/>
  <c r="T80" i="11"/>
  <c r="N65" i="11"/>
  <c r="I78" i="11"/>
  <c r="X83" i="11"/>
  <c r="N75" i="11"/>
  <c r="V84" i="11"/>
  <c r="Y84" i="11" s="1"/>
  <c r="AA85" i="11" s="1"/>
  <c r="K75" i="11"/>
  <c r="AC65" i="11"/>
  <c r="AA71" i="10"/>
  <c r="AA72" i="10" s="1"/>
  <c r="K71" i="10"/>
  <c r="E86" i="10" s="1"/>
  <c r="G86" i="10" s="1"/>
  <c r="K86" i="10" s="1"/>
  <c r="P86" i="10" s="1"/>
  <c r="W61" i="10"/>
  <c r="W70" i="10" s="1"/>
  <c r="W71" i="10" s="1"/>
  <c r="V61" i="10"/>
  <c r="V70" i="10" s="1"/>
  <c r="L71" i="10"/>
  <c r="E85" i="10" s="1"/>
  <c r="G85" i="10" s="1"/>
  <c r="K85" i="10" s="1"/>
  <c r="P85" i="10" s="1"/>
  <c r="F61" i="10"/>
  <c r="F70" i="10" s="1"/>
  <c r="E71" i="10" s="1"/>
  <c r="J71" i="10"/>
  <c r="Z71" i="10"/>
  <c r="X71" i="10"/>
  <c r="G71" i="10"/>
  <c r="I71" i="10"/>
  <c r="H71" i="10"/>
  <c r="Y71" i="10"/>
  <c r="D94" i="10"/>
  <c r="I89" i="10"/>
  <c r="I87" i="10"/>
  <c r="I88" i="10"/>
  <c r="I91" i="10"/>
  <c r="I90" i="10"/>
  <c r="Y92" i="10"/>
  <c r="AB92" i="10" s="1"/>
  <c r="F83" i="10"/>
  <c r="H83" i="10" s="1"/>
  <c r="AC72" i="10"/>
  <c r="K83" i="10"/>
  <c r="W91" i="10"/>
  <c r="AA91" i="10" s="1"/>
  <c r="E84" i="10"/>
  <c r="G84" i="10" s="1"/>
  <c r="K84" i="10" s="1"/>
  <c r="P84" i="10" s="1"/>
  <c r="M72" i="10"/>
  <c r="AB71" i="10"/>
  <c r="I85" i="10"/>
  <c r="C94" i="10"/>
  <c r="I86" i="10"/>
  <c r="T61" i="9"/>
  <c r="T70" i="9" s="1"/>
  <c r="AA61" i="9"/>
  <c r="AA70" i="9" s="1"/>
  <c r="AA71" i="9" s="1"/>
  <c r="X61" i="9"/>
  <c r="X70" i="9" s="1"/>
  <c r="W61" i="9"/>
  <c r="W70" i="9" s="1"/>
  <c r="G61" i="9"/>
  <c r="G70" i="9" s="1"/>
  <c r="E61" i="9"/>
  <c r="E70" i="9" s="1"/>
  <c r="J61" i="9"/>
  <c r="J70" i="9" s="1"/>
  <c r="I71" i="9" s="1"/>
  <c r="Z61" i="9"/>
  <c r="Z70" i="9" s="1"/>
  <c r="L71" i="9"/>
  <c r="W90" i="9" s="1"/>
  <c r="AA90" i="9" s="1"/>
  <c r="K71" i="9"/>
  <c r="I89" i="9"/>
  <c r="Y91" i="9"/>
  <c r="AB91" i="9" s="1"/>
  <c r="AB72" i="9"/>
  <c r="F84" i="9"/>
  <c r="H84" i="9" s="1"/>
  <c r="L84" i="9" s="1"/>
  <c r="Q84" i="9" s="1"/>
  <c r="W91" i="9"/>
  <c r="AA91" i="9" s="1"/>
  <c r="E84" i="9"/>
  <c r="G84" i="9" s="1"/>
  <c r="K84" i="9" s="1"/>
  <c r="P84" i="9" s="1"/>
  <c r="M72" i="9"/>
  <c r="I86" i="9"/>
  <c r="I90" i="9"/>
  <c r="D94" i="9"/>
  <c r="I87" i="9"/>
  <c r="I88" i="9"/>
  <c r="K83" i="9"/>
  <c r="I91" i="9"/>
  <c r="Y92" i="9"/>
  <c r="AB92" i="9" s="1"/>
  <c r="AC72" i="9"/>
  <c r="F83" i="9"/>
  <c r="H83" i="9" s="1"/>
  <c r="C94" i="9"/>
  <c r="L71" i="7"/>
  <c r="E85" i="7" s="1"/>
  <c r="G85" i="7" s="1"/>
  <c r="K85" i="7" s="1"/>
  <c r="P85" i="7" s="1"/>
  <c r="T71" i="7"/>
  <c r="F92" i="7" s="1"/>
  <c r="H92" i="7" s="1"/>
  <c r="L92" i="7" s="1"/>
  <c r="Q92" i="7" s="1"/>
  <c r="W71" i="7"/>
  <c r="W72" i="7" s="1"/>
  <c r="U71" i="7"/>
  <c r="F91" i="7" s="1"/>
  <c r="H91" i="7" s="1"/>
  <c r="L91" i="7" s="1"/>
  <c r="Q91" i="7" s="1"/>
  <c r="E61" i="7"/>
  <c r="E70" i="7" s="1"/>
  <c r="G61" i="7"/>
  <c r="G70" i="7" s="1"/>
  <c r="G71" i="7" s="1"/>
  <c r="Z71" i="7"/>
  <c r="F86" i="7" s="1"/>
  <c r="H86" i="7" s="1"/>
  <c r="L86" i="7" s="1"/>
  <c r="J71" i="7"/>
  <c r="V71" i="7"/>
  <c r="K71" i="7"/>
  <c r="I71" i="7"/>
  <c r="I91" i="7"/>
  <c r="I85" i="7"/>
  <c r="X71" i="7"/>
  <c r="W91" i="7"/>
  <c r="AA91" i="7" s="1"/>
  <c r="E84" i="7"/>
  <c r="G84" i="7" s="1"/>
  <c r="K84" i="7" s="1"/>
  <c r="P84" i="7" s="1"/>
  <c r="M72" i="7"/>
  <c r="Y71" i="7"/>
  <c r="I89" i="7"/>
  <c r="C94" i="7"/>
  <c r="AB72" i="7"/>
  <c r="Y91" i="7"/>
  <c r="AB91" i="7" s="1"/>
  <c r="AD92" i="7" s="1"/>
  <c r="F84" i="7"/>
  <c r="H84" i="7" s="1"/>
  <c r="L84" i="7" s="1"/>
  <c r="Q84" i="7" s="1"/>
  <c r="L83" i="7"/>
  <c r="N83" i="7" s="1"/>
  <c r="H71" i="7"/>
  <c r="K83" i="7"/>
  <c r="AA71" i="7"/>
  <c r="I87" i="7"/>
  <c r="L71" i="6"/>
  <c r="E85" i="6" s="1"/>
  <c r="G85" i="6" s="1"/>
  <c r="K85" i="6" s="1"/>
  <c r="P85" i="6" s="1"/>
  <c r="C94" i="6"/>
  <c r="AA71" i="6"/>
  <c r="AA72" i="6" s="1"/>
  <c r="U71" i="6"/>
  <c r="Y71" i="6"/>
  <c r="V71" i="6"/>
  <c r="T71" i="6"/>
  <c r="I91" i="6"/>
  <c r="W71" i="6"/>
  <c r="AB72" i="6"/>
  <c r="Y91" i="6"/>
  <c r="AB91" i="6" s="1"/>
  <c r="F84" i="6"/>
  <c r="H84" i="6" s="1"/>
  <c r="L84" i="6" s="1"/>
  <c r="Q84" i="6" s="1"/>
  <c r="K61" i="6"/>
  <c r="K70" i="6" s="1"/>
  <c r="K71" i="6" s="1"/>
  <c r="L83" i="6"/>
  <c r="N83" i="6" s="1"/>
  <c r="I85" i="6"/>
  <c r="Z71" i="6"/>
  <c r="K83" i="6"/>
  <c r="M83" i="6" s="1"/>
  <c r="X71" i="6"/>
  <c r="I87" i="6"/>
  <c r="F61" i="6"/>
  <c r="F70" i="6" s="1"/>
  <c r="I89" i="6"/>
  <c r="W91" i="6"/>
  <c r="AA91" i="6" s="1"/>
  <c r="E84" i="6"/>
  <c r="G84" i="6" s="1"/>
  <c r="K84" i="6" s="1"/>
  <c r="P84" i="6" s="1"/>
  <c r="M72" i="6"/>
  <c r="O21" i="4"/>
  <c r="Y71" i="5"/>
  <c r="Y88" i="5" s="1"/>
  <c r="AB88" i="5" s="1"/>
  <c r="Z71" i="5"/>
  <c r="Z72" i="5" s="1"/>
  <c r="K71" i="5"/>
  <c r="W89" i="5" s="1"/>
  <c r="AA89" i="5" s="1"/>
  <c r="AB72" i="5"/>
  <c r="X71" i="5"/>
  <c r="F84" i="5"/>
  <c r="H84" i="5" s="1"/>
  <c r="L84" i="5" s="1"/>
  <c r="N84" i="5" s="1"/>
  <c r="J71" i="5"/>
  <c r="W88" i="5" s="1"/>
  <c r="AA88" i="5" s="1"/>
  <c r="U71" i="5"/>
  <c r="U72" i="5" s="1"/>
  <c r="T71" i="5"/>
  <c r="F92" i="5" s="1"/>
  <c r="H92" i="5" s="1"/>
  <c r="L92" i="5" s="1"/>
  <c r="W71" i="5"/>
  <c r="V71" i="5"/>
  <c r="Y85" i="5" s="1"/>
  <c r="AB85" i="5" s="1"/>
  <c r="I71" i="5"/>
  <c r="F71" i="5"/>
  <c r="E71" i="5"/>
  <c r="H71" i="5"/>
  <c r="G71" i="5"/>
  <c r="W85" i="5" s="1"/>
  <c r="AA85" i="5" s="1"/>
  <c r="X71" i="3"/>
  <c r="Y87" i="3" s="1"/>
  <c r="AB87" i="3" s="1"/>
  <c r="F71" i="3"/>
  <c r="W84" i="3" s="1"/>
  <c r="AA84" i="3" s="1"/>
  <c r="W71" i="3"/>
  <c r="Y86" i="3" s="1"/>
  <c r="AB86" i="3" s="1"/>
  <c r="U71" i="3"/>
  <c r="Y84" i="3" s="1"/>
  <c r="AB84" i="3" s="1"/>
  <c r="V71" i="3"/>
  <c r="Y85" i="3" s="1"/>
  <c r="AB85" i="3" s="1"/>
  <c r="H71" i="3"/>
  <c r="W86" i="3" s="1"/>
  <c r="AA86" i="3" s="1"/>
  <c r="Y71" i="3"/>
  <c r="Y88" i="3" s="1"/>
  <c r="AB88" i="3" s="1"/>
  <c r="Z71" i="3"/>
  <c r="Y89" i="3" s="1"/>
  <c r="AB89" i="3" s="1"/>
  <c r="T71" i="3"/>
  <c r="Y83" i="3" s="1"/>
  <c r="AB83" i="3" s="1"/>
  <c r="AD83" i="3" s="1"/>
  <c r="M71" i="3"/>
  <c r="W91" i="3" s="1"/>
  <c r="AA91" i="3" s="1"/>
  <c r="AC92" i="3" s="1"/>
  <c r="I71" i="3"/>
  <c r="W87" i="3" s="1"/>
  <c r="AA87" i="3" s="1"/>
  <c r="E71" i="3"/>
  <c r="W83" i="3" s="1"/>
  <c r="AA83" i="3" s="1"/>
  <c r="AC83" i="3" s="1"/>
  <c r="G71" i="3"/>
  <c r="W85" i="3" s="1"/>
  <c r="AA85" i="3" s="1"/>
  <c r="L71" i="3"/>
  <c r="W90" i="3" s="1"/>
  <c r="AA90" i="3" s="1"/>
  <c r="K71" i="3"/>
  <c r="W89" i="3" s="1"/>
  <c r="AA89" i="3" s="1"/>
  <c r="J71" i="3"/>
  <c r="W88" i="3" s="1"/>
  <c r="AA88" i="3" s="1"/>
  <c r="E85" i="5"/>
  <c r="G85" i="5" s="1"/>
  <c r="K85" i="5" s="1"/>
  <c r="M85" i="5" s="1"/>
  <c r="W90" i="5"/>
  <c r="AA90" i="5" s="1"/>
  <c r="AC91" i="5" s="1"/>
  <c r="AD92" i="5"/>
  <c r="K83" i="5"/>
  <c r="M83" i="5" s="1"/>
  <c r="L83" i="5"/>
  <c r="N83" i="5" s="1"/>
  <c r="F85" i="5"/>
  <c r="H85" i="5" s="1"/>
  <c r="L85" i="5" s="1"/>
  <c r="AA72" i="5"/>
  <c r="Y90" i="5"/>
  <c r="AB90" i="5" s="1"/>
  <c r="AC92" i="5"/>
  <c r="I94" i="5"/>
  <c r="M84" i="5"/>
  <c r="H21" i="4"/>
  <c r="J11" i="4"/>
  <c r="J21" i="4" s="1"/>
  <c r="M21" i="4"/>
  <c r="F27" i="4"/>
  <c r="H26" i="4"/>
  <c r="M26" i="4"/>
  <c r="Y90" i="3"/>
  <c r="AB90" i="3" s="1"/>
  <c r="AD91" i="3" s="1"/>
  <c r="AD92" i="3"/>
  <c r="AB72" i="3"/>
  <c r="F84" i="3"/>
  <c r="H84" i="3" s="1"/>
  <c r="I94" i="3"/>
  <c r="L83" i="3"/>
  <c r="K83" i="3"/>
  <c r="H51" i="2"/>
  <c r="W43" i="2"/>
  <c r="K49" i="2"/>
  <c r="J51" i="2"/>
  <c r="X44" i="2"/>
  <c r="W49" i="2"/>
  <c r="U43" i="2"/>
  <c r="T43" i="2"/>
  <c r="L43" i="2"/>
  <c r="I51" i="2"/>
  <c r="Z49" i="2"/>
  <c r="Y48" i="2"/>
  <c r="W44" i="2"/>
  <c r="L49" i="2"/>
  <c r="E49" i="2"/>
  <c r="K48" i="2"/>
  <c r="J46" i="2"/>
  <c r="H49" i="2"/>
  <c r="G46" i="2"/>
  <c r="F49" i="2"/>
  <c r="Y49" i="2"/>
  <c r="X51" i="2"/>
  <c r="W51" i="2"/>
  <c r="V43" i="2"/>
  <c r="U49" i="2"/>
  <c r="T48" i="2"/>
  <c r="AB48" i="2"/>
  <c r="J73" i="2"/>
  <c r="H82" i="2"/>
  <c r="L82" i="2" s="1"/>
  <c r="J82" i="2"/>
  <c r="H78" i="2"/>
  <c r="L78" i="2" s="1"/>
  <c r="J78" i="2"/>
  <c r="H74" i="2"/>
  <c r="L74" i="2" s="1"/>
  <c r="J74" i="2"/>
  <c r="H81" i="2"/>
  <c r="L81" i="2" s="1"/>
  <c r="J81" i="2"/>
  <c r="H77" i="2"/>
  <c r="L77" i="2" s="1"/>
  <c r="J77" i="2"/>
  <c r="H80" i="2"/>
  <c r="L80" i="2" s="1"/>
  <c r="J80" i="2"/>
  <c r="H76" i="2"/>
  <c r="L76" i="2" s="1"/>
  <c r="J76" i="2"/>
  <c r="H79" i="2"/>
  <c r="L79" i="2" s="1"/>
  <c r="J79" i="2"/>
  <c r="H75" i="2"/>
  <c r="L75" i="2" s="1"/>
  <c r="J75" i="2"/>
  <c r="K51" i="2"/>
  <c r="J44" i="2"/>
  <c r="I44" i="2"/>
  <c r="F43" i="2"/>
  <c r="E43" i="2"/>
  <c r="AA43" i="2"/>
  <c r="AA46" i="2" s="1"/>
  <c r="Z44" i="2"/>
  <c r="I46" i="2"/>
  <c r="X46" i="2"/>
  <c r="T46" i="2"/>
  <c r="J48" i="2"/>
  <c r="F48" i="2"/>
  <c r="G49" i="2"/>
  <c r="AA48" i="2"/>
  <c r="W48" i="2"/>
  <c r="AB49" i="2"/>
  <c r="X49" i="2"/>
  <c r="T49" i="2"/>
  <c r="F51" i="2"/>
  <c r="Z51" i="2"/>
  <c r="V51" i="2"/>
  <c r="Y44" i="2"/>
  <c r="E46" i="2"/>
  <c r="F46" i="2"/>
  <c r="Y46" i="2"/>
  <c r="U46" i="2"/>
  <c r="G48" i="2"/>
  <c r="X48" i="2"/>
  <c r="G51" i="2"/>
  <c r="K44" i="2"/>
  <c r="J43" i="2"/>
  <c r="H44" i="2"/>
  <c r="G43" i="2"/>
  <c r="X43" i="2"/>
  <c r="AB43" i="2"/>
  <c r="AB46" i="2" s="1"/>
  <c r="AA44" i="2"/>
  <c r="L46" i="2"/>
  <c r="H46" i="2"/>
  <c r="W46" i="2"/>
  <c r="M48" i="2"/>
  <c r="I48" i="2"/>
  <c r="E48" i="2"/>
  <c r="J49" i="2"/>
  <c r="Z48" i="2"/>
  <c r="V48" i="2"/>
  <c r="AA49" i="2"/>
  <c r="M51" i="2"/>
  <c r="E51" i="2"/>
  <c r="Y51" i="2"/>
  <c r="U51" i="2"/>
  <c r="I43" i="2"/>
  <c r="H43" i="2"/>
  <c r="G44" i="2"/>
  <c r="F44" i="2"/>
  <c r="E44" i="2"/>
  <c r="Y43" i="2"/>
  <c r="AB44" i="2"/>
  <c r="K46" i="2"/>
  <c r="Z46" i="2"/>
  <c r="V46" i="2"/>
  <c r="L48" i="2"/>
  <c r="H48" i="2"/>
  <c r="M49" i="2"/>
  <c r="I49" i="2"/>
  <c r="L51" i="2"/>
  <c r="E84" i="2"/>
  <c r="H73" i="2"/>
  <c r="L73" i="2" s="1"/>
  <c r="D84" i="2"/>
  <c r="W62" i="2"/>
  <c r="AC62" i="2"/>
  <c r="Z62" i="2"/>
  <c r="G76" i="2"/>
  <c r="I76" i="2" s="1"/>
  <c r="M76" i="2" s="1"/>
  <c r="V62" i="2"/>
  <c r="G80" i="2"/>
  <c r="I80" i="2" s="1"/>
  <c r="M80" i="2" s="1"/>
  <c r="I79" i="2"/>
  <c r="M79" i="2" s="1"/>
  <c r="I75" i="2"/>
  <c r="M75" i="2" s="1"/>
  <c r="I82" i="2"/>
  <c r="M82" i="2" s="1"/>
  <c r="I78" i="2"/>
  <c r="M78" i="2" s="1"/>
  <c r="AB62" i="2"/>
  <c r="G74" i="2"/>
  <c r="I74" i="2" s="1"/>
  <c r="M74" i="2" s="1"/>
  <c r="I81" i="2"/>
  <c r="M81" i="2" s="1"/>
  <c r="I77" i="2"/>
  <c r="M77" i="2" s="1"/>
  <c r="I73" i="2"/>
  <c r="M73" i="2" s="1"/>
  <c r="M43" i="2"/>
  <c r="M46" i="2" s="1"/>
  <c r="L44" i="2"/>
  <c r="K43" i="2"/>
  <c r="M28" i="1"/>
  <c r="N26" i="1"/>
  <c r="N25" i="1"/>
  <c r="O24" i="1"/>
  <c r="Q23" i="1"/>
  <c r="M23" i="1"/>
  <c r="P22" i="1"/>
  <c r="N27" i="1"/>
  <c r="M26" i="1"/>
  <c r="M25" i="1"/>
  <c r="N24" i="1"/>
  <c r="P23" i="1"/>
  <c r="S22" i="1"/>
  <c r="O22" i="1"/>
  <c r="M27" i="1"/>
  <c r="P25" i="1"/>
  <c r="Q24" i="1"/>
  <c r="M24" i="1"/>
  <c r="O23" i="1"/>
  <c r="R22" i="1"/>
  <c r="T77" i="11" l="1"/>
  <c r="X77" i="11" s="1"/>
  <c r="I65" i="11"/>
  <c r="H65" i="11"/>
  <c r="H78" i="11"/>
  <c r="J78" i="11" s="1"/>
  <c r="N78" i="11" s="1"/>
  <c r="P78" i="11" s="1"/>
  <c r="T82" i="11"/>
  <c r="X82" i="11" s="1"/>
  <c r="Z83" i="11" s="1"/>
  <c r="V77" i="11"/>
  <c r="Y77" i="11" s="1"/>
  <c r="H84" i="11"/>
  <c r="J84" i="11" s="1"/>
  <c r="N84" i="11" s="1"/>
  <c r="P84" i="11" s="1"/>
  <c r="K65" i="11"/>
  <c r="H79" i="11"/>
  <c r="J79" i="11" s="1"/>
  <c r="N79" i="11" s="1"/>
  <c r="P79" i="11" s="1"/>
  <c r="F65" i="11"/>
  <c r="G65" i="11"/>
  <c r="H83" i="11"/>
  <c r="J83" i="11" s="1"/>
  <c r="N83" i="11" s="1"/>
  <c r="P83" i="11" s="1"/>
  <c r="E65" i="11"/>
  <c r="H85" i="11"/>
  <c r="J85" i="11" s="1"/>
  <c r="N85" i="11" s="1"/>
  <c r="P85" i="11" s="1"/>
  <c r="H80" i="11"/>
  <c r="J80" i="11" s="1"/>
  <c r="N80" i="11" s="1"/>
  <c r="P80" i="11" s="1"/>
  <c r="H81" i="11"/>
  <c r="J81" i="11" s="1"/>
  <c r="N81" i="11" s="1"/>
  <c r="P81" i="11" s="1"/>
  <c r="X78" i="11"/>
  <c r="Z78" i="11" s="1"/>
  <c r="H82" i="11"/>
  <c r="J82" i="11" s="1"/>
  <c r="N82" i="11" s="1"/>
  <c r="P82" i="11" s="1"/>
  <c r="X81" i="11"/>
  <c r="X76" i="11"/>
  <c r="X75" i="11"/>
  <c r="Z75" i="11" s="1"/>
  <c r="AA65" i="11"/>
  <c r="V82" i="11"/>
  <c r="Y82" i="11" s="1"/>
  <c r="L65" i="11"/>
  <c r="J77" i="11"/>
  <c r="N77" i="11" s="1"/>
  <c r="P77" i="11" s="1"/>
  <c r="U65" i="11"/>
  <c r="I81" i="11"/>
  <c r="X80" i="11"/>
  <c r="Z80" i="11" s="1"/>
  <c r="J65" i="11"/>
  <c r="Z84" i="11"/>
  <c r="W89" i="10"/>
  <c r="AA89" i="10" s="1"/>
  <c r="F85" i="10"/>
  <c r="H85" i="10" s="1"/>
  <c r="L85" i="10" s="1"/>
  <c r="Q85" i="10" s="1"/>
  <c r="Y90" i="10"/>
  <c r="AB90" i="10" s="1"/>
  <c r="P75" i="11"/>
  <c r="O75" i="11"/>
  <c r="V71" i="10"/>
  <c r="V72" i="10" s="1"/>
  <c r="K72" i="10"/>
  <c r="U71" i="10"/>
  <c r="Y84" i="10" s="1"/>
  <c r="AB84" i="10" s="1"/>
  <c r="T71" i="10"/>
  <c r="Y83" i="10" s="1"/>
  <c r="AB83" i="10" s="1"/>
  <c r="AD83" i="10" s="1"/>
  <c r="F71" i="10"/>
  <c r="F72" i="10" s="1"/>
  <c r="W90" i="10"/>
  <c r="AA90" i="10" s="1"/>
  <c r="L72" i="10"/>
  <c r="E92" i="10"/>
  <c r="G92" i="10" s="1"/>
  <c r="K92" i="10" s="1"/>
  <c r="P92" i="10" s="1"/>
  <c r="W83" i="10"/>
  <c r="AA83" i="10" s="1"/>
  <c r="AC83" i="10" s="1"/>
  <c r="E72" i="10"/>
  <c r="F89" i="10"/>
  <c r="H89" i="10" s="1"/>
  <c r="L89" i="10" s="1"/>
  <c r="Q89" i="10" s="1"/>
  <c r="W72" i="10"/>
  <c r="Y86" i="10"/>
  <c r="AB86" i="10" s="1"/>
  <c r="E90" i="10"/>
  <c r="G90" i="10" s="1"/>
  <c r="K90" i="10" s="1"/>
  <c r="P90" i="10" s="1"/>
  <c r="W85" i="10"/>
  <c r="AA85" i="10" s="1"/>
  <c r="G72" i="10"/>
  <c r="M85" i="10"/>
  <c r="AC92" i="10"/>
  <c r="I94" i="10"/>
  <c r="F88" i="10"/>
  <c r="H88" i="10" s="1"/>
  <c r="L88" i="10" s="1"/>
  <c r="Q88" i="10" s="1"/>
  <c r="Y87" i="10"/>
  <c r="AB87" i="10" s="1"/>
  <c r="X72" i="10"/>
  <c r="M86" i="10"/>
  <c r="Y91" i="10"/>
  <c r="AB91" i="10" s="1"/>
  <c r="AB72" i="10"/>
  <c r="F84" i="10"/>
  <c r="H84" i="10" s="1"/>
  <c r="L84" i="10" s="1"/>
  <c r="P83" i="10"/>
  <c r="L83" i="10"/>
  <c r="M83" i="10"/>
  <c r="E89" i="10"/>
  <c r="G89" i="10" s="1"/>
  <c r="K89" i="10" s="1"/>
  <c r="P89" i="10" s="1"/>
  <c r="W86" i="10"/>
  <c r="AA86" i="10" s="1"/>
  <c r="H72" i="10"/>
  <c r="Y89" i="10"/>
  <c r="AB89" i="10" s="1"/>
  <c r="Z72" i="10"/>
  <c r="F86" i="10"/>
  <c r="H86" i="10" s="1"/>
  <c r="L86" i="10" s="1"/>
  <c r="Q86" i="10" s="1"/>
  <c r="Z71" i="9"/>
  <c r="F86" i="9" s="1"/>
  <c r="H86" i="9" s="1"/>
  <c r="L86" i="9" s="1"/>
  <c r="Q86" i="9" s="1"/>
  <c r="M84" i="10"/>
  <c r="Y88" i="10"/>
  <c r="AB88" i="10" s="1"/>
  <c r="F87" i="10"/>
  <c r="H87" i="10" s="1"/>
  <c r="L87" i="10" s="1"/>
  <c r="Q87" i="10" s="1"/>
  <c r="Y72" i="10"/>
  <c r="E88" i="10"/>
  <c r="G88" i="10" s="1"/>
  <c r="K88" i="10" s="1"/>
  <c r="P88" i="10" s="1"/>
  <c r="W87" i="10"/>
  <c r="AA87" i="10" s="1"/>
  <c r="I72" i="10"/>
  <c r="W88" i="10"/>
  <c r="AA88" i="10" s="1"/>
  <c r="E87" i="10"/>
  <c r="G87" i="10" s="1"/>
  <c r="K87" i="10" s="1"/>
  <c r="P87" i="10" s="1"/>
  <c r="J72" i="10"/>
  <c r="L72" i="9"/>
  <c r="X71" i="9"/>
  <c r="F88" i="9" s="1"/>
  <c r="H88" i="9" s="1"/>
  <c r="L88" i="9" s="1"/>
  <c r="Q88" i="9" s="1"/>
  <c r="U71" i="9"/>
  <c r="F91" i="9" s="1"/>
  <c r="H91" i="9" s="1"/>
  <c r="L91" i="9" s="1"/>
  <c r="Q91" i="9" s="1"/>
  <c r="F85" i="9"/>
  <c r="H85" i="9" s="1"/>
  <c r="L85" i="9" s="1"/>
  <c r="Q85" i="9" s="1"/>
  <c r="AA72" i="9"/>
  <c r="Y90" i="9"/>
  <c r="AB90" i="9" s="1"/>
  <c r="AD91" i="9" s="1"/>
  <c r="Y71" i="9"/>
  <c r="F87" i="9" s="1"/>
  <c r="H87" i="9" s="1"/>
  <c r="L87" i="9" s="1"/>
  <c r="Q87" i="9" s="1"/>
  <c r="V71" i="9"/>
  <c r="V72" i="9" s="1"/>
  <c r="H71" i="9"/>
  <c r="E89" i="9" s="1"/>
  <c r="G89" i="9" s="1"/>
  <c r="K89" i="9" s="1"/>
  <c r="P89" i="9" s="1"/>
  <c r="E71" i="9"/>
  <c r="W83" i="9" s="1"/>
  <c r="AA83" i="9" s="1"/>
  <c r="AC83" i="9" s="1"/>
  <c r="J71" i="9"/>
  <c r="E87" i="9" s="1"/>
  <c r="G87" i="9" s="1"/>
  <c r="K87" i="9" s="1"/>
  <c r="P87" i="9" s="1"/>
  <c r="E85" i="9"/>
  <c r="G85" i="9" s="1"/>
  <c r="K85" i="9" s="1"/>
  <c r="P85" i="9" s="1"/>
  <c r="T71" i="9"/>
  <c r="F92" i="9" s="1"/>
  <c r="H92" i="9" s="1"/>
  <c r="L92" i="9" s="1"/>
  <c r="W71" i="9"/>
  <c r="F89" i="9" s="1"/>
  <c r="H89" i="9" s="1"/>
  <c r="L89" i="9" s="1"/>
  <c r="F71" i="9"/>
  <c r="W84" i="9" s="1"/>
  <c r="AA84" i="9" s="1"/>
  <c r="G71" i="9"/>
  <c r="G72" i="9" s="1"/>
  <c r="M84" i="9"/>
  <c r="AD92" i="9"/>
  <c r="T72" i="7"/>
  <c r="N84" i="9"/>
  <c r="L83" i="9"/>
  <c r="I94" i="9"/>
  <c r="W89" i="9"/>
  <c r="AA89" i="9" s="1"/>
  <c r="E86" i="9"/>
  <c r="G86" i="9" s="1"/>
  <c r="K72" i="9"/>
  <c r="P83" i="9"/>
  <c r="M83" i="9"/>
  <c r="AC91" i="9"/>
  <c r="AC92" i="9"/>
  <c r="E88" i="9"/>
  <c r="G88" i="9" s="1"/>
  <c r="K88" i="9" s="1"/>
  <c r="P88" i="9" s="1"/>
  <c r="W87" i="9"/>
  <c r="AA87" i="9" s="1"/>
  <c r="I72" i="9"/>
  <c r="L72" i="7"/>
  <c r="W90" i="7"/>
  <c r="AA90" i="7" s="1"/>
  <c r="AC91" i="7" s="1"/>
  <c r="Y83" i="7"/>
  <c r="AB83" i="7" s="1"/>
  <c r="AD83" i="7" s="1"/>
  <c r="Y86" i="7"/>
  <c r="AB86" i="7" s="1"/>
  <c r="F89" i="7"/>
  <c r="H89" i="7" s="1"/>
  <c r="L89" i="7" s="1"/>
  <c r="Q89" i="7" s="1"/>
  <c r="U72" i="7"/>
  <c r="Y84" i="7"/>
  <c r="AB84" i="7" s="1"/>
  <c r="N92" i="7"/>
  <c r="M84" i="7"/>
  <c r="E71" i="7"/>
  <c r="E92" i="7" s="1"/>
  <c r="G92" i="7" s="1"/>
  <c r="K92" i="7" s="1"/>
  <c r="F71" i="7"/>
  <c r="E91" i="7" s="1"/>
  <c r="G91" i="7" s="1"/>
  <c r="K91" i="7" s="1"/>
  <c r="P91" i="7" s="1"/>
  <c r="Q86" i="7"/>
  <c r="N86" i="7"/>
  <c r="I94" i="7"/>
  <c r="Z72" i="7"/>
  <c r="Y89" i="7"/>
  <c r="AB89" i="7" s="1"/>
  <c r="AA72" i="7"/>
  <c r="Y90" i="7"/>
  <c r="AB90" i="7" s="1"/>
  <c r="F85" i="7"/>
  <c r="H85" i="7" s="1"/>
  <c r="P83" i="7"/>
  <c r="N91" i="7"/>
  <c r="W90" i="6"/>
  <c r="AA90" i="6" s="1"/>
  <c r="AC91" i="6" s="1"/>
  <c r="N84" i="7"/>
  <c r="AC92" i="7"/>
  <c r="E88" i="7"/>
  <c r="G88" i="7" s="1"/>
  <c r="K88" i="7" s="1"/>
  <c r="W87" i="7"/>
  <c r="AA87" i="7" s="1"/>
  <c r="I72" i="7"/>
  <c r="W89" i="7"/>
  <c r="AA89" i="7" s="1"/>
  <c r="E86" i="7"/>
  <c r="G86" i="7" s="1"/>
  <c r="K86" i="7" s="1"/>
  <c r="K72" i="7"/>
  <c r="F90" i="7"/>
  <c r="H90" i="7" s="1"/>
  <c r="L90" i="7" s="1"/>
  <c r="Y85" i="7"/>
  <c r="AB85" i="7" s="1"/>
  <c r="V72" i="7"/>
  <c r="E89" i="7"/>
  <c r="G89" i="7" s="1"/>
  <c r="K89" i="7" s="1"/>
  <c r="P89" i="7" s="1"/>
  <c r="W86" i="7"/>
  <c r="AA86" i="7" s="1"/>
  <c r="H72" i="7"/>
  <c r="W88" i="7"/>
  <c r="AA88" i="7" s="1"/>
  <c r="E87" i="7"/>
  <c r="G87" i="7" s="1"/>
  <c r="K87" i="7" s="1"/>
  <c r="P87" i="7" s="1"/>
  <c r="J72" i="7"/>
  <c r="L72" i="6"/>
  <c r="Y88" i="7"/>
  <c r="AB88" i="7" s="1"/>
  <c r="F87" i="7"/>
  <c r="H87" i="7" s="1"/>
  <c r="L87" i="7" s="1"/>
  <c r="Q87" i="7" s="1"/>
  <c r="Y72" i="7"/>
  <c r="X72" i="7"/>
  <c r="Y87" i="7"/>
  <c r="AB87" i="7" s="1"/>
  <c r="F88" i="7"/>
  <c r="H88" i="7" s="1"/>
  <c r="L88" i="7" s="1"/>
  <c r="M83" i="7"/>
  <c r="Q83" i="7"/>
  <c r="M85" i="7"/>
  <c r="E90" i="7"/>
  <c r="G90" i="7" s="1"/>
  <c r="K90" i="7" s="1"/>
  <c r="W85" i="7"/>
  <c r="AA85" i="7" s="1"/>
  <c r="G72" i="7"/>
  <c r="F87" i="5"/>
  <c r="H87" i="5" s="1"/>
  <c r="L87" i="5" s="1"/>
  <c r="N87" i="5" s="1"/>
  <c r="F85" i="6"/>
  <c r="H85" i="6" s="1"/>
  <c r="L85" i="6" s="1"/>
  <c r="Q85" i="6" s="1"/>
  <c r="Y90" i="6"/>
  <c r="AB90" i="6" s="1"/>
  <c r="AD91" i="6" s="1"/>
  <c r="F71" i="6"/>
  <c r="E91" i="6" s="1"/>
  <c r="G91" i="6" s="1"/>
  <c r="K91" i="6" s="1"/>
  <c r="P91" i="6" s="1"/>
  <c r="I94" i="6"/>
  <c r="F86" i="5"/>
  <c r="H86" i="5" s="1"/>
  <c r="L86" i="5" s="1"/>
  <c r="N86" i="5" s="1"/>
  <c r="M84" i="6"/>
  <c r="AC92" i="6"/>
  <c r="Y89" i="6"/>
  <c r="AB89" i="6" s="1"/>
  <c r="F86" i="6"/>
  <c r="H86" i="6" s="1"/>
  <c r="L86" i="6" s="1"/>
  <c r="Z72" i="6"/>
  <c r="F91" i="6"/>
  <c r="H91" i="6" s="1"/>
  <c r="L91" i="6" s="1"/>
  <c r="Q91" i="6" s="1"/>
  <c r="U72" i="6"/>
  <c r="Y84" i="6"/>
  <c r="AB84" i="6" s="1"/>
  <c r="Y72" i="5"/>
  <c r="N84" i="6"/>
  <c r="X72" i="6"/>
  <c r="F88" i="6"/>
  <c r="H88" i="6" s="1"/>
  <c r="L88" i="6" s="1"/>
  <c r="Y87" i="6"/>
  <c r="AB87" i="6" s="1"/>
  <c r="W72" i="6"/>
  <c r="F89" i="6"/>
  <c r="H89" i="6" s="1"/>
  <c r="L89" i="6" s="1"/>
  <c r="Q89" i="6" s="1"/>
  <c r="Y86" i="6"/>
  <c r="AB86" i="6" s="1"/>
  <c r="T72" i="6"/>
  <c r="F92" i="6"/>
  <c r="H92" i="6" s="1"/>
  <c r="L92" i="6" s="1"/>
  <c r="Y83" i="6"/>
  <c r="AB83" i="6" s="1"/>
  <c r="AD83" i="6" s="1"/>
  <c r="I71" i="6"/>
  <c r="H71" i="6"/>
  <c r="P83" i="6"/>
  <c r="M85" i="6"/>
  <c r="AD92" i="6"/>
  <c r="F90" i="6"/>
  <c r="H90" i="6" s="1"/>
  <c r="L90" i="6" s="1"/>
  <c r="Y85" i="6"/>
  <c r="AB85" i="6" s="1"/>
  <c r="V72" i="6"/>
  <c r="E71" i="6"/>
  <c r="Q83" i="6"/>
  <c r="W89" i="6"/>
  <c r="AA89" i="6" s="1"/>
  <c r="E86" i="6"/>
  <c r="G86" i="6" s="1"/>
  <c r="K86" i="6" s="1"/>
  <c r="K72" i="6"/>
  <c r="Y72" i="6"/>
  <c r="Y88" i="6"/>
  <c r="AB88" i="6" s="1"/>
  <c r="F87" i="6"/>
  <c r="H87" i="6" s="1"/>
  <c r="L87" i="6" s="1"/>
  <c r="Q87" i="6" s="1"/>
  <c r="G71" i="6"/>
  <c r="J71" i="6"/>
  <c r="K72" i="5"/>
  <c r="E86" i="5"/>
  <c r="G86" i="5" s="1"/>
  <c r="K86" i="5" s="1"/>
  <c r="M86" i="5" s="1"/>
  <c r="Y89" i="5"/>
  <c r="AB89" i="5" s="1"/>
  <c r="AD90" i="5" s="1"/>
  <c r="M72" i="3"/>
  <c r="E87" i="5"/>
  <c r="G87" i="5" s="1"/>
  <c r="K87" i="5" s="1"/>
  <c r="M87" i="5" s="1"/>
  <c r="E84" i="3"/>
  <c r="G84" i="3" s="1"/>
  <c r="K84" i="3" s="1"/>
  <c r="M84" i="3" s="1"/>
  <c r="J72" i="5"/>
  <c r="AC90" i="5"/>
  <c r="T72" i="5"/>
  <c r="F91" i="5"/>
  <c r="H91" i="5" s="1"/>
  <c r="L91" i="5" s="1"/>
  <c r="N91" i="5" s="1"/>
  <c r="Y84" i="5"/>
  <c r="AB84" i="5" s="1"/>
  <c r="AD85" i="5" s="1"/>
  <c r="Y83" i="5"/>
  <c r="AB83" i="5" s="1"/>
  <c r="AD83" i="5" s="1"/>
  <c r="G72" i="5"/>
  <c r="E90" i="5"/>
  <c r="G90" i="5" s="1"/>
  <c r="K90" i="5" s="1"/>
  <c r="F90" i="5"/>
  <c r="H90" i="5" s="1"/>
  <c r="L90" i="5" s="1"/>
  <c r="AD91" i="5"/>
  <c r="V72" i="5"/>
  <c r="F88" i="5"/>
  <c r="H88" i="5" s="1"/>
  <c r="L88" i="5" s="1"/>
  <c r="Y87" i="5"/>
  <c r="AB87" i="5" s="1"/>
  <c r="AD88" i="5" s="1"/>
  <c r="X72" i="5"/>
  <c r="P83" i="5"/>
  <c r="E88" i="5"/>
  <c r="G88" i="5" s="1"/>
  <c r="K88" i="5" s="1"/>
  <c r="W87" i="5"/>
  <c r="AA87" i="5" s="1"/>
  <c r="I72" i="5"/>
  <c r="H72" i="5"/>
  <c r="W86" i="5"/>
  <c r="AA86" i="5" s="1"/>
  <c r="AC86" i="5" s="1"/>
  <c r="E89" i="5"/>
  <c r="G89" i="5" s="1"/>
  <c r="K89" i="5" s="1"/>
  <c r="AC89" i="5"/>
  <c r="E92" i="5"/>
  <c r="G92" i="5" s="1"/>
  <c r="K92" i="5" s="1"/>
  <c r="W83" i="5"/>
  <c r="AA83" i="5" s="1"/>
  <c r="AC83" i="5" s="1"/>
  <c r="E72" i="5"/>
  <c r="F89" i="5"/>
  <c r="H89" i="5" s="1"/>
  <c r="L89" i="5" s="1"/>
  <c r="W72" i="5"/>
  <c r="Y86" i="5"/>
  <c r="AB86" i="5" s="1"/>
  <c r="AD86" i="5" s="1"/>
  <c r="N92" i="5"/>
  <c r="Q83" i="5"/>
  <c r="F72" i="5"/>
  <c r="E91" i="5"/>
  <c r="G91" i="5" s="1"/>
  <c r="K91" i="5" s="1"/>
  <c r="W84" i="5"/>
  <c r="AA84" i="5" s="1"/>
  <c r="N85" i="5"/>
  <c r="L84" i="3"/>
  <c r="N84" i="3" s="1"/>
  <c r="AC89" i="3"/>
  <c r="Z72" i="3"/>
  <c r="J26" i="4"/>
  <c r="O26" i="4"/>
  <c r="F28" i="4"/>
  <c r="H27" i="4"/>
  <c r="J27" i="4" s="1"/>
  <c r="M27" i="4"/>
  <c r="O27" i="4" s="1"/>
  <c r="F86" i="3"/>
  <c r="H86" i="3" s="1"/>
  <c r="F87" i="3"/>
  <c r="H87" i="3" s="1"/>
  <c r="Y72" i="3"/>
  <c r="F90" i="3"/>
  <c r="H90" i="3" s="1"/>
  <c r="AD89" i="3"/>
  <c r="V72" i="3"/>
  <c r="AD86" i="3"/>
  <c r="F92" i="3"/>
  <c r="H92" i="3" s="1"/>
  <c r="F89" i="3"/>
  <c r="H89" i="3" s="1"/>
  <c r="T72" i="3"/>
  <c r="F88" i="3"/>
  <c r="H88" i="3" s="1"/>
  <c r="W72" i="3"/>
  <c r="X72" i="3"/>
  <c r="AD84" i="3"/>
  <c r="AD87" i="3"/>
  <c r="F91" i="3"/>
  <c r="H91" i="3" s="1"/>
  <c r="AD85" i="3"/>
  <c r="U72" i="3"/>
  <c r="AD90" i="3"/>
  <c r="F85" i="3"/>
  <c r="H85" i="3" s="1"/>
  <c r="AD88" i="3"/>
  <c r="AA72" i="3"/>
  <c r="AC88" i="3"/>
  <c r="AC86" i="3"/>
  <c r="AC84" i="3"/>
  <c r="AC87" i="3"/>
  <c r="AC85" i="3"/>
  <c r="AC90" i="3"/>
  <c r="AC91" i="3"/>
  <c r="E72" i="3"/>
  <c r="E92" i="3"/>
  <c r="G92" i="3" s="1"/>
  <c r="K72" i="3"/>
  <c r="E86" i="3"/>
  <c r="G86" i="3" s="1"/>
  <c r="G72" i="3"/>
  <c r="E90" i="3"/>
  <c r="G90" i="3" s="1"/>
  <c r="L72" i="3"/>
  <c r="E85" i="3"/>
  <c r="G85" i="3" s="1"/>
  <c r="J72" i="3"/>
  <c r="E87" i="3"/>
  <c r="G87" i="3" s="1"/>
  <c r="H72" i="3"/>
  <c r="E89" i="3"/>
  <c r="G89" i="3" s="1"/>
  <c r="F72" i="3"/>
  <c r="E91" i="3"/>
  <c r="G91" i="3" s="1"/>
  <c r="I72" i="3"/>
  <c r="E88" i="3"/>
  <c r="G88" i="3" s="1"/>
  <c r="N83" i="3"/>
  <c r="M83" i="3"/>
  <c r="M84" i="2"/>
  <c r="L84" i="2"/>
  <c r="J84" i="2"/>
  <c r="O79" i="2"/>
  <c r="O73" i="2"/>
  <c r="N75" i="2"/>
  <c r="O75" i="2"/>
  <c r="N76" i="2"/>
  <c r="O76" i="2"/>
  <c r="N77" i="2"/>
  <c r="O77" i="2"/>
  <c r="N74" i="2"/>
  <c r="O74" i="2"/>
  <c r="N82" i="2"/>
  <c r="O82" i="2"/>
  <c r="O80" i="2"/>
  <c r="O81" i="2"/>
  <c r="O78" i="2"/>
  <c r="N79" i="2"/>
  <c r="N80" i="2"/>
  <c r="N81" i="2"/>
  <c r="N78" i="2"/>
  <c r="N73" i="2"/>
  <c r="H84" i="2"/>
  <c r="I84" i="2"/>
  <c r="Z77" i="11" l="1"/>
  <c r="P87" i="11"/>
  <c r="N87" i="11"/>
  <c r="J87" i="11"/>
  <c r="Z79" i="11"/>
  <c r="V65" i="11"/>
  <c r="I83" i="11"/>
  <c r="K83" i="11" s="1"/>
  <c r="O83" i="11" s="1"/>
  <c r="Q83" i="11" s="1"/>
  <c r="T65" i="11"/>
  <c r="I85" i="11"/>
  <c r="K85" i="11" s="1"/>
  <c r="O85" i="11" s="1"/>
  <c r="Q85" i="11" s="1"/>
  <c r="Z65" i="11"/>
  <c r="I79" i="11"/>
  <c r="K79" i="11" s="1"/>
  <c r="O79" i="11" s="1"/>
  <c r="Q79" i="11" s="1"/>
  <c r="AB65" i="11"/>
  <c r="I77" i="11"/>
  <c r="K77" i="11" s="1"/>
  <c r="O77" i="11" s="1"/>
  <c r="Q77" i="11" s="1"/>
  <c r="V78" i="11"/>
  <c r="Y78" i="11" s="1"/>
  <c r="AA78" i="11" s="1"/>
  <c r="I82" i="11"/>
  <c r="K82" i="11" s="1"/>
  <c r="O82" i="11" s="1"/>
  <c r="Q82" i="11" s="1"/>
  <c r="I80" i="11"/>
  <c r="K80" i="11" s="1"/>
  <c r="O80" i="11" s="1"/>
  <c r="Q80" i="11" s="1"/>
  <c r="V75" i="11"/>
  <c r="Y75" i="11" s="1"/>
  <c r="AA75" i="11" s="1"/>
  <c r="V76" i="11"/>
  <c r="Y76" i="11" s="1"/>
  <c r="AA77" i="11" s="1"/>
  <c r="I84" i="11"/>
  <c r="K84" i="11" s="1"/>
  <c r="O84" i="11" s="1"/>
  <c r="Q84" i="11" s="1"/>
  <c r="Z76" i="11"/>
  <c r="Z82" i="11"/>
  <c r="K81" i="11"/>
  <c r="O81" i="11" s="1"/>
  <c r="Q81" i="11" s="1"/>
  <c r="K76" i="11"/>
  <c r="V83" i="11"/>
  <c r="Y83" i="11" s="1"/>
  <c r="AA84" i="11" s="1"/>
  <c r="Y65" i="11"/>
  <c r="V80" i="11"/>
  <c r="Y80" i="11" s="1"/>
  <c r="X65" i="11"/>
  <c r="W65" i="11"/>
  <c r="V79" i="11"/>
  <c r="Y79" i="11" s="1"/>
  <c r="Z81" i="11"/>
  <c r="K78" i="11"/>
  <c r="O78" i="11" s="1"/>
  <c r="Q78" i="11" s="1"/>
  <c r="V81" i="11"/>
  <c r="Y81" i="11" s="1"/>
  <c r="N85" i="10"/>
  <c r="AD90" i="10"/>
  <c r="F90" i="10"/>
  <c r="H90" i="10" s="1"/>
  <c r="L90" i="10" s="1"/>
  <c r="Q90" i="10" s="1"/>
  <c r="AC90" i="10"/>
  <c r="H72" i="9"/>
  <c r="F91" i="10"/>
  <c r="H91" i="10" s="1"/>
  <c r="L91" i="10" s="1"/>
  <c r="Q91" i="10" s="1"/>
  <c r="AD91" i="10"/>
  <c r="AD88" i="10"/>
  <c r="F92" i="10"/>
  <c r="H92" i="10" s="1"/>
  <c r="L92" i="10" s="1"/>
  <c r="Q92" i="10" s="1"/>
  <c r="Y85" i="10"/>
  <c r="AB85" i="10" s="1"/>
  <c r="AD86" i="10" s="1"/>
  <c r="W84" i="10"/>
  <c r="AA84" i="10" s="1"/>
  <c r="AC84" i="10" s="1"/>
  <c r="E91" i="10"/>
  <c r="G91" i="10" s="1"/>
  <c r="K91" i="10" s="1"/>
  <c r="P91" i="10" s="1"/>
  <c r="P94" i="10" s="1"/>
  <c r="Q75" i="11"/>
  <c r="U72" i="10"/>
  <c r="AC87" i="10"/>
  <c r="T72" i="10"/>
  <c r="AD84" i="10"/>
  <c r="Y89" i="9"/>
  <c r="AB89" i="9" s="1"/>
  <c r="AD90" i="9" s="1"/>
  <c r="M92" i="10"/>
  <c r="W86" i="9"/>
  <c r="AA86" i="9" s="1"/>
  <c r="AC87" i="9" s="1"/>
  <c r="AD92" i="10"/>
  <c r="AC91" i="10"/>
  <c r="Z72" i="9"/>
  <c r="N88" i="10"/>
  <c r="X72" i="9"/>
  <c r="M90" i="10"/>
  <c r="Y87" i="9"/>
  <c r="AB87" i="9" s="1"/>
  <c r="N89" i="10"/>
  <c r="M88" i="10"/>
  <c r="AD87" i="10"/>
  <c r="W85" i="9"/>
  <c r="AA85" i="9" s="1"/>
  <c r="AC85" i="9" s="1"/>
  <c r="AC86" i="10"/>
  <c r="AC88" i="10"/>
  <c r="Q83" i="10"/>
  <c r="N83" i="10"/>
  <c r="Q84" i="10"/>
  <c r="N84" i="10"/>
  <c r="N86" i="10"/>
  <c r="N87" i="10"/>
  <c r="AC89" i="10"/>
  <c r="AD89" i="10"/>
  <c r="M89" i="10"/>
  <c r="M87" i="10"/>
  <c r="Y85" i="9"/>
  <c r="AB85" i="9" s="1"/>
  <c r="E90" i="9"/>
  <c r="G90" i="9" s="1"/>
  <c r="K90" i="9" s="1"/>
  <c r="P90" i="9" s="1"/>
  <c r="Y84" i="9"/>
  <c r="AB84" i="9" s="1"/>
  <c r="Y88" i="9"/>
  <c r="AB88" i="9" s="1"/>
  <c r="Y72" i="9"/>
  <c r="U72" i="9"/>
  <c r="E92" i="9"/>
  <c r="G92" i="9" s="1"/>
  <c r="K92" i="9" s="1"/>
  <c r="P92" i="9" s="1"/>
  <c r="W88" i="9"/>
  <c r="AA88" i="9" s="1"/>
  <c r="AC89" i="9" s="1"/>
  <c r="F90" i="9"/>
  <c r="H90" i="9" s="1"/>
  <c r="L90" i="9" s="1"/>
  <c r="Q90" i="9" s="1"/>
  <c r="M85" i="9"/>
  <c r="N85" i="9"/>
  <c r="E72" i="9"/>
  <c r="Y86" i="9"/>
  <c r="AB86" i="9" s="1"/>
  <c r="J72" i="9"/>
  <c r="Y83" i="9"/>
  <c r="AB83" i="9" s="1"/>
  <c r="AD83" i="9" s="1"/>
  <c r="T72" i="9"/>
  <c r="W72" i="9"/>
  <c r="Q89" i="9"/>
  <c r="N89" i="9"/>
  <c r="E91" i="9"/>
  <c r="G91" i="9" s="1"/>
  <c r="K91" i="9" s="1"/>
  <c r="P91" i="9" s="1"/>
  <c r="F72" i="9"/>
  <c r="M87" i="9"/>
  <c r="AC84" i="9"/>
  <c r="N87" i="9"/>
  <c r="N86" i="9"/>
  <c r="N88" i="9"/>
  <c r="AC90" i="9"/>
  <c r="M89" i="9"/>
  <c r="M88" i="9"/>
  <c r="K86" i="9"/>
  <c r="N91" i="9"/>
  <c r="Q83" i="9"/>
  <c r="N83" i="9"/>
  <c r="Q92" i="9"/>
  <c r="N92" i="9"/>
  <c r="AD84" i="7"/>
  <c r="AC90" i="7"/>
  <c r="AD87" i="7"/>
  <c r="N89" i="7"/>
  <c r="AD85" i="7"/>
  <c r="F72" i="7"/>
  <c r="E72" i="7"/>
  <c r="W83" i="7"/>
  <c r="AA83" i="7" s="1"/>
  <c r="AC83" i="7" s="1"/>
  <c r="AD89" i="7"/>
  <c r="W84" i="7"/>
  <c r="AA84" i="7" s="1"/>
  <c r="AC85" i="7" s="1"/>
  <c r="AD90" i="7"/>
  <c r="N85" i="6"/>
  <c r="M89" i="7"/>
  <c r="AD86" i="7"/>
  <c r="M87" i="7"/>
  <c r="M91" i="7"/>
  <c r="N87" i="7"/>
  <c r="AC87" i="7"/>
  <c r="AD91" i="7"/>
  <c r="AC90" i="6"/>
  <c r="Q88" i="7"/>
  <c r="N88" i="7"/>
  <c r="AC86" i="7"/>
  <c r="P86" i="7"/>
  <c r="M86" i="7"/>
  <c r="P88" i="7"/>
  <c r="M88" i="7"/>
  <c r="G94" i="7"/>
  <c r="P90" i="7"/>
  <c r="M90" i="7"/>
  <c r="Q90" i="7"/>
  <c r="N90" i="7"/>
  <c r="K94" i="7"/>
  <c r="P92" i="7"/>
  <c r="M92" i="7"/>
  <c r="L85" i="7"/>
  <c r="H94" i="7"/>
  <c r="AD88" i="7"/>
  <c r="AC88" i="7"/>
  <c r="AC89" i="7"/>
  <c r="AD88" i="6"/>
  <c r="F72" i="6"/>
  <c r="W84" i="6"/>
  <c r="AA84" i="6" s="1"/>
  <c r="AD85" i="6"/>
  <c r="AD89" i="6"/>
  <c r="N91" i="6"/>
  <c r="W88" i="6"/>
  <c r="AA88" i="6" s="1"/>
  <c r="AC89" i="6" s="1"/>
  <c r="E87" i="6"/>
  <c r="G87" i="6" s="1"/>
  <c r="K87" i="6" s="1"/>
  <c r="J72" i="6"/>
  <c r="E90" i="6"/>
  <c r="G90" i="6" s="1"/>
  <c r="K90" i="6" s="1"/>
  <c r="W85" i="6"/>
  <c r="AA85" i="6" s="1"/>
  <c r="G72" i="6"/>
  <c r="L94" i="6"/>
  <c r="E89" i="6"/>
  <c r="G89" i="6" s="1"/>
  <c r="K89" i="6" s="1"/>
  <c r="W86" i="6"/>
  <c r="AA86" i="6" s="1"/>
  <c r="H72" i="6"/>
  <c r="Q92" i="6"/>
  <c r="N92" i="6"/>
  <c r="H94" i="6"/>
  <c r="P86" i="6"/>
  <c r="M86" i="6"/>
  <c r="Q90" i="6"/>
  <c r="N90" i="6"/>
  <c r="AD90" i="6"/>
  <c r="AD87" i="6"/>
  <c r="N87" i="6"/>
  <c r="N89" i="6"/>
  <c r="E92" i="6"/>
  <c r="G92" i="6" s="1"/>
  <c r="K92" i="6" s="1"/>
  <c r="W83" i="6"/>
  <c r="AA83" i="6" s="1"/>
  <c r="AC83" i="6" s="1"/>
  <c r="E72" i="6"/>
  <c r="E88" i="6"/>
  <c r="G88" i="6" s="1"/>
  <c r="K88" i="6" s="1"/>
  <c r="W87" i="6"/>
  <c r="AA87" i="6" s="1"/>
  <c r="I72" i="6"/>
  <c r="AD86" i="6"/>
  <c r="Q88" i="6"/>
  <c r="N88" i="6"/>
  <c r="AD84" i="6"/>
  <c r="M91" i="6"/>
  <c r="Q86" i="6"/>
  <c r="N86" i="6"/>
  <c r="P86" i="5"/>
  <c r="AD89" i="5"/>
  <c r="AC84" i="5"/>
  <c r="P85" i="5"/>
  <c r="Q85" i="5"/>
  <c r="Q84" i="5"/>
  <c r="P84" i="5"/>
  <c r="AD84" i="5"/>
  <c r="L94" i="5"/>
  <c r="M90" i="5"/>
  <c r="N90" i="5"/>
  <c r="AC87" i="5"/>
  <c r="H94" i="5"/>
  <c r="M89" i="5"/>
  <c r="M88" i="5"/>
  <c r="AC85" i="5"/>
  <c r="M92" i="5"/>
  <c r="AC88" i="5"/>
  <c r="M91" i="5"/>
  <c r="P91" i="5" s="1"/>
  <c r="G94" i="5"/>
  <c r="K94" i="5"/>
  <c r="AD87" i="5"/>
  <c r="N89" i="5"/>
  <c r="N88" i="5"/>
  <c r="L89" i="3"/>
  <c r="N89" i="3" s="1"/>
  <c r="H94" i="3"/>
  <c r="L91" i="3"/>
  <c r="N91" i="3" s="1"/>
  <c r="L92" i="3"/>
  <c r="N92" i="3" s="1"/>
  <c r="L90" i="3"/>
  <c r="N90" i="3" s="1"/>
  <c r="L88" i="3"/>
  <c r="N88" i="3" s="1"/>
  <c r="L86" i="3"/>
  <c r="N86" i="3" s="1"/>
  <c r="L87" i="3"/>
  <c r="K88" i="3"/>
  <c r="M88" i="3" s="1"/>
  <c r="K86" i="3"/>
  <c r="M86" i="3" s="1"/>
  <c r="K89" i="3"/>
  <c r="M89" i="3" s="1"/>
  <c r="K91" i="3"/>
  <c r="M91" i="3" s="1"/>
  <c r="K90" i="3"/>
  <c r="K92" i="3"/>
  <c r="M92" i="3" s="1"/>
  <c r="K87" i="3"/>
  <c r="Q83" i="3"/>
  <c r="M28" i="4"/>
  <c r="H28" i="4"/>
  <c r="J28" i="4" s="1"/>
  <c r="F29" i="4"/>
  <c r="K85" i="3"/>
  <c r="O84" i="2"/>
  <c r="N84" i="2"/>
  <c r="AA79" i="11" l="1"/>
  <c r="O76" i="11"/>
  <c r="K87" i="11"/>
  <c r="AA76" i="11"/>
  <c r="AA83" i="11"/>
  <c r="AA80" i="11"/>
  <c r="AA82" i="11"/>
  <c r="AA81" i="11"/>
  <c r="AC85" i="6"/>
  <c r="AD86" i="9"/>
  <c r="N90" i="10"/>
  <c r="AC85" i="10"/>
  <c r="N91" i="10"/>
  <c r="AD85" i="10"/>
  <c r="G94" i="10"/>
  <c r="H94" i="10"/>
  <c r="M91" i="10"/>
  <c r="M94" i="10" s="1"/>
  <c r="K94" i="10"/>
  <c r="L94" i="10"/>
  <c r="N92" i="10"/>
  <c r="AD89" i="9"/>
  <c r="AC86" i="9"/>
  <c r="M90" i="9"/>
  <c r="H94" i="9"/>
  <c r="AD85" i="9"/>
  <c r="Q94" i="10"/>
  <c r="AD88" i="9"/>
  <c r="AD87" i="9"/>
  <c r="M92" i="9"/>
  <c r="N90" i="9"/>
  <c r="N94" i="9" s="1"/>
  <c r="L94" i="9"/>
  <c r="AC88" i="9"/>
  <c r="AD84" i="9"/>
  <c r="M91" i="9"/>
  <c r="G94" i="9"/>
  <c r="Q94" i="9"/>
  <c r="P86" i="9"/>
  <c r="P94" i="9" s="1"/>
  <c r="M86" i="9"/>
  <c r="K94" i="9"/>
  <c r="AC86" i="6"/>
  <c r="AC84" i="7"/>
  <c r="P94" i="7"/>
  <c r="K96" i="7" s="1"/>
  <c r="M94" i="7"/>
  <c r="Q85" i="7"/>
  <c r="Q94" i="7" s="1"/>
  <c r="L94" i="7"/>
  <c r="N85" i="7"/>
  <c r="N94" i="7" s="1"/>
  <c r="N94" i="6"/>
  <c r="AC87" i="6"/>
  <c r="K94" i="6"/>
  <c r="Q94" i="6"/>
  <c r="G94" i="6"/>
  <c r="P87" i="6"/>
  <c r="M87" i="6"/>
  <c r="P89" i="6"/>
  <c r="M89" i="6"/>
  <c r="AC88" i="6"/>
  <c r="AC84" i="6"/>
  <c r="P90" i="6"/>
  <c r="M90" i="6"/>
  <c r="P88" i="6"/>
  <c r="M88" i="6"/>
  <c r="P92" i="6"/>
  <c r="M92" i="6"/>
  <c r="Q92" i="5"/>
  <c r="Q91" i="5"/>
  <c r="Q90" i="5"/>
  <c r="Q86" i="5"/>
  <c r="P87" i="5"/>
  <c r="Q87" i="5"/>
  <c r="P90" i="5"/>
  <c r="P92" i="5"/>
  <c r="O94" i="5"/>
  <c r="N94" i="5"/>
  <c r="M94" i="5"/>
  <c r="Q87" i="3"/>
  <c r="N87" i="3"/>
  <c r="G94" i="3"/>
  <c r="L85" i="3"/>
  <c r="M87" i="3"/>
  <c r="P87" i="3"/>
  <c r="M90" i="3"/>
  <c r="Q90" i="3" s="1"/>
  <c r="P90" i="3"/>
  <c r="P88" i="3"/>
  <c r="P83" i="3"/>
  <c r="P92" i="3"/>
  <c r="Q84" i="3"/>
  <c r="P84" i="3"/>
  <c r="M29" i="4"/>
  <c r="O29" i="4" s="1"/>
  <c r="F30" i="4"/>
  <c r="H29" i="4"/>
  <c r="J29" i="4" s="1"/>
  <c r="O28" i="4"/>
  <c r="M85" i="3"/>
  <c r="K94" i="3"/>
  <c r="Q76" i="11" l="1"/>
  <c r="Q87" i="11" s="1"/>
  <c r="O87" i="11"/>
  <c r="N94" i="10"/>
  <c r="M94" i="9"/>
  <c r="M96" i="7"/>
  <c r="M94" i="6"/>
  <c r="M97" i="6" s="1"/>
  <c r="N97" i="6" s="1"/>
  <c r="P94" i="6"/>
  <c r="Q89" i="5"/>
  <c r="P89" i="5"/>
  <c r="P88" i="5"/>
  <c r="Q88" i="5"/>
  <c r="N85" i="3"/>
  <c r="N94" i="3" s="1"/>
  <c r="L94" i="3"/>
  <c r="Q86" i="3"/>
  <c r="P86" i="3"/>
  <c r="Q92" i="3"/>
  <c r="Q88" i="3"/>
  <c r="P91" i="3"/>
  <c r="Q91" i="3"/>
  <c r="M94" i="3"/>
  <c r="Q89" i="3"/>
  <c r="P89" i="3"/>
  <c r="F31" i="4"/>
  <c r="H30" i="4"/>
  <c r="J30" i="4" s="1"/>
  <c r="M30" i="4"/>
  <c r="Q94" i="5" l="1"/>
  <c r="P94" i="5"/>
  <c r="Q85" i="3"/>
  <c r="Q94" i="3" s="1"/>
  <c r="P85" i="3"/>
  <c r="P94" i="3" s="1"/>
  <c r="O30" i="4"/>
  <c r="F32" i="4"/>
  <c r="H31" i="4"/>
  <c r="J31" i="4" s="1"/>
  <c r="M31" i="4"/>
  <c r="O31" i="4" s="1"/>
  <c r="M32" i="4" l="1"/>
  <c r="H32" i="4"/>
  <c r="J32" i="4" s="1"/>
  <c r="F33" i="4"/>
  <c r="M33" i="4" l="1"/>
  <c r="O33" i="4" s="1"/>
  <c r="H33" i="4"/>
  <c r="F35" i="4"/>
  <c r="O32" i="4"/>
  <c r="M35" i="4"/>
  <c r="J33" i="4" l="1"/>
  <c r="J35" i="4" s="1"/>
  <c r="H35" i="4"/>
  <c r="O35" i="4"/>
</calcChain>
</file>

<file path=xl/sharedStrings.xml><?xml version="1.0" encoding="utf-8"?>
<sst xmlns="http://schemas.openxmlformats.org/spreadsheetml/2006/main" count="915" uniqueCount="107">
  <si>
    <t>Summary of Earned Premium and Rate Changes</t>
  </si>
  <si>
    <t>Calendar</t>
  </si>
  <si>
    <t>Year</t>
  </si>
  <si>
    <t>Earned</t>
  </si>
  <si>
    <t>Premiums</t>
  </si>
  <si>
    <t>($000)</t>
  </si>
  <si>
    <t>Rate</t>
  </si>
  <si>
    <t>Changes</t>
  </si>
  <si>
    <t>Average</t>
  </si>
  <si>
    <t>Rate level</t>
  </si>
  <si>
    <t>Cumulative</t>
  </si>
  <si>
    <t>Annual</t>
  </si>
  <si>
    <t>Exposure</t>
  </si>
  <si>
    <t>Change</t>
  </si>
  <si>
    <t>Reported claim development</t>
  </si>
  <si>
    <t>Accident</t>
  </si>
  <si>
    <t>Development period</t>
  </si>
  <si>
    <t>Paid claim development</t>
  </si>
  <si>
    <t>Reported Claim Ratio</t>
  </si>
  <si>
    <t>Reported Claims to On-level earned Premium</t>
  </si>
  <si>
    <t>Ratio of Paid to Reported Claims</t>
  </si>
  <si>
    <t>Ratio of Cumulative Paid Claims to On-level premiums</t>
  </si>
  <si>
    <t>Reported Claim Count</t>
  </si>
  <si>
    <t>Closed Claim Count</t>
  </si>
  <si>
    <t>Ratio of Closed to Reported Claim count</t>
  </si>
  <si>
    <t>Average Reported Claim</t>
  </si>
  <si>
    <t>Average Paid Claim</t>
  </si>
  <si>
    <t>Average Case Outstanding</t>
  </si>
  <si>
    <t xml:space="preserve"> Reported claims</t>
  </si>
  <si>
    <t>Paid claims</t>
  </si>
  <si>
    <t>To ult</t>
  </si>
  <si>
    <t>Age-to-Age Development Factors on Reported Claims</t>
  </si>
  <si>
    <t>Age-to-Age Development Factors on Paid Claims</t>
  </si>
  <si>
    <t>Average Age-to-Age Development Factors on Reported Claims</t>
  </si>
  <si>
    <t>Simple Average</t>
  </si>
  <si>
    <t>Latest 5</t>
  </si>
  <si>
    <t>Latest3</t>
  </si>
  <si>
    <t>Medial Average</t>
  </si>
  <si>
    <t>Volume Weighted Average</t>
  </si>
  <si>
    <t>Geometric Average</t>
  </si>
  <si>
    <t>Latest 4</t>
  </si>
  <si>
    <t>Selected Age-to-Age Development Factors on Reported Claims</t>
  </si>
  <si>
    <t>Prior Selected</t>
  </si>
  <si>
    <t>Selected</t>
  </si>
  <si>
    <t>CDF to ultimate</t>
  </si>
  <si>
    <t>Percent reported</t>
  </si>
  <si>
    <t>Selected Age-to-Age Development Factors on Paid Claims</t>
  </si>
  <si>
    <t xml:space="preserve">Claims at </t>
  </si>
  <si>
    <t>Reported</t>
  </si>
  <si>
    <t>Paid</t>
  </si>
  <si>
    <t>TOTAL</t>
  </si>
  <si>
    <t xml:space="preserve">                CDF to Ultimate</t>
  </si>
  <si>
    <t xml:space="preserve">                      Projected Ultim Claims</t>
  </si>
  <si>
    <t xml:space="preserve">                      Using Dev method with</t>
  </si>
  <si>
    <t>Case</t>
  </si>
  <si>
    <t>at 2007-12-31</t>
  </si>
  <si>
    <t xml:space="preserve">Outstanding </t>
  </si>
  <si>
    <t>Unpaid Claim estimate at 2007-12-31</t>
  </si>
  <si>
    <t xml:space="preserve">IBNR- Based on </t>
  </si>
  <si>
    <t>Dev Method with</t>
  </si>
  <si>
    <t>Total-Based on</t>
  </si>
  <si>
    <t>Development of unpaid claim estimate</t>
  </si>
  <si>
    <t>Reporting and Payment Patterns</t>
  </si>
  <si>
    <t>Age</t>
  </si>
  <si>
    <t>(months)</t>
  </si>
  <si>
    <t>Development Factors</t>
  </si>
  <si>
    <t xml:space="preserve">                  Cumulative</t>
  </si>
  <si>
    <t xml:space="preserve">      Reported Claim</t>
  </si>
  <si>
    <t xml:space="preserve">     Paid Claim</t>
  </si>
  <si>
    <t>Reported %</t>
  </si>
  <si>
    <t>Incremental</t>
  </si>
  <si>
    <t>Paid %</t>
  </si>
  <si>
    <t>Unpaid Claim estimate at 2008-12-31</t>
  </si>
  <si>
    <t>at 2008-12-31</t>
  </si>
  <si>
    <t>Impact of Changing Conditions</t>
  </si>
  <si>
    <t>Summary of Earned Premium and Claim Ratio Assumptions and Actual IBNR</t>
  </si>
  <si>
    <t>Premium</t>
  </si>
  <si>
    <t>Ultimate</t>
  </si>
  <si>
    <t>Claim Ratio</t>
  </si>
  <si>
    <t>Claims</t>
  </si>
  <si>
    <t>Claims at</t>
  </si>
  <si>
    <t>Actual</t>
  </si>
  <si>
    <t>IBNR</t>
  </si>
  <si>
    <t xml:space="preserve">     Steady-State</t>
  </si>
  <si>
    <t xml:space="preserve">     Increasing Claim Ratios</t>
  </si>
  <si>
    <t>Total</t>
  </si>
  <si>
    <t xml:space="preserve">                 Increasing case outstanding strength</t>
  </si>
  <si>
    <t>Increasing Claim Ratios and Case Outstanding strength</t>
  </si>
  <si>
    <t>Difference from Actual IBNR</t>
  </si>
  <si>
    <t>Using Dev Method with</t>
  </si>
  <si>
    <t>Steady State Environment</t>
  </si>
  <si>
    <t xml:space="preserve">                As of months</t>
  </si>
  <si>
    <t>%</t>
  </si>
  <si>
    <t>Priv Pass</t>
  </si>
  <si>
    <t>Auto</t>
  </si>
  <si>
    <t>Comm</t>
  </si>
  <si>
    <t>Steady-State (No Change in Product Mix)</t>
  </si>
  <si>
    <t>Earned Premium</t>
  </si>
  <si>
    <t>Ultimate Claim Ratios</t>
  </si>
  <si>
    <t>Ultimate Claims</t>
  </si>
  <si>
    <t>Changing Product Mix</t>
  </si>
  <si>
    <t>Product Mix Scenarios</t>
  </si>
  <si>
    <t>Private Passenger Automobile</t>
  </si>
  <si>
    <t>Commercial Automobile</t>
  </si>
  <si>
    <t>Latest 2</t>
  </si>
  <si>
    <t>Latest 3</t>
  </si>
  <si>
    <t>Average Age-to-Age Development Factors on Paid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</si>
</sst>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00"/>
    <numFmt numFmtId="166" formatCode="#,##0.000"/>
    <numFmt numFmtId="167" formatCode="yyyy\-mm\-dd;@"/>
    <numFmt numFmtId="168" formatCode="_-* #,##0_-;\-* #,##0_-;_-* &quot;-&quot;??_-;_-@_-"/>
    <numFmt numFmtId="169" formatCode="_-* #,##0\ _€_-;\-* #,##0\ _€_-;_-* &quot;-&quot;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3" fontId="0" fillId="0" borderId="0" xfId="0" applyNumberFormat="1"/>
    <xf numFmtId="3" fontId="0" fillId="0" borderId="0" xfId="0" applyNumberFormat="1" applyAlignment="1">
      <alignment horizontal="right"/>
    </xf>
    <xf numFmtId="14" fontId="0" fillId="0" borderId="1" xfId="0" applyNumberFormat="1" applyBorder="1"/>
    <xf numFmtId="0" fontId="0" fillId="0" borderId="3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  <xf numFmtId="168" fontId="0" fillId="0" borderId="0" xfId="2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9" fontId="0" fillId="0" borderId="0" xfId="1" applyFont="1"/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1DA2-807C-4F34-B513-49C83B26EAAC}">
  <dimension ref="B4:AB67"/>
  <sheetViews>
    <sheetView showGridLines="0" tabSelected="1" topLeftCell="M1" zoomScale="60" zoomScaleNormal="60" workbookViewId="0">
      <selection activeCell="AL21" sqref="AL21"/>
    </sheetView>
  </sheetViews>
  <sheetFormatPr defaultRowHeight="15" x14ac:dyDescent="0.25"/>
  <cols>
    <col min="2" max="2" width="10" customWidth="1"/>
    <col min="3" max="3" width="9.5703125" customWidth="1"/>
    <col min="4" max="4" width="11.5703125" bestFit="1" customWidth="1"/>
    <col min="6" max="6" width="10.42578125" customWidth="1"/>
  </cols>
  <sheetData>
    <row r="4" spans="2:28" x14ac:dyDescent="0.25">
      <c r="C4" s="1" t="s">
        <v>0</v>
      </c>
      <c r="D4" s="1"/>
      <c r="E4" s="1"/>
      <c r="F4" s="1"/>
      <c r="G4" s="1"/>
      <c r="H4" s="1"/>
      <c r="M4" s="1" t="s">
        <v>14</v>
      </c>
      <c r="N4" s="1"/>
      <c r="O4" s="1"/>
      <c r="P4" s="1"/>
      <c r="Q4" s="1"/>
      <c r="R4" s="1"/>
      <c r="V4" s="1" t="s">
        <v>17</v>
      </c>
      <c r="W4" s="1"/>
      <c r="X4" s="1"/>
      <c r="Y4" s="1"/>
      <c r="Z4" s="1"/>
      <c r="AA4" s="1"/>
    </row>
    <row r="6" spans="2:28" x14ac:dyDescent="0.25">
      <c r="B6" s="5"/>
      <c r="C6" s="5"/>
      <c r="D6" s="5" t="s">
        <v>3</v>
      </c>
      <c r="E6" s="5"/>
      <c r="F6" s="5"/>
      <c r="G6" s="5"/>
      <c r="H6" s="5" t="s">
        <v>10</v>
      </c>
      <c r="I6" s="5"/>
      <c r="J6" s="5" t="s">
        <v>11</v>
      </c>
      <c r="L6" s="4"/>
      <c r="M6" s="4"/>
      <c r="N6" s="4" t="s">
        <v>16</v>
      </c>
      <c r="O6" s="4"/>
      <c r="P6" s="4"/>
      <c r="Q6" s="4"/>
      <c r="R6" s="4"/>
      <c r="S6" s="4"/>
      <c r="U6" s="4"/>
      <c r="V6" s="4"/>
      <c r="W6" s="4" t="s">
        <v>16</v>
      </c>
      <c r="X6" s="4"/>
      <c r="Y6" s="4"/>
      <c r="Z6" s="4"/>
      <c r="AA6" s="4"/>
      <c r="AB6" s="4"/>
    </row>
    <row r="7" spans="2:28" x14ac:dyDescent="0.25">
      <c r="B7" s="2" t="s">
        <v>1</v>
      </c>
      <c r="C7" s="2"/>
      <c r="D7" s="2" t="s">
        <v>4</v>
      </c>
      <c r="E7" s="2"/>
      <c r="F7" s="2" t="s">
        <v>6</v>
      </c>
      <c r="G7" s="2"/>
      <c r="H7" s="2" t="s">
        <v>8</v>
      </c>
      <c r="I7" s="2"/>
      <c r="J7" s="2" t="s">
        <v>12</v>
      </c>
      <c r="L7" s="2" t="s">
        <v>15</v>
      </c>
      <c r="U7" s="2" t="s">
        <v>15</v>
      </c>
    </row>
    <row r="8" spans="2:28" x14ac:dyDescent="0.25">
      <c r="B8" s="3" t="s">
        <v>2</v>
      </c>
      <c r="C8" s="3"/>
      <c r="D8" s="3" t="s">
        <v>5</v>
      </c>
      <c r="E8" s="3"/>
      <c r="F8" s="3" t="s">
        <v>7</v>
      </c>
      <c r="G8" s="3"/>
      <c r="H8" s="3" t="s">
        <v>9</v>
      </c>
      <c r="I8" s="3"/>
      <c r="J8" s="3" t="s">
        <v>13</v>
      </c>
      <c r="L8" s="3" t="s">
        <v>2</v>
      </c>
      <c r="M8" s="3">
        <v>12</v>
      </c>
      <c r="N8" s="3">
        <v>24</v>
      </c>
      <c r="O8" s="3">
        <v>36</v>
      </c>
      <c r="P8" s="3">
        <v>48</v>
      </c>
      <c r="Q8" s="3">
        <v>60</v>
      </c>
      <c r="R8" s="3">
        <v>72</v>
      </c>
      <c r="S8" s="3">
        <v>84</v>
      </c>
      <c r="U8" s="3" t="s">
        <v>2</v>
      </c>
      <c r="V8" s="3">
        <v>12</v>
      </c>
      <c r="W8" s="3">
        <v>24</v>
      </c>
      <c r="X8" s="3">
        <v>36</v>
      </c>
      <c r="Y8" s="3">
        <v>48</v>
      </c>
      <c r="Z8" s="3">
        <v>60</v>
      </c>
      <c r="AA8" s="3">
        <v>72</v>
      </c>
      <c r="AB8" s="3">
        <v>84</v>
      </c>
    </row>
    <row r="9" spans="2:28" x14ac:dyDescent="0.25">
      <c r="B9" s="5">
        <v>2002</v>
      </c>
      <c r="C9" s="5"/>
      <c r="D9" s="6">
        <v>61183</v>
      </c>
      <c r="E9" s="5"/>
      <c r="F9" s="9"/>
      <c r="G9" s="5"/>
      <c r="H9" s="9">
        <v>0</v>
      </c>
      <c r="I9" s="5"/>
      <c r="J9" s="5"/>
      <c r="L9" s="5">
        <v>2002</v>
      </c>
      <c r="M9" s="6">
        <v>12811</v>
      </c>
      <c r="N9" s="6">
        <v>20370</v>
      </c>
      <c r="O9" s="6">
        <v>26656</v>
      </c>
      <c r="P9" s="6">
        <v>37667</v>
      </c>
      <c r="Q9" s="6">
        <v>44414</v>
      </c>
      <c r="R9" s="6">
        <v>48701</v>
      </c>
      <c r="S9" s="6">
        <v>48169</v>
      </c>
      <c r="U9" s="5">
        <v>2002</v>
      </c>
      <c r="V9" s="6">
        <v>2318</v>
      </c>
      <c r="W9" s="6">
        <v>7932</v>
      </c>
      <c r="X9" s="6">
        <v>13822</v>
      </c>
      <c r="Y9" s="6">
        <v>22095</v>
      </c>
      <c r="Z9" s="6">
        <v>31945</v>
      </c>
      <c r="AA9" s="6">
        <v>40629</v>
      </c>
      <c r="AB9" s="6">
        <v>44437</v>
      </c>
    </row>
    <row r="10" spans="2:28" x14ac:dyDescent="0.25">
      <c r="B10" s="2">
        <v>2003</v>
      </c>
      <c r="C10" s="2"/>
      <c r="D10" s="7">
        <v>69175</v>
      </c>
      <c r="E10" s="2"/>
      <c r="F10" s="10">
        <v>0.05</v>
      </c>
      <c r="G10" s="2"/>
      <c r="H10" s="10">
        <f t="shared" ref="H10:H15" si="0">((1+H9)*(1+F10)-1)</f>
        <v>5.0000000000000044E-2</v>
      </c>
      <c r="I10" s="2"/>
      <c r="J10" s="10">
        <f t="shared" ref="J10:J15" si="1">((D10/D9)/(1+F10)-1)</f>
        <v>7.678525703140382E-2</v>
      </c>
      <c r="L10" s="2">
        <v>2003</v>
      </c>
      <c r="M10" s="7">
        <v>9651</v>
      </c>
      <c r="N10" s="7">
        <v>16995</v>
      </c>
      <c r="O10" s="7">
        <v>30354</v>
      </c>
      <c r="P10" s="7">
        <v>40594</v>
      </c>
      <c r="Q10" s="7">
        <v>44231</v>
      </c>
      <c r="R10" s="7">
        <v>44373</v>
      </c>
      <c r="S10" s="7"/>
      <c r="U10" s="2">
        <v>2003</v>
      </c>
      <c r="V10" s="7">
        <v>1743</v>
      </c>
      <c r="W10" s="7">
        <v>6240</v>
      </c>
      <c r="X10" s="7">
        <v>12683</v>
      </c>
      <c r="Y10" s="7">
        <v>22892</v>
      </c>
      <c r="Z10" s="7">
        <v>34505</v>
      </c>
      <c r="AA10" s="7">
        <v>39320</v>
      </c>
      <c r="AB10" s="7"/>
    </row>
    <row r="11" spans="2:28" x14ac:dyDescent="0.25">
      <c r="B11" s="2">
        <v>2004</v>
      </c>
      <c r="C11" s="2"/>
      <c r="D11" s="7">
        <v>99322</v>
      </c>
      <c r="E11" s="2"/>
      <c r="F11" s="10">
        <v>7.4999999999999997E-2</v>
      </c>
      <c r="G11" s="2"/>
      <c r="H11" s="10">
        <f t="shared" si="0"/>
        <v>0.12874999999999992</v>
      </c>
      <c r="I11" s="2"/>
      <c r="J11" s="10">
        <f t="shared" si="1"/>
        <v>0.335635101402745</v>
      </c>
      <c r="L11" s="2">
        <v>2004</v>
      </c>
      <c r="M11" s="7">
        <v>16995</v>
      </c>
      <c r="N11" s="7">
        <v>40180</v>
      </c>
      <c r="O11" s="7">
        <v>58866</v>
      </c>
      <c r="P11" s="7">
        <v>71707</v>
      </c>
      <c r="Q11" s="7">
        <v>70288</v>
      </c>
      <c r="R11" s="7"/>
      <c r="S11" s="7"/>
      <c r="U11" s="2">
        <v>2004</v>
      </c>
      <c r="V11" s="7">
        <v>2221</v>
      </c>
      <c r="W11" s="7">
        <v>9898</v>
      </c>
      <c r="X11" s="7">
        <v>25950</v>
      </c>
      <c r="Y11" s="7">
        <v>43439</v>
      </c>
      <c r="Z11" s="7">
        <v>52811</v>
      </c>
      <c r="AA11" s="7"/>
      <c r="AB11" s="7"/>
    </row>
    <row r="12" spans="2:28" x14ac:dyDescent="0.25">
      <c r="B12" s="2">
        <v>2005</v>
      </c>
      <c r="C12" s="2"/>
      <c r="D12" s="7">
        <v>138151</v>
      </c>
      <c r="E12" s="2"/>
      <c r="F12" s="10">
        <v>0.15</v>
      </c>
      <c r="G12" s="2"/>
      <c r="H12" s="10">
        <f t="shared" si="0"/>
        <v>0.2980624999999999</v>
      </c>
      <c r="I12" s="2"/>
      <c r="J12" s="10">
        <f t="shared" si="1"/>
        <v>0.20951354531549993</v>
      </c>
      <c r="L12" s="2">
        <v>2005</v>
      </c>
      <c r="M12" s="7">
        <v>28674</v>
      </c>
      <c r="N12" s="7">
        <v>47432</v>
      </c>
      <c r="O12" s="7">
        <v>70340</v>
      </c>
      <c r="P12" s="7">
        <v>70655</v>
      </c>
      <c r="Q12" s="7"/>
      <c r="R12" s="7"/>
      <c r="S12" s="7"/>
      <c r="U12" s="2">
        <v>2005</v>
      </c>
      <c r="V12" s="7">
        <v>3043</v>
      </c>
      <c r="W12" s="7">
        <v>12219</v>
      </c>
      <c r="X12" s="7">
        <v>27073</v>
      </c>
      <c r="Y12" s="7">
        <v>40026</v>
      </c>
      <c r="Z12" s="7"/>
      <c r="AA12" s="7"/>
      <c r="AB12" s="7"/>
    </row>
    <row r="13" spans="2:28" x14ac:dyDescent="0.25">
      <c r="B13" s="2">
        <v>2006</v>
      </c>
      <c r="C13" s="2"/>
      <c r="D13" s="7">
        <v>107578</v>
      </c>
      <c r="E13" s="2"/>
      <c r="F13" s="10">
        <v>0.1</v>
      </c>
      <c r="G13" s="2"/>
      <c r="H13" s="10">
        <f t="shared" si="0"/>
        <v>0.42786875000000002</v>
      </c>
      <c r="I13" s="2"/>
      <c r="J13" s="10">
        <f t="shared" si="1"/>
        <v>-0.29209211791313994</v>
      </c>
      <c r="L13" s="2">
        <v>2006</v>
      </c>
      <c r="M13" s="7">
        <v>27066</v>
      </c>
      <c r="N13" s="7">
        <v>46783</v>
      </c>
      <c r="O13" s="7">
        <v>48804</v>
      </c>
      <c r="P13" s="7"/>
      <c r="Q13" s="7"/>
      <c r="R13" s="7"/>
      <c r="S13" s="7"/>
      <c r="U13" s="2">
        <v>2006</v>
      </c>
      <c r="V13" s="7">
        <v>3531</v>
      </c>
      <c r="W13" s="7">
        <v>11778</v>
      </c>
      <c r="X13" s="7">
        <v>22819</v>
      </c>
      <c r="Y13" s="7"/>
      <c r="Z13" s="7"/>
      <c r="AA13" s="7"/>
      <c r="AB13" s="7"/>
    </row>
    <row r="14" spans="2:28" x14ac:dyDescent="0.25">
      <c r="B14" s="2">
        <v>2007</v>
      </c>
      <c r="C14" s="2"/>
      <c r="D14" s="7">
        <v>62438</v>
      </c>
      <c r="E14" s="2"/>
      <c r="F14" s="10">
        <v>-0.2</v>
      </c>
      <c r="G14" s="2"/>
      <c r="H14" s="10">
        <f t="shared" si="0"/>
        <v>0.14229500000000006</v>
      </c>
      <c r="I14" s="2"/>
      <c r="J14" s="10">
        <f t="shared" si="1"/>
        <v>-0.2745031512019187</v>
      </c>
      <c r="L14" s="2">
        <v>2007</v>
      </c>
      <c r="M14" s="7">
        <v>19477</v>
      </c>
      <c r="N14" s="7">
        <v>31732</v>
      </c>
      <c r="O14" s="7"/>
      <c r="P14" s="7"/>
      <c r="Q14" s="7"/>
      <c r="R14" s="7"/>
      <c r="S14" s="7"/>
      <c r="U14" s="2">
        <v>2007</v>
      </c>
      <c r="V14" s="7">
        <v>3529</v>
      </c>
      <c r="W14" s="7">
        <v>11865</v>
      </c>
      <c r="X14" s="7"/>
      <c r="Y14" s="7"/>
      <c r="Z14" s="7"/>
      <c r="AA14" s="7"/>
      <c r="AB14" s="7"/>
    </row>
    <row r="15" spans="2:28" x14ac:dyDescent="0.25">
      <c r="B15" s="3">
        <v>2008</v>
      </c>
      <c r="C15" s="3"/>
      <c r="D15" s="8">
        <v>47797</v>
      </c>
      <c r="E15" s="3"/>
      <c r="F15" s="11">
        <v>-0.2</v>
      </c>
      <c r="G15" s="3"/>
      <c r="H15" s="11">
        <f t="shared" si="0"/>
        <v>-8.6163999999999907E-2</v>
      </c>
      <c r="I15" s="3"/>
      <c r="J15" s="11">
        <f t="shared" si="1"/>
        <v>-4.311076587975271E-2</v>
      </c>
      <c r="L15" s="3">
        <v>2008</v>
      </c>
      <c r="M15" s="8">
        <v>18632</v>
      </c>
      <c r="N15" s="8"/>
      <c r="O15" s="8"/>
      <c r="P15" s="8"/>
      <c r="Q15" s="8"/>
      <c r="R15" s="8"/>
      <c r="S15" s="8"/>
      <c r="U15" s="3">
        <v>2008</v>
      </c>
      <c r="V15" s="8">
        <v>3409</v>
      </c>
      <c r="W15" s="8"/>
      <c r="X15" s="8"/>
      <c r="Y15" s="8"/>
      <c r="Z15" s="8"/>
      <c r="AA15" s="8"/>
      <c r="AB15" s="8"/>
    </row>
    <row r="17" spans="2:28" x14ac:dyDescent="0.25">
      <c r="C17" s="1" t="s">
        <v>18</v>
      </c>
      <c r="D17" s="1"/>
      <c r="E17" s="1"/>
      <c r="F17" s="1"/>
      <c r="G17" s="1"/>
      <c r="H17" s="1"/>
      <c r="M17" s="1" t="s">
        <v>19</v>
      </c>
      <c r="N17" s="1"/>
      <c r="O17" s="1"/>
      <c r="P17" s="1"/>
      <c r="Q17" s="1"/>
      <c r="R17" s="1"/>
      <c r="V17" s="1" t="s">
        <v>20</v>
      </c>
      <c r="W17" s="1"/>
      <c r="X17" s="1"/>
      <c r="Y17" s="1"/>
      <c r="Z17" s="1"/>
      <c r="AA17" s="1"/>
    </row>
    <row r="19" spans="2:28" x14ac:dyDescent="0.25">
      <c r="B19" s="4"/>
      <c r="C19" s="4"/>
      <c r="D19" s="4" t="s">
        <v>16</v>
      </c>
      <c r="E19" s="4"/>
      <c r="F19" s="4"/>
      <c r="G19" s="4"/>
      <c r="H19" s="4"/>
      <c r="I19" s="4"/>
      <c r="L19" s="4"/>
      <c r="M19" s="4"/>
      <c r="N19" s="4" t="s">
        <v>16</v>
      </c>
      <c r="O19" s="4"/>
      <c r="P19" s="4"/>
      <c r="Q19" s="4"/>
      <c r="R19" s="4"/>
      <c r="S19" s="4"/>
      <c r="U19" s="4"/>
      <c r="V19" s="4"/>
      <c r="W19" s="4" t="s">
        <v>16</v>
      </c>
      <c r="X19" s="4"/>
      <c r="Y19" s="4"/>
      <c r="Z19" s="4"/>
      <c r="AA19" s="4"/>
      <c r="AB19" s="4"/>
    </row>
    <row r="20" spans="2:28" x14ac:dyDescent="0.25">
      <c r="B20" s="2" t="s">
        <v>15</v>
      </c>
      <c r="L20" s="2" t="s">
        <v>15</v>
      </c>
      <c r="U20" s="2" t="s">
        <v>15</v>
      </c>
    </row>
    <row r="21" spans="2:28" x14ac:dyDescent="0.25">
      <c r="B21" s="3" t="s">
        <v>2</v>
      </c>
      <c r="C21" s="3">
        <v>12</v>
      </c>
      <c r="D21" s="3">
        <v>24</v>
      </c>
      <c r="E21" s="3">
        <v>36</v>
      </c>
      <c r="F21" s="3">
        <v>48</v>
      </c>
      <c r="G21" s="3">
        <v>60</v>
      </c>
      <c r="H21" s="3">
        <v>72</v>
      </c>
      <c r="I21" s="3">
        <v>84</v>
      </c>
      <c r="L21" s="3" t="s">
        <v>2</v>
      </c>
      <c r="M21" s="3">
        <v>12</v>
      </c>
      <c r="N21" s="3">
        <v>24</v>
      </c>
      <c r="O21" s="3">
        <v>36</v>
      </c>
      <c r="P21" s="3">
        <v>48</v>
      </c>
      <c r="Q21" s="3">
        <v>60</v>
      </c>
      <c r="R21" s="3">
        <v>72</v>
      </c>
      <c r="S21" s="3">
        <v>84</v>
      </c>
      <c r="U21" s="3" t="s">
        <v>2</v>
      </c>
      <c r="V21" s="3">
        <v>12</v>
      </c>
      <c r="W21" s="3">
        <v>24</v>
      </c>
      <c r="X21" s="3">
        <v>36</v>
      </c>
      <c r="Y21" s="3">
        <v>48</v>
      </c>
      <c r="Z21" s="3">
        <v>60</v>
      </c>
      <c r="AA21" s="3">
        <v>72</v>
      </c>
      <c r="AB21" s="3">
        <v>84</v>
      </c>
    </row>
    <row r="22" spans="2:28" x14ac:dyDescent="0.25">
      <c r="B22" s="5">
        <v>2002</v>
      </c>
      <c r="C22" s="9">
        <f t="shared" ref="C22:I22" si="2">M9/VLOOKUP($L9,$B$6:$J$15,3,FALSE)</f>
        <v>0.20938822875635388</v>
      </c>
      <c r="D22" s="9">
        <f t="shared" si="2"/>
        <v>0.33293561937139399</v>
      </c>
      <c r="E22" s="9">
        <f t="shared" si="2"/>
        <v>0.43567657682689637</v>
      </c>
      <c r="F22" s="9">
        <f t="shared" si="2"/>
        <v>0.61564486867267054</v>
      </c>
      <c r="G22" s="9">
        <f t="shared" si="2"/>
        <v>0.72592059885916027</v>
      </c>
      <c r="H22" s="9">
        <f t="shared" si="2"/>
        <v>0.79598908193452433</v>
      </c>
      <c r="I22" s="9">
        <f t="shared" si="2"/>
        <v>0.78729385613650849</v>
      </c>
      <c r="L22" s="5">
        <v>2002</v>
      </c>
      <c r="M22" s="9">
        <f t="shared" ref="M22:S22" si="3">M9/(VLOOKUP($L22,$B$6:$J$15,3,FALSE)*(1+VLOOKUP($L$28,$B$6:$J$15,7,FALSE))/(1+VLOOKUP($L22,$B$6:$J$15,7,FALSE)))</f>
        <v>0.22913107905177063</v>
      </c>
      <c r="N22" s="9">
        <f t="shared" si="3"/>
        <v>0.36432753729486905</v>
      </c>
      <c r="O22" s="9">
        <f t="shared" si="3"/>
        <v>0.47675576014393867</v>
      </c>
      <c r="P22" s="9">
        <f t="shared" si="3"/>
        <v>0.67369294782944689</v>
      </c>
      <c r="Q22" s="9">
        <f t="shared" si="3"/>
        <v>0.79436638396732029</v>
      </c>
      <c r="R22" s="9">
        <f t="shared" si="3"/>
        <v>0.87104150190463525</v>
      </c>
      <c r="S22" s="9">
        <f t="shared" si="3"/>
        <v>0.86152641845638434</v>
      </c>
      <c r="U22" s="5">
        <v>2002</v>
      </c>
      <c r="V22" s="9">
        <f>V9/M9</f>
        <v>0.18093825618609008</v>
      </c>
      <c r="W22" s="9">
        <f t="shared" ref="W22:AB22" si="4">W9/N9</f>
        <v>0.38939617083946981</v>
      </c>
      <c r="X22" s="9">
        <f t="shared" si="4"/>
        <v>0.51853241296518604</v>
      </c>
      <c r="Y22" s="9">
        <f t="shared" si="4"/>
        <v>0.58658772931212999</v>
      </c>
      <c r="Z22" s="9">
        <f t="shared" si="4"/>
        <v>0.71925518980501646</v>
      </c>
      <c r="AA22" s="9">
        <f t="shared" si="4"/>
        <v>0.83425391675735616</v>
      </c>
      <c r="AB22" s="9">
        <f t="shared" si="4"/>
        <v>0.92252278436338719</v>
      </c>
    </row>
    <row r="23" spans="2:28" x14ac:dyDescent="0.25">
      <c r="B23" s="2">
        <v>2003</v>
      </c>
      <c r="C23" s="12">
        <f t="shared" ref="C23:H23" si="5">M10/VLOOKUP($L10,$B$6:$J$15,3,FALSE)</f>
        <v>0.13951572099747017</v>
      </c>
      <c r="D23" s="12">
        <f t="shared" si="5"/>
        <v>0.24568124322370799</v>
      </c>
      <c r="E23" s="12">
        <f t="shared" si="5"/>
        <v>0.43880014456089628</v>
      </c>
      <c r="F23" s="12">
        <f t="shared" si="5"/>
        <v>0.5868305023491146</v>
      </c>
      <c r="G23" s="12">
        <f t="shared" si="5"/>
        <v>0.63940730032526205</v>
      </c>
      <c r="H23" s="12">
        <f t="shared" si="5"/>
        <v>0.64146006505240327</v>
      </c>
      <c r="I23" s="13"/>
      <c r="L23" s="2">
        <v>2003</v>
      </c>
      <c r="M23" s="12">
        <f t="shared" ref="M23:R23" si="6">M10/(VLOOKUP($L23,$B$6:$J$15,3,FALSE)*(1+VLOOKUP($L$28,$B$6:$J$15,7,FALSE))/(1+VLOOKUP($L23,$B$6:$J$15,7,FALSE)))</f>
        <v>0.16030393533122322</v>
      </c>
      <c r="N23" s="12">
        <f t="shared" si="6"/>
        <v>0.28228840337313632</v>
      </c>
      <c r="O23" s="12">
        <f t="shared" si="6"/>
        <v>0.50418253580395289</v>
      </c>
      <c r="P23" s="12">
        <f t="shared" si="6"/>
        <v>0.67426981150509535</v>
      </c>
      <c r="Q23" s="12">
        <f t="shared" si="6"/>
        <v>0.73468069253293278</v>
      </c>
      <c r="R23" s="12">
        <f t="shared" si="6"/>
        <v>0.73703932467644473</v>
      </c>
      <c r="S23" s="13"/>
      <c r="U23" s="2">
        <v>2003</v>
      </c>
      <c r="V23" s="12">
        <f t="shared" ref="V23:AA23" si="7">V10/M10</f>
        <v>0.18060304631644389</v>
      </c>
      <c r="W23" s="12">
        <f t="shared" si="7"/>
        <v>0.36716681376875554</v>
      </c>
      <c r="X23" s="12">
        <f t="shared" si="7"/>
        <v>0.41783619951242013</v>
      </c>
      <c r="Y23" s="12">
        <f t="shared" si="7"/>
        <v>0.5639257033059073</v>
      </c>
      <c r="Z23" s="12">
        <f t="shared" si="7"/>
        <v>0.78010897334448692</v>
      </c>
      <c r="AA23" s="12">
        <f t="shared" si="7"/>
        <v>0.88612444504541055</v>
      </c>
      <c r="AB23" s="7"/>
    </row>
    <row r="24" spans="2:28" x14ac:dyDescent="0.25">
      <c r="B24" s="2">
        <v>2004</v>
      </c>
      <c r="C24" s="12">
        <f>M11/VLOOKUP($L11,$B$6:$J$15,3,FALSE)</f>
        <v>0.17111012665874631</v>
      </c>
      <c r="D24" s="12">
        <f>N11/VLOOKUP($L11,$B$6:$J$15,3,FALSE)</f>
        <v>0.40454280018525601</v>
      </c>
      <c r="E24" s="12">
        <f>O11/VLOOKUP($L11,$B$6:$J$15,3,FALSE)</f>
        <v>0.59267835927589052</v>
      </c>
      <c r="F24" s="12">
        <f>P11/VLOOKUP($L11,$B$6:$J$15,3,FALSE)</f>
        <v>0.72196492217232844</v>
      </c>
      <c r="G24" s="12">
        <f>Q11/VLOOKUP($L11,$B$6:$J$15,3,FALSE)</f>
        <v>0.70767805722800592</v>
      </c>
      <c r="H24" s="13"/>
      <c r="I24" s="13"/>
      <c r="L24" s="2">
        <v>2004</v>
      </c>
      <c r="M24" s="12">
        <f>M11/(VLOOKUP($L24,$B$6:$J$15,3,FALSE)*(1+VLOOKUP($L$28,$B$6:$J$15,7,FALSE))/(1+VLOOKUP($L24,$B$6:$J$15,7,FALSE)))</f>
        <v>0.21135144103106013</v>
      </c>
      <c r="N24" s="12">
        <f>N11/(VLOOKUP($L24,$B$6:$J$15,3,FALSE)*(1+VLOOKUP($L$28,$B$6:$J$15,7,FALSE))/(1+VLOOKUP($L24,$B$6:$J$15,7,FALSE)))</f>
        <v>0.49968231248178852</v>
      </c>
      <c r="O24" s="12">
        <f>O11/(VLOOKUP($L24,$B$6:$J$15,3,FALSE)*(1+VLOOKUP($L$28,$B$6:$J$15,7,FALSE))/(1+VLOOKUP($L24,$B$6:$J$15,7,FALSE)))</f>
        <v>0.73206319080520066</v>
      </c>
      <c r="P24" s="12">
        <f>P11/(VLOOKUP($L24,$B$6:$J$15,3,FALSE)*(1+VLOOKUP($L$28,$B$6:$J$15,7,FALSE))/(1+VLOOKUP($L24,$B$6:$J$15,7,FALSE)))</f>
        <v>0.89175509161601818</v>
      </c>
      <c r="Q24" s="12">
        <f>Q11/(VLOOKUP($L24,$B$6:$J$15,3,FALSE)*(1+VLOOKUP($L$28,$B$6:$J$15,7,FALSE))/(1+VLOOKUP($L24,$B$6:$J$15,7,FALSE)))</f>
        <v>0.87410827226779375</v>
      </c>
      <c r="R24" s="13"/>
      <c r="S24" s="13"/>
      <c r="U24" s="2">
        <v>2004</v>
      </c>
      <c r="V24" s="12">
        <f t="shared" ref="V24:Z24" si="8">V11/M11</f>
        <v>0.13068549573403943</v>
      </c>
      <c r="W24" s="12">
        <f t="shared" si="8"/>
        <v>0.24634146341463414</v>
      </c>
      <c r="X24" s="12">
        <f t="shared" si="8"/>
        <v>0.44083171949852207</v>
      </c>
      <c r="Y24" s="12">
        <f t="shared" si="8"/>
        <v>0.60578465142873084</v>
      </c>
      <c r="Z24" s="12">
        <f t="shared" si="8"/>
        <v>0.75135158206237196</v>
      </c>
      <c r="AA24" s="7"/>
      <c r="AB24" s="7"/>
    </row>
    <row r="25" spans="2:28" x14ac:dyDescent="0.25">
      <c r="B25" s="2">
        <v>2005</v>
      </c>
      <c r="C25" s="12">
        <f>M12/VLOOKUP($L12,$B$6:$J$15,3,FALSE)</f>
        <v>0.20755550086499555</v>
      </c>
      <c r="D25" s="12">
        <f>N12/VLOOKUP($L12,$B$6:$J$15,3,FALSE)</f>
        <v>0.34333446735818052</v>
      </c>
      <c r="E25" s="12">
        <f>O12/VLOOKUP($L12,$B$6:$J$15,3,FALSE)</f>
        <v>0.50915302820826491</v>
      </c>
      <c r="F25" s="12">
        <f>P12/VLOOKUP($L12,$B$6:$J$15,3,FALSE)</f>
        <v>0.51143314199680057</v>
      </c>
      <c r="G25" s="13"/>
      <c r="H25" s="13"/>
      <c r="I25" s="13"/>
      <c r="L25" s="2">
        <v>2005</v>
      </c>
      <c r="M25" s="12">
        <f>M12/(VLOOKUP($L25,$B$6:$J$15,3,FALSE)*(1+VLOOKUP($L$28,$B$6:$J$15,7,FALSE))/(1+VLOOKUP($L25,$B$6:$J$15,7,FALSE)))</f>
        <v>0.2948231546377777</v>
      </c>
      <c r="N25" s="12">
        <f>N12/(VLOOKUP($L25,$B$6:$J$15,3,FALSE)*(1+VLOOKUP($L$28,$B$6:$J$15,7,FALSE))/(1+VLOOKUP($L25,$B$6:$J$15,7,FALSE)))</f>
        <v>0.48769100477014271</v>
      </c>
      <c r="O25" s="12">
        <f>O12/(VLOOKUP($L25,$B$6:$J$15,3,FALSE)*(1+VLOOKUP($L$28,$B$6:$J$15,7,FALSE))/(1+VLOOKUP($L25,$B$6:$J$15,7,FALSE)))</f>
        <v>0.72322873325037607</v>
      </c>
      <c r="P25" s="12">
        <f>P12/(VLOOKUP($L25,$B$6:$J$15,3,FALSE)*(1+VLOOKUP($L$28,$B$6:$J$15,7,FALSE))/(1+VLOOKUP($L25,$B$6:$J$15,7,FALSE)))</f>
        <v>0.72646753124545527</v>
      </c>
      <c r="Q25" s="13"/>
      <c r="R25" s="13"/>
      <c r="S25" s="13"/>
      <c r="U25" s="2">
        <v>2005</v>
      </c>
      <c r="V25" s="12">
        <f t="shared" ref="V25:Y25" si="9">V12/M12</f>
        <v>0.10612401478691498</v>
      </c>
      <c r="W25" s="12">
        <f t="shared" si="9"/>
        <v>0.25761089559790856</v>
      </c>
      <c r="X25" s="12">
        <f t="shared" si="9"/>
        <v>0.38488768837077053</v>
      </c>
      <c r="Y25" s="12">
        <f t="shared" si="9"/>
        <v>0.56649918618639872</v>
      </c>
      <c r="Z25" s="7"/>
      <c r="AA25" s="7"/>
      <c r="AB25" s="7"/>
    </row>
    <row r="26" spans="2:28" x14ac:dyDescent="0.25">
      <c r="B26" s="2">
        <v>2006</v>
      </c>
      <c r="C26" s="12">
        <f>M13/VLOOKUP($L13,$B$6:$J$15,3,FALSE)</f>
        <v>0.25159419212106565</v>
      </c>
      <c r="D26" s="12">
        <f>N13/VLOOKUP($L13,$B$6:$J$15,3,FALSE)</f>
        <v>0.43487516034877022</v>
      </c>
      <c r="E26" s="12">
        <f>O13/VLOOKUP($L13,$B$6:$J$15,3,FALSE)</f>
        <v>0.45366152930896653</v>
      </c>
      <c r="F26" s="13"/>
      <c r="G26" s="13"/>
      <c r="H26" s="13"/>
      <c r="I26" s="13"/>
      <c r="L26" s="2">
        <v>2006</v>
      </c>
      <c r="M26" s="12">
        <f>M13/(VLOOKUP($L26,$B$6:$J$15,3,FALSE)*(1+VLOOKUP($L$28,$B$6:$J$15,7,FALSE))/(1+VLOOKUP($L26,$B$6:$J$15,7,FALSE)))</f>
        <v>0.39311592518916499</v>
      </c>
      <c r="N26" s="12">
        <f>N13/(VLOOKUP($L26,$B$6:$J$15,3,FALSE)*(1+VLOOKUP($L$28,$B$6:$J$15,7,FALSE))/(1+VLOOKUP($L26,$B$6:$J$15,7,FALSE)))</f>
        <v>0.6794924380449533</v>
      </c>
      <c r="O26" s="12">
        <f>O13/(VLOOKUP($L26,$B$6:$J$15,3,FALSE)*(1+VLOOKUP($L$28,$B$6:$J$15,7,FALSE))/(1+VLOOKUP($L26,$B$6:$J$15,7,FALSE)))</f>
        <v>0.7088461395452601</v>
      </c>
      <c r="P26" s="13"/>
      <c r="Q26" s="13"/>
      <c r="R26" s="13"/>
      <c r="S26" s="13"/>
      <c r="U26" s="2">
        <v>2006</v>
      </c>
      <c r="V26" s="12">
        <f t="shared" ref="V26:X26" si="10">V13/M13</f>
        <v>0.130458878297495</v>
      </c>
      <c r="W26" s="12">
        <f t="shared" si="10"/>
        <v>0.25175811726481839</v>
      </c>
      <c r="X26" s="12">
        <f t="shared" si="10"/>
        <v>0.46756413408736991</v>
      </c>
      <c r="Y26" s="7"/>
      <c r="Z26" s="7"/>
      <c r="AA26" s="7"/>
      <c r="AB26" s="7"/>
    </row>
    <row r="27" spans="2:28" x14ac:dyDescent="0.25">
      <c r="B27" s="2">
        <v>2007</v>
      </c>
      <c r="C27" s="12">
        <f>M14/VLOOKUP($L14,$B$6:$J$15,3,FALSE)</f>
        <v>0.31194144591434703</v>
      </c>
      <c r="D27" s="12">
        <f>N14/VLOOKUP($L14,$B$6:$J$15,3,FALSE)</f>
        <v>0.50821615042121782</v>
      </c>
      <c r="E27" s="13"/>
      <c r="F27" s="13"/>
      <c r="G27" s="13"/>
      <c r="H27" s="13"/>
      <c r="I27" s="13"/>
      <c r="L27" s="2">
        <v>2007</v>
      </c>
      <c r="M27" s="12">
        <f>M14/(VLOOKUP($L27,$B$6:$J$15,3,FALSE)*(1+VLOOKUP($L$28,$B$6:$J$15,7,FALSE))/(1+VLOOKUP($L27,$B$6:$J$15,7,FALSE)))</f>
        <v>0.38992680739293378</v>
      </c>
      <c r="N27" s="12">
        <f>N14/(VLOOKUP($L27,$B$6:$J$15,3,FALSE)*(1+VLOOKUP($L$28,$B$6:$J$15,7,FALSE))/(1+VLOOKUP($L27,$B$6:$J$15,7,FALSE)))</f>
        <v>0.63527018802652224</v>
      </c>
      <c r="O27" s="13"/>
      <c r="P27" s="13"/>
      <c r="Q27" s="13"/>
      <c r="R27" s="13"/>
      <c r="S27" s="13"/>
      <c r="U27" s="2">
        <v>2007</v>
      </c>
      <c r="V27" s="12">
        <f t="shared" ref="V27:W27" si="11">V14/M14</f>
        <v>0.18118806797761461</v>
      </c>
      <c r="W27" s="12">
        <f t="shared" si="11"/>
        <v>0.3739127694440943</v>
      </c>
      <c r="X27" s="7"/>
      <c r="Y27" s="7"/>
      <c r="Z27" s="7"/>
      <c r="AA27" s="7"/>
      <c r="AB27" s="7"/>
    </row>
    <row r="28" spans="2:28" x14ac:dyDescent="0.25">
      <c r="B28" s="3">
        <v>2008</v>
      </c>
      <c r="C28" s="11">
        <f>M15/VLOOKUP($L15,$B$6:$J$15,3,FALSE)</f>
        <v>0.38981526037198988</v>
      </c>
      <c r="D28" s="14"/>
      <c r="E28" s="14"/>
      <c r="F28" s="14"/>
      <c r="G28" s="14"/>
      <c r="H28" s="14"/>
      <c r="I28" s="14"/>
      <c r="L28" s="3">
        <v>2008</v>
      </c>
      <c r="M28" s="11">
        <f>M15/(VLOOKUP($L28,$B$6:$J$15,3,FALSE)*(1+VLOOKUP($L$28,$B$6:$J$15,7,FALSE))/(1+VLOOKUP($L28,$B$6:$J$15,7,FALSE)))</f>
        <v>0.38981526037198988</v>
      </c>
      <c r="N28" s="14"/>
      <c r="O28" s="14"/>
      <c r="P28" s="14"/>
      <c r="Q28" s="14"/>
      <c r="R28" s="14"/>
      <c r="S28" s="14"/>
      <c r="U28" s="3">
        <v>2008</v>
      </c>
      <c r="V28" s="11">
        <f>V15/M15</f>
        <v>0.18296479175611852</v>
      </c>
      <c r="W28" s="8"/>
      <c r="X28" s="8"/>
      <c r="Y28" s="8"/>
      <c r="Z28" s="8"/>
      <c r="AA28" s="8"/>
      <c r="AB28" s="8"/>
    </row>
    <row r="30" spans="2:28" x14ac:dyDescent="0.25">
      <c r="C30" s="1" t="s">
        <v>21</v>
      </c>
      <c r="D30" s="1"/>
      <c r="E30" s="1"/>
      <c r="F30" s="1"/>
      <c r="G30" s="1"/>
      <c r="H30" s="1"/>
      <c r="M30" s="1" t="s">
        <v>22</v>
      </c>
      <c r="N30" s="1"/>
      <c r="O30" s="1"/>
      <c r="P30" s="1"/>
      <c r="Q30" s="1"/>
      <c r="R30" s="1"/>
      <c r="V30" s="1" t="s">
        <v>23</v>
      </c>
      <c r="W30" s="1"/>
      <c r="X30" s="1"/>
      <c r="Y30" s="1"/>
      <c r="Z30" s="1"/>
      <c r="AA30" s="1"/>
    </row>
    <row r="32" spans="2:28" x14ac:dyDescent="0.25">
      <c r="B32" s="4"/>
      <c r="C32" s="4"/>
      <c r="D32" s="4" t="s">
        <v>16</v>
      </c>
      <c r="E32" s="4"/>
      <c r="F32" s="4"/>
      <c r="G32" s="4"/>
      <c r="H32" s="4"/>
      <c r="I32" s="4"/>
      <c r="L32" s="4"/>
      <c r="M32" s="4"/>
      <c r="N32" s="4" t="s">
        <v>16</v>
      </c>
      <c r="O32" s="4"/>
      <c r="P32" s="4"/>
      <c r="Q32" s="4"/>
      <c r="R32" s="4"/>
      <c r="S32" s="4"/>
      <c r="U32" s="4"/>
      <c r="V32" s="4"/>
      <c r="W32" s="4" t="s">
        <v>16</v>
      </c>
      <c r="X32" s="4"/>
      <c r="Y32" s="4"/>
      <c r="Z32" s="4"/>
      <c r="AA32" s="4"/>
      <c r="AB32" s="4"/>
    </row>
    <row r="33" spans="2:28" x14ac:dyDescent="0.25">
      <c r="B33" s="2" t="s">
        <v>15</v>
      </c>
      <c r="L33" s="2" t="s">
        <v>15</v>
      </c>
      <c r="U33" s="2" t="s">
        <v>15</v>
      </c>
    </row>
    <row r="34" spans="2:28" x14ac:dyDescent="0.25">
      <c r="B34" s="3" t="s">
        <v>2</v>
      </c>
      <c r="C34" s="3">
        <v>12</v>
      </c>
      <c r="D34" s="3">
        <v>24</v>
      </c>
      <c r="E34" s="3">
        <v>36</v>
      </c>
      <c r="F34" s="3">
        <v>48</v>
      </c>
      <c r="G34" s="3">
        <v>60</v>
      </c>
      <c r="H34" s="3">
        <v>72</v>
      </c>
      <c r="I34" s="3">
        <v>84</v>
      </c>
      <c r="L34" s="3" t="s">
        <v>2</v>
      </c>
      <c r="M34" s="3">
        <v>12</v>
      </c>
      <c r="N34" s="3">
        <v>24</v>
      </c>
      <c r="O34" s="3">
        <v>36</v>
      </c>
      <c r="P34" s="3">
        <v>48</v>
      </c>
      <c r="Q34" s="3">
        <v>60</v>
      </c>
      <c r="R34" s="3">
        <v>72</v>
      </c>
      <c r="S34" s="3">
        <v>84</v>
      </c>
      <c r="U34" s="3" t="s">
        <v>2</v>
      </c>
      <c r="V34" s="3">
        <v>12</v>
      </c>
      <c r="W34" s="3">
        <v>24</v>
      </c>
      <c r="X34" s="3">
        <v>36</v>
      </c>
      <c r="Y34" s="3">
        <v>48</v>
      </c>
      <c r="Z34" s="3">
        <v>60</v>
      </c>
      <c r="AA34" s="3">
        <v>72</v>
      </c>
      <c r="AB34" s="3">
        <v>84</v>
      </c>
    </row>
    <row r="35" spans="2:28" x14ac:dyDescent="0.25">
      <c r="B35" s="5">
        <v>2002</v>
      </c>
      <c r="C35" s="9">
        <f>V9/(VLOOKUP($B35,$B$6:$J$15,3,FALSE)*(1+VLOOKUP($B$41,$B$6:$J$15,7,FALSE))/(1+VLOOKUP($B35,$B$6:$J$15,7,FALSE)))</f>
        <v>4.145857788166453E-2</v>
      </c>
      <c r="D35" s="9">
        <f t="shared" ref="D35:I35" si="12">W9/(VLOOKUP($B35,$B$6:$J$15,3,FALSE)*(1+VLOOKUP($B$41,$B$6:$J$15,7,FALSE))/(1+VLOOKUP($B35,$B$6:$J$15,7,FALSE)))</f>
        <v>0.14186774795399615</v>
      </c>
      <c r="E35" s="9">
        <f t="shared" si="12"/>
        <v>0.247213314702488</v>
      </c>
      <c r="F35" s="9">
        <f t="shared" si="12"/>
        <v>0.39518001652087054</v>
      </c>
      <c r="G35" s="9">
        <f t="shared" si="12"/>
        <v>0.57135214427513958</v>
      </c>
      <c r="H35" s="9">
        <f t="shared" si="12"/>
        <v>0.72666978462215193</v>
      </c>
      <c r="I35" s="9">
        <f t="shared" si="12"/>
        <v>0.79477775035700038</v>
      </c>
      <c r="L35" s="5">
        <v>2002</v>
      </c>
      <c r="M35" s="15">
        <v>1342</v>
      </c>
      <c r="N35" s="15">
        <v>1514</v>
      </c>
      <c r="O35" s="15">
        <v>1548</v>
      </c>
      <c r="P35" s="15">
        <v>1557</v>
      </c>
      <c r="Q35" s="15">
        <v>1549</v>
      </c>
      <c r="R35" s="15">
        <v>1552</v>
      </c>
      <c r="S35" s="15">
        <v>1554</v>
      </c>
      <c r="U35" s="5">
        <v>2002</v>
      </c>
      <c r="V35" s="15">
        <v>203</v>
      </c>
      <c r="W35" s="15">
        <v>607</v>
      </c>
      <c r="X35" s="15">
        <v>841</v>
      </c>
      <c r="Y35" s="15">
        <v>1089</v>
      </c>
      <c r="Z35" s="15">
        <v>1327</v>
      </c>
      <c r="AA35" s="15">
        <v>1464</v>
      </c>
      <c r="AB35" s="15">
        <v>1523</v>
      </c>
    </row>
    <row r="36" spans="2:28" x14ac:dyDescent="0.25">
      <c r="B36" s="2">
        <v>2003</v>
      </c>
      <c r="C36" s="12">
        <f t="shared" ref="C36:H36" si="13">V10/(VLOOKUP($B36,$B$6:$J$15,3,FALSE)*(1+VLOOKUP($B$41,$B$6:$J$15,7,FALSE))/(1+VLOOKUP($B36,$B$6:$J$15,7,FALSE)))</f>
        <v>2.8951379057333134E-2</v>
      </c>
      <c r="D36" s="12">
        <f t="shared" si="13"/>
        <v>0.10364693363038367</v>
      </c>
      <c r="E36" s="12">
        <f t="shared" si="13"/>
        <v>0.21066571462085837</v>
      </c>
      <c r="F36" s="12">
        <f t="shared" si="13"/>
        <v>0.38023807767095241</v>
      </c>
      <c r="G36" s="12">
        <f t="shared" si="13"/>
        <v>0.57313100078788282</v>
      </c>
      <c r="H36" s="12">
        <f t="shared" si="13"/>
        <v>0.65310856255555871</v>
      </c>
      <c r="I36" s="13"/>
      <c r="L36" s="2">
        <v>2003</v>
      </c>
      <c r="M36" s="16">
        <v>1373</v>
      </c>
      <c r="N36" s="16">
        <v>1616</v>
      </c>
      <c r="O36" s="16">
        <v>1630</v>
      </c>
      <c r="P36" s="16">
        <v>1626</v>
      </c>
      <c r="Q36" s="16">
        <v>1629</v>
      </c>
      <c r="R36" s="16">
        <v>1629</v>
      </c>
      <c r="S36" s="2"/>
      <c r="U36" s="2">
        <v>2003</v>
      </c>
      <c r="V36" s="16">
        <v>181</v>
      </c>
      <c r="W36" s="16">
        <v>614</v>
      </c>
      <c r="X36" s="16">
        <v>941</v>
      </c>
      <c r="Y36" s="16">
        <v>1263</v>
      </c>
      <c r="Z36" s="16">
        <v>1507</v>
      </c>
      <c r="AA36" s="16">
        <v>1568</v>
      </c>
      <c r="AB36" s="2"/>
    </row>
    <row r="37" spans="2:28" x14ac:dyDescent="0.25">
      <c r="B37" s="2">
        <v>2004</v>
      </c>
      <c r="C37" s="12">
        <f t="shared" ref="C37:G37" si="14">V11/(VLOOKUP($B37,$B$6:$J$15,3,FALSE)*(1+VLOOKUP($B$41,$B$6:$J$15,7,FALSE))/(1+VLOOKUP($B37,$B$6:$J$15,7,FALSE)))</f>
        <v>2.7620567845247693E-2</v>
      </c>
      <c r="D37" s="12">
        <f t="shared" si="14"/>
        <v>0.12309247209917229</v>
      </c>
      <c r="E37" s="12">
        <f t="shared" si="14"/>
        <v>0.32271667518423125</v>
      </c>
      <c r="F37" s="12">
        <f t="shared" si="14"/>
        <v>0.54021154733440546</v>
      </c>
      <c r="G37" s="12">
        <f t="shared" si="14"/>
        <v>0.6567626332622134</v>
      </c>
      <c r="H37" s="13"/>
      <c r="I37" s="13"/>
      <c r="L37" s="2">
        <v>2004</v>
      </c>
      <c r="M37" s="16">
        <v>1932</v>
      </c>
      <c r="N37" s="16">
        <v>2168</v>
      </c>
      <c r="O37" s="16">
        <v>2234</v>
      </c>
      <c r="P37" s="16">
        <v>2249</v>
      </c>
      <c r="Q37" s="16">
        <v>2258</v>
      </c>
      <c r="R37" s="2"/>
      <c r="S37" s="2"/>
      <c r="U37" s="2">
        <v>2004</v>
      </c>
      <c r="V37" s="16">
        <v>235</v>
      </c>
      <c r="W37" s="16">
        <v>848</v>
      </c>
      <c r="X37" s="16">
        <v>1442</v>
      </c>
      <c r="Y37" s="16">
        <v>1852</v>
      </c>
      <c r="Z37" s="16">
        <v>2029</v>
      </c>
      <c r="AA37" s="2"/>
      <c r="AB37" s="2"/>
    </row>
    <row r="38" spans="2:28" x14ac:dyDescent="0.25">
      <c r="B38" s="2">
        <v>2005</v>
      </c>
      <c r="C38" s="12">
        <f t="shared" ref="C38:F38" si="15">V12/(VLOOKUP($B38,$B$6:$J$15,3,FALSE)*(1+VLOOKUP($B$41,$B$6:$J$15,7,FALSE))/(1+VLOOKUP($B38,$B$6:$J$15,7,FALSE)))</f>
        <v>3.1287816822304443E-2</v>
      </c>
      <c r="D38" s="12">
        <f t="shared" si="15"/>
        <v>0.12563451651388038</v>
      </c>
      <c r="E38" s="12">
        <f t="shared" si="15"/>
        <v>0.27836183530405789</v>
      </c>
      <c r="F38" s="12">
        <f t="shared" si="15"/>
        <v>0.41154326524139256</v>
      </c>
      <c r="G38" s="13"/>
      <c r="H38" s="13"/>
      <c r="I38" s="13"/>
      <c r="L38" s="2">
        <v>2005</v>
      </c>
      <c r="M38" s="16">
        <v>2067</v>
      </c>
      <c r="N38" s="16">
        <v>2293</v>
      </c>
      <c r="O38" s="16">
        <v>2367</v>
      </c>
      <c r="P38" s="16">
        <v>2390</v>
      </c>
      <c r="Q38" s="2"/>
      <c r="R38" s="2"/>
      <c r="S38" s="2"/>
      <c r="U38" s="2">
        <v>2005</v>
      </c>
      <c r="V38" s="16">
        <v>295</v>
      </c>
      <c r="W38" s="16">
        <v>1119</v>
      </c>
      <c r="X38" s="16">
        <v>1664</v>
      </c>
      <c r="Y38" s="16">
        <v>1946</v>
      </c>
      <c r="Z38" s="2"/>
      <c r="AA38" s="2"/>
      <c r="AB38" s="2"/>
    </row>
    <row r="39" spans="2:28" x14ac:dyDescent="0.25">
      <c r="B39" s="2">
        <v>2006</v>
      </c>
      <c r="C39" s="12">
        <f t="shared" ref="C39:E39" si="16">V13/(VLOOKUP($B39,$B$6:$J$15,3,FALSE)*(1+VLOOKUP($B$41,$B$6:$J$15,7,FALSE))/(1+VLOOKUP($B39,$B$6:$J$15,7,FALSE)))</f>
        <v>5.1285462641060431E-2</v>
      </c>
      <c r="D39" s="12">
        <f t="shared" si="16"/>
        <v>0.17106773689787871</v>
      </c>
      <c r="E39" s="12">
        <f t="shared" si="16"/>
        <v>0.33143103143765446</v>
      </c>
      <c r="F39" s="13"/>
      <c r="G39" s="13"/>
      <c r="H39" s="13"/>
      <c r="I39" s="13"/>
      <c r="L39" s="2">
        <v>2006</v>
      </c>
      <c r="M39" s="16">
        <v>1473</v>
      </c>
      <c r="N39" s="16">
        <v>1645</v>
      </c>
      <c r="O39" s="16">
        <v>1657</v>
      </c>
      <c r="P39" s="2"/>
      <c r="Q39" s="2"/>
      <c r="R39" s="2"/>
      <c r="S39" s="2"/>
      <c r="U39" s="2">
        <v>2006</v>
      </c>
      <c r="V39" s="16">
        <v>307</v>
      </c>
      <c r="W39" s="16">
        <v>906</v>
      </c>
      <c r="X39" s="16">
        <v>1201</v>
      </c>
      <c r="Y39" s="2"/>
      <c r="Z39" s="2"/>
      <c r="AA39" s="2"/>
      <c r="AB39" s="2"/>
    </row>
    <row r="40" spans="2:28" x14ac:dyDescent="0.25">
      <c r="B40" s="2">
        <v>2007</v>
      </c>
      <c r="C40" s="12">
        <f t="shared" ref="C40:D40" si="17">V14/(VLOOKUP($B40,$B$6:$J$15,3,FALSE)*(1+VLOOKUP($B$41,$B$6:$J$15,7,FALSE))/(1+VLOOKUP($B40,$B$6:$J$15,7,FALSE)))</f>
        <v>7.0650084884205128E-2</v>
      </c>
      <c r="D40" s="12">
        <f t="shared" si="17"/>
        <v>0.23753563535026745</v>
      </c>
      <c r="E40" s="13"/>
      <c r="F40" s="13"/>
      <c r="G40" s="13"/>
      <c r="H40" s="13"/>
      <c r="I40" s="13"/>
      <c r="L40" s="2">
        <v>2007</v>
      </c>
      <c r="M40" s="16">
        <v>1192</v>
      </c>
      <c r="N40" s="16">
        <v>1264</v>
      </c>
      <c r="O40" s="2"/>
      <c r="P40" s="2"/>
      <c r="Q40" s="2"/>
      <c r="R40" s="2"/>
      <c r="S40" s="2"/>
      <c r="U40" s="2">
        <v>2007</v>
      </c>
      <c r="V40" s="16">
        <v>329</v>
      </c>
      <c r="W40" s="16">
        <v>791</v>
      </c>
      <c r="X40" s="2"/>
      <c r="Y40" s="2"/>
      <c r="Z40" s="2"/>
      <c r="AA40" s="2"/>
      <c r="AB40" s="2"/>
    </row>
    <row r="41" spans="2:28" x14ac:dyDescent="0.25">
      <c r="B41" s="3">
        <v>2008</v>
      </c>
      <c r="C41" s="11">
        <f>V15/(VLOOKUP($B41,$B$6:$J$15,3,FALSE)*(1+VLOOKUP($B$41,$B$6:$J$15,7,FALSE))/(1+VLOOKUP($B41,$B$6:$J$15,7,FALSE)))</f>
        <v>7.1322467937318237E-2</v>
      </c>
      <c r="D41" s="14"/>
      <c r="E41" s="14"/>
      <c r="F41" s="14"/>
      <c r="G41" s="14"/>
      <c r="H41" s="14"/>
      <c r="I41" s="14"/>
      <c r="L41" s="3">
        <v>2008</v>
      </c>
      <c r="M41" s="17">
        <v>1036</v>
      </c>
      <c r="N41" s="3"/>
      <c r="O41" s="3"/>
      <c r="P41" s="3"/>
      <c r="Q41" s="3"/>
      <c r="R41" s="3"/>
      <c r="S41" s="3"/>
      <c r="U41" s="3">
        <v>2008</v>
      </c>
      <c r="V41" s="17">
        <v>276</v>
      </c>
      <c r="W41" s="3"/>
      <c r="X41" s="3"/>
      <c r="Y41" s="3"/>
      <c r="Z41" s="3"/>
      <c r="AA41" s="3"/>
      <c r="AB41" s="3"/>
    </row>
    <row r="43" spans="2:28" x14ac:dyDescent="0.25">
      <c r="C43" s="1" t="s">
        <v>24</v>
      </c>
      <c r="D43" s="1"/>
      <c r="E43" s="1"/>
      <c r="F43" s="1"/>
      <c r="G43" s="1"/>
      <c r="H43" s="1"/>
      <c r="M43" s="1" t="s">
        <v>25</v>
      </c>
      <c r="N43" s="1"/>
      <c r="O43" s="1"/>
      <c r="P43" s="1"/>
      <c r="Q43" s="1"/>
      <c r="R43" s="1"/>
      <c r="V43" s="1" t="s">
        <v>26</v>
      </c>
      <c r="W43" s="1"/>
      <c r="X43" s="1"/>
      <c r="Y43" s="1"/>
      <c r="Z43" s="1"/>
      <c r="AA43" s="1"/>
    </row>
    <row r="45" spans="2:28" x14ac:dyDescent="0.25">
      <c r="B45" s="4"/>
      <c r="C45" s="4"/>
      <c r="D45" s="4" t="s">
        <v>16</v>
      </c>
      <c r="E45" s="4"/>
      <c r="F45" s="4"/>
      <c r="G45" s="4"/>
      <c r="H45" s="4"/>
      <c r="I45" s="4"/>
      <c r="L45" s="4"/>
      <c r="M45" s="4"/>
      <c r="N45" s="4" t="s">
        <v>16</v>
      </c>
      <c r="O45" s="4"/>
      <c r="P45" s="4"/>
      <c r="Q45" s="4"/>
      <c r="R45" s="4"/>
      <c r="S45" s="4"/>
      <c r="U45" s="4"/>
      <c r="V45" s="4"/>
      <c r="W45" s="4" t="s">
        <v>16</v>
      </c>
      <c r="X45" s="4"/>
      <c r="Y45" s="4"/>
      <c r="Z45" s="4"/>
      <c r="AA45" s="4"/>
      <c r="AB45" s="4"/>
    </row>
    <row r="46" spans="2:28" x14ac:dyDescent="0.25">
      <c r="B46" s="2" t="s">
        <v>15</v>
      </c>
      <c r="L46" s="2" t="s">
        <v>15</v>
      </c>
      <c r="U46" s="2" t="s">
        <v>15</v>
      </c>
    </row>
    <row r="47" spans="2:28" x14ac:dyDescent="0.25">
      <c r="B47" s="3" t="s">
        <v>2</v>
      </c>
      <c r="C47" s="3">
        <v>12</v>
      </c>
      <c r="D47" s="3">
        <v>24</v>
      </c>
      <c r="E47" s="3">
        <v>36</v>
      </c>
      <c r="F47" s="3">
        <v>48</v>
      </c>
      <c r="G47" s="3">
        <v>60</v>
      </c>
      <c r="H47" s="3">
        <v>72</v>
      </c>
      <c r="I47" s="3">
        <v>84</v>
      </c>
      <c r="L47" s="3" t="s">
        <v>2</v>
      </c>
      <c r="M47" s="3">
        <v>12</v>
      </c>
      <c r="N47" s="3">
        <v>24</v>
      </c>
      <c r="O47" s="3">
        <v>36</v>
      </c>
      <c r="P47" s="3">
        <v>48</v>
      </c>
      <c r="Q47" s="3">
        <v>60</v>
      </c>
      <c r="R47" s="3">
        <v>72</v>
      </c>
      <c r="S47" s="3">
        <v>84</v>
      </c>
      <c r="U47" s="3" t="s">
        <v>2</v>
      </c>
      <c r="V47" s="3">
        <v>12</v>
      </c>
      <c r="W47" s="3">
        <v>24</v>
      </c>
      <c r="X47" s="3">
        <v>36</v>
      </c>
      <c r="Y47" s="3">
        <v>48</v>
      </c>
      <c r="Z47" s="3">
        <v>60</v>
      </c>
      <c r="AA47" s="3">
        <v>72</v>
      </c>
      <c r="AB47" s="3">
        <v>84</v>
      </c>
    </row>
    <row r="48" spans="2:28" x14ac:dyDescent="0.25">
      <c r="B48" s="5">
        <v>2002</v>
      </c>
      <c r="C48" s="9">
        <f>V35/M35</f>
        <v>0.15126676602086439</v>
      </c>
      <c r="D48" s="9">
        <f t="shared" ref="D48:I48" si="18">W35/N35</f>
        <v>0.4009247027741083</v>
      </c>
      <c r="E48" s="9">
        <f t="shared" si="18"/>
        <v>0.54328165374677007</v>
      </c>
      <c r="F48" s="9">
        <f t="shared" si="18"/>
        <v>0.69942196531791911</v>
      </c>
      <c r="G48" s="9">
        <f t="shared" si="18"/>
        <v>0.85668173014848292</v>
      </c>
      <c r="H48" s="9">
        <f t="shared" si="18"/>
        <v>0.94329896907216493</v>
      </c>
      <c r="I48" s="9">
        <f t="shared" si="18"/>
        <v>0.98005148005148002</v>
      </c>
      <c r="L48" s="5">
        <v>2002</v>
      </c>
      <c r="M48" s="18">
        <f>M9/M35</f>
        <v>9.5461997019374074</v>
      </c>
      <c r="N48" s="18">
        <f t="shared" ref="N48:S48" si="19">N9/N35</f>
        <v>13.454425363276091</v>
      </c>
      <c r="O48" s="18">
        <f t="shared" si="19"/>
        <v>17.219638242894057</v>
      </c>
      <c r="P48" s="18">
        <f t="shared" si="19"/>
        <v>24.19203596660244</v>
      </c>
      <c r="Q48" s="18">
        <f t="shared" si="19"/>
        <v>28.672692059393157</v>
      </c>
      <c r="R48" s="18">
        <f t="shared" si="19"/>
        <v>31.379510309278352</v>
      </c>
      <c r="S48" s="18">
        <f t="shared" si="19"/>
        <v>30.996782496782497</v>
      </c>
      <c r="U48" s="5">
        <v>2002</v>
      </c>
      <c r="V48" s="18">
        <f>V9/V35</f>
        <v>11.41871921182266</v>
      </c>
      <c r="W48" s="18">
        <f t="shared" ref="W48:W53" si="20">W9/W35</f>
        <v>13.067545304777594</v>
      </c>
      <c r="X48" s="18">
        <f t="shared" ref="X48:X52" si="21">X9/X35</f>
        <v>16.435196195005947</v>
      </c>
      <c r="Y48" s="18">
        <f t="shared" ref="Y48:Y51" si="22">Y9/Y35</f>
        <v>20.289256198347108</v>
      </c>
      <c r="Z48" s="18">
        <f t="shared" ref="Z48:Z50" si="23">Z9/Z35</f>
        <v>24.07309721175584</v>
      </c>
      <c r="AA48" s="18">
        <f t="shared" ref="AA48:AA49" si="24">AA9/AA35</f>
        <v>27.752049180327869</v>
      </c>
      <c r="AB48" s="18">
        <f>AB9/AB35</f>
        <v>29.177281680892975</v>
      </c>
    </row>
    <row r="49" spans="2:28" x14ac:dyDescent="0.25">
      <c r="B49" s="2">
        <v>2003</v>
      </c>
      <c r="C49" s="12">
        <f t="shared" ref="C49:H49" si="25">V36/M36</f>
        <v>0.13182811361981064</v>
      </c>
      <c r="D49" s="12">
        <f t="shared" si="25"/>
        <v>0.37995049504950495</v>
      </c>
      <c r="E49" s="12">
        <f t="shared" si="25"/>
        <v>0.57730061349693251</v>
      </c>
      <c r="F49" s="12">
        <f t="shared" si="25"/>
        <v>0.7767527675276753</v>
      </c>
      <c r="G49" s="12">
        <f t="shared" si="25"/>
        <v>0.92510742786985878</v>
      </c>
      <c r="H49" s="12">
        <f t="shared" si="25"/>
        <v>0.96255371393492939</v>
      </c>
      <c r="I49" s="13"/>
      <c r="L49" s="2">
        <v>2003</v>
      </c>
      <c r="M49" s="19">
        <f t="shared" ref="M49:R49" si="26">M10/M36</f>
        <v>7.0291332847778589</v>
      </c>
      <c r="N49" s="19">
        <f t="shared" si="26"/>
        <v>10.516707920792079</v>
      </c>
      <c r="O49" s="19">
        <f t="shared" si="26"/>
        <v>18.622085889570553</v>
      </c>
      <c r="P49" s="19">
        <f t="shared" si="26"/>
        <v>24.965559655596557</v>
      </c>
      <c r="Q49" s="19">
        <f t="shared" si="26"/>
        <v>27.152240638428484</v>
      </c>
      <c r="R49" s="19">
        <f t="shared" si="26"/>
        <v>27.239410681399633</v>
      </c>
      <c r="S49" s="20"/>
      <c r="U49" s="2">
        <v>2003</v>
      </c>
      <c r="V49" s="19">
        <f t="shared" ref="V49:V54" si="27">V10/V36</f>
        <v>9.6298342541436472</v>
      </c>
      <c r="W49" s="19">
        <f t="shared" si="20"/>
        <v>10.1628664495114</v>
      </c>
      <c r="X49" s="19">
        <f t="shared" si="21"/>
        <v>13.478214665249734</v>
      </c>
      <c r="Y49" s="19">
        <f t="shared" si="22"/>
        <v>18.12509897070467</v>
      </c>
      <c r="Z49" s="19">
        <f t="shared" si="23"/>
        <v>22.896483078964831</v>
      </c>
      <c r="AA49" s="19">
        <f t="shared" si="24"/>
        <v>25.076530612244898</v>
      </c>
      <c r="AB49" s="20"/>
    </row>
    <row r="50" spans="2:28" x14ac:dyDescent="0.25">
      <c r="B50" s="2">
        <v>2004</v>
      </c>
      <c r="C50" s="12">
        <f t="shared" ref="C50:G50" si="28">V37/M37</f>
        <v>0.12163561076604555</v>
      </c>
      <c r="D50" s="12">
        <f t="shared" si="28"/>
        <v>0.39114391143911437</v>
      </c>
      <c r="E50" s="12">
        <f t="shared" si="28"/>
        <v>0.64547896150402861</v>
      </c>
      <c r="F50" s="12">
        <f t="shared" si="28"/>
        <v>0.82347710093374837</v>
      </c>
      <c r="G50" s="12">
        <f t="shared" si="28"/>
        <v>0.89858281665190431</v>
      </c>
      <c r="H50" s="13"/>
      <c r="I50" s="13"/>
      <c r="L50" s="2">
        <v>2004</v>
      </c>
      <c r="M50" s="19">
        <f t="shared" ref="M50:Q50" si="29">M11/M37</f>
        <v>8.7965838509316772</v>
      </c>
      <c r="N50" s="19">
        <f t="shared" si="29"/>
        <v>18.533210332103319</v>
      </c>
      <c r="O50" s="19">
        <f t="shared" si="29"/>
        <v>26.350044762757385</v>
      </c>
      <c r="P50" s="19">
        <f t="shared" si="29"/>
        <v>31.883948421520675</v>
      </c>
      <c r="Q50" s="19">
        <f t="shared" si="29"/>
        <v>31.128432240921168</v>
      </c>
      <c r="R50" s="20"/>
      <c r="S50" s="20"/>
      <c r="U50" s="2">
        <v>2004</v>
      </c>
      <c r="V50" s="19">
        <f t="shared" si="27"/>
        <v>9.451063829787234</v>
      </c>
      <c r="W50" s="19">
        <f t="shared" si="20"/>
        <v>11.672169811320755</v>
      </c>
      <c r="X50" s="19">
        <f t="shared" si="21"/>
        <v>17.995839112343965</v>
      </c>
      <c r="Y50" s="19">
        <f t="shared" si="22"/>
        <v>23.455183585313176</v>
      </c>
      <c r="Z50" s="19">
        <f t="shared" si="23"/>
        <v>26.028092656481025</v>
      </c>
      <c r="AA50" s="20"/>
      <c r="AB50" s="20"/>
    </row>
    <row r="51" spans="2:28" x14ac:dyDescent="0.25">
      <c r="B51" s="2">
        <v>2005</v>
      </c>
      <c r="C51" s="12">
        <f t="shared" ref="C51:F51" si="30">V38/M38</f>
        <v>0.14271891630382197</v>
      </c>
      <c r="D51" s="12">
        <f t="shared" si="30"/>
        <v>0.48800697775839513</v>
      </c>
      <c r="E51" s="12">
        <f t="shared" si="30"/>
        <v>0.70299957752429232</v>
      </c>
      <c r="F51" s="12">
        <f t="shared" si="30"/>
        <v>0.81422594142259419</v>
      </c>
      <c r="G51" s="13"/>
      <c r="H51" s="13"/>
      <c r="I51" s="13"/>
      <c r="L51" s="2">
        <v>2005</v>
      </c>
      <c r="M51" s="19">
        <f t="shared" ref="M51:P51" si="31">M12/M38</f>
        <v>13.872278664731494</v>
      </c>
      <c r="N51" s="19">
        <f t="shared" si="31"/>
        <v>20.685564762320105</v>
      </c>
      <c r="O51" s="19">
        <f t="shared" si="31"/>
        <v>29.716941275876636</v>
      </c>
      <c r="P51" s="19">
        <f t="shared" si="31"/>
        <v>29.56276150627615</v>
      </c>
      <c r="Q51" s="20"/>
      <c r="R51" s="20"/>
      <c r="S51" s="20"/>
      <c r="U51" s="2">
        <v>2005</v>
      </c>
      <c r="V51" s="19">
        <f t="shared" si="27"/>
        <v>10.315254237288135</v>
      </c>
      <c r="W51" s="19">
        <f t="shared" si="20"/>
        <v>10.919571045576408</v>
      </c>
      <c r="X51" s="19">
        <f t="shared" si="21"/>
        <v>16.26983173076923</v>
      </c>
      <c r="Y51" s="19">
        <f t="shared" si="22"/>
        <v>20.568345323741006</v>
      </c>
      <c r="Z51" s="20"/>
      <c r="AA51" s="20"/>
      <c r="AB51" s="20"/>
    </row>
    <row r="52" spans="2:28" x14ac:dyDescent="0.25">
      <c r="B52" s="2">
        <v>2006</v>
      </c>
      <c r="C52" s="12">
        <f t="shared" ref="C52:E52" si="32">V39/M39</f>
        <v>0.208418194161575</v>
      </c>
      <c r="D52" s="12">
        <f t="shared" si="32"/>
        <v>0.55075987841945284</v>
      </c>
      <c r="E52" s="12">
        <f t="shared" si="32"/>
        <v>0.72480386240193118</v>
      </c>
      <c r="F52" s="13"/>
      <c r="G52" s="13"/>
      <c r="H52" s="13"/>
      <c r="I52" s="13"/>
      <c r="L52" s="2">
        <v>2006</v>
      </c>
      <c r="M52" s="19">
        <f t="shared" ref="M52:O52" si="33">M13/M39</f>
        <v>18.374745417515275</v>
      </c>
      <c r="N52" s="19">
        <f t="shared" si="33"/>
        <v>28.439513677811551</v>
      </c>
      <c r="O52" s="19">
        <f t="shared" si="33"/>
        <v>29.453228726614363</v>
      </c>
      <c r="P52" s="20"/>
      <c r="Q52" s="20"/>
      <c r="R52" s="20"/>
      <c r="S52" s="20"/>
      <c r="U52" s="2">
        <v>2006</v>
      </c>
      <c r="V52" s="19">
        <f t="shared" si="27"/>
        <v>11.501628664495113</v>
      </c>
      <c r="W52" s="19">
        <f t="shared" si="20"/>
        <v>13</v>
      </c>
      <c r="X52" s="19">
        <f t="shared" si="21"/>
        <v>19</v>
      </c>
      <c r="Y52" s="20"/>
      <c r="Z52" s="20"/>
      <c r="AA52" s="20"/>
      <c r="AB52" s="20"/>
    </row>
    <row r="53" spans="2:28" x14ac:dyDescent="0.25">
      <c r="B53" s="2">
        <v>2007</v>
      </c>
      <c r="C53" s="12">
        <f t="shared" ref="C53:D53" si="34">V40/M40</f>
        <v>0.27600671140939598</v>
      </c>
      <c r="D53" s="12">
        <f t="shared" si="34"/>
        <v>0.62579113924050633</v>
      </c>
      <c r="E53" s="13"/>
      <c r="F53" s="13"/>
      <c r="G53" s="13"/>
      <c r="H53" s="13"/>
      <c r="I53" s="13"/>
      <c r="L53" s="2">
        <v>2007</v>
      </c>
      <c r="M53" s="19">
        <f t="shared" ref="M53:N53" si="35">M14/M40</f>
        <v>16.339765100671141</v>
      </c>
      <c r="N53" s="19">
        <f t="shared" si="35"/>
        <v>25.104430379746834</v>
      </c>
      <c r="O53" s="20"/>
      <c r="P53" s="20"/>
      <c r="Q53" s="20"/>
      <c r="R53" s="20"/>
      <c r="S53" s="20"/>
      <c r="U53" s="2">
        <v>2007</v>
      </c>
      <c r="V53" s="19">
        <f t="shared" si="27"/>
        <v>10.72644376899696</v>
      </c>
      <c r="W53" s="19">
        <f t="shared" si="20"/>
        <v>15</v>
      </c>
      <c r="X53" s="20"/>
      <c r="Y53" s="20"/>
      <c r="Z53" s="20"/>
      <c r="AA53" s="20"/>
      <c r="AB53" s="20"/>
    </row>
    <row r="54" spans="2:28" x14ac:dyDescent="0.25">
      <c r="B54" s="3">
        <v>2008</v>
      </c>
      <c r="C54" s="11">
        <f>V41/M41</f>
        <v>0.26640926640926643</v>
      </c>
      <c r="D54" s="14"/>
      <c r="E54" s="14"/>
      <c r="F54" s="14"/>
      <c r="G54" s="14"/>
      <c r="H54" s="14"/>
      <c r="I54" s="14"/>
      <c r="L54" s="3">
        <v>2008</v>
      </c>
      <c r="M54" s="21">
        <f>M15/M41</f>
        <v>17.984555984555985</v>
      </c>
      <c r="N54" s="22"/>
      <c r="O54" s="22"/>
      <c r="P54" s="22"/>
      <c r="Q54" s="22"/>
      <c r="R54" s="22"/>
      <c r="S54" s="22"/>
      <c r="U54" s="3">
        <v>2008</v>
      </c>
      <c r="V54" s="21">
        <f t="shared" si="27"/>
        <v>12.351449275362318</v>
      </c>
      <c r="W54" s="22"/>
      <c r="X54" s="22"/>
      <c r="Y54" s="22"/>
      <c r="Z54" s="22"/>
      <c r="AA54" s="22"/>
      <c r="AB54" s="22"/>
    </row>
    <row r="56" spans="2:28" x14ac:dyDescent="0.25">
      <c r="M56" s="1" t="s">
        <v>27</v>
      </c>
      <c r="N56" s="1"/>
      <c r="O56" s="1"/>
      <c r="P56" s="1"/>
      <c r="Q56" s="1"/>
      <c r="R56" s="1"/>
    </row>
    <row r="58" spans="2:28" x14ac:dyDescent="0.25">
      <c r="L58" s="4"/>
      <c r="M58" s="4"/>
      <c r="N58" s="4" t="s">
        <v>16</v>
      </c>
      <c r="O58" s="4"/>
      <c r="P58" s="4"/>
      <c r="Q58" s="4"/>
      <c r="R58" s="4"/>
      <c r="S58" s="4"/>
    </row>
    <row r="59" spans="2:28" x14ac:dyDescent="0.25">
      <c r="L59" s="2" t="s">
        <v>15</v>
      </c>
    </row>
    <row r="60" spans="2:28" x14ac:dyDescent="0.25">
      <c r="L60" s="3" t="s">
        <v>2</v>
      </c>
      <c r="M60" s="3">
        <v>12</v>
      </c>
      <c r="N60" s="3">
        <v>24</v>
      </c>
      <c r="O60" s="3">
        <v>36</v>
      </c>
      <c r="P60" s="3">
        <v>48</v>
      </c>
      <c r="Q60" s="3">
        <v>60</v>
      </c>
      <c r="R60" s="3">
        <v>72</v>
      </c>
      <c r="S60" s="3">
        <v>84</v>
      </c>
    </row>
    <row r="61" spans="2:28" x14ac:dyDescent="0.25">
      <c r="L61" s="5">
        <v>2002</v>
      </c>
      <c r="M61" s="18">
        <f>(M9-V9)/(M35-V35)</f>
        <v>9.2124670763827918</v>
      </c>
      <c r="N61" s="18">
        <f t="shared" ref="N61:N66" si="36">(N9-W9)/(N35-W35)</f>
        <v>13.713340683572216</v>
      </c>
      <c r="O61" s="18">
        <f t="shared" ref="O61:O65" si="37">(O9-X9)/(O35-X35)</f>
        <v>18.152758132956151</v>
      </c>
      <c r="P61" s="18">
        <f t="shared" ref="P61:P64" si="38">(P9-Y9)/(P35-Y35)</f>
        <v>33.273504273504273</v>
      </c>
      <c r="Q61" s="18">
        <f t="shared" ref="Q61:Q63" si="39">(Q9-Z9)/(Q35-Z35)</f>
        <v>56.166666666666664</v>
      </c>
      <c r="R61" s="18">
        <f t="shared" ref="R61:R62" si="40">(R9-AA9)/(R35-AA35)</f>
        <v>91.727272727272734</v>
      </c>
      <c r="S61" s="18">
        <f>(S9-AB9)/(S35-AB35)</f>
        <v>120.38709677419355</v>
      </c>
    </row>
    <row r="62" spans="2:28" x14ac:dyDescent="0.25">
      <c r="L62" s="2">
        <v>2003</v>
      </c>
      <c r="M62" s="19">
        <f t="shared" ref="M62:M67" si="41">(M10-V10)/(M36-V36)</f>
        <v>6.6342281879194633</v>
      </c>
      <c r="N62" s="19">
        <f t="shared" si="36"/>
        <v>10.733532934131736</v>
      </c>
      <c r="O62" s="19">
        <f t="shared" si="37"/>
        <v>25.647314949201743</v>
      </c>
      <c r="P62" s="19">
        <f t="shared" si="38"/>
        <v>48.765840220385677</v>
      </c>
      <c r="Q62" s="19">
        <f t="shared" si="39"/>
        <v>79.721311475409834</v>
      </c>
      <c r="R62" s="19">
        <f t="shared" si="40"/>
        <v>82.836065573770497</v>
      </c>
      <c r="S62" s="20"/>
    </row>
    <row r="63" spans="2:28" x14ac:dyDescent="0.25">
      <c r="L63" s="2">
        <v>2004</v>
      </c>
      <c r="M63" s="19">
        <f t="shared" si="41"/>
        <v>8.7059516794342962</v>
      </c>
      <c r="N63" s="19">
        <f t="shared" si="36"/>
        <v>22.940909090909091</v>
      </c>
      <c r="O63" s="19">
        <f t="shared" si="37"/>
        <v>41.560606060606062</v>
      </c>
      <c r="P63" s="19">
        <f t="shared" si="38"/>
        <v>71.204030226700255</v>
      </c>
      <c r="Q63" s="19">
        <f t="shared" si="39"/>
        <v>76.318777292576414</v>
      </c>
      <c r="R63" s="20"/>
      <c r="S63" s="20"/>
    </row>
    <row r="64" spans="2:28" x14ac:dyDescent="0.25">
      <c r="L64" s="2">
        <v>2005</v>
      </c>
      <c r="M64" s="19">
        <f t="shared" si="41"/>
        <v>14.464446952595937</v>
      </c>
      <c r="N64" s="19">
        <f t="shared" si="36"/>
        <v>29.99403747870528</v>
      </c>
      <c r="O64" s="19">
        <f t="shared" si="37"/>
        <v>61.546230440967285</v>
      </c>
      <c r="P64" s="19">
        <f t="shared" si="38"/>
        <v>68.984234234234236</v>
      </c>
      <c r="Q64" s="20"/>
      <c r="R64" s="20"/>
      <c r="S64" s="20"/>
    </row>
    <row r="65" spans="12:19" x14ac:dyDescent="0.25">
      <c r="L65" s="2">
        <v>2006</v>
      </c>
      <c r="M65" s="19">
        <f t="shared" si="41"/>
        <v>20.184391080617495</v>
      </c>
      <c r="N65" s="19">
        <f t="shared" si="36"/>
        <v>47.368064952638704</v>
      </c>
      <c r="O65" s="19">
        <f t="shared" si="37"/>
        <v>56.984649122807021</v>
      </c>
      <c r="P65" s="20"/>
      <c r="Q65" s="20"/>
      <c r="R65" s="20"/>
      <c r="S65" s="20"/>
    </row>
    <row r="66" spans="12:19" x14ac:dyDescent="0.25">
      <c r="L66" s="2">
        <v>2007</v>
      </c>
      <c r="M66" s="19">
        <f t="shared" si="41"/>
        <v>18.479721900347624</v>
      </c>
      <c r="N66" s="19">
        <f t="shared" si="36"/>
        <v>42.00211416490486</v>
      </c>
      <c r="O66" s="20"/>
      <c r="P66" s="20"/>
      <c r="Q66" s="20"/>
      <c r="R66" s="20"/>
      <c r="S66" s="20"/>
    </row>
    <row r="67" spans="12:19" x14ac:dyDescent="0.25">
      <c r="L67" s="3">
        <v>2008</v>
      </c>
      <c r="M67" s="21">
        <f t="shared" si="41"/>
        <v>20.030263157894737</v>
      </c>
      <c r="N67" s="22"/>
      <c r="O67" s="22"/>
      <c r="P67" s="22"/>
      <c r="Q67" s="22"/>
      <c r="R67" s="22"/>
      <c r="S67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0BBB-C6DE-4C60-AAD8-34F85234C98E}">
  <dimension ref="B3:AD94"/>
  <sheetViews>
    <sheetView showGridLines="0" topLeftCell="A31" zoomScale="60" zoomScaleNormal="60" workbookViewId="0">
      <selection activeCell="U56" sqref="U56"/>
    </sheetView>
  </sheetViews>
  <sheetFormatPr defaultRowHeight="15" x14ac:dyDescent="0.25"/>
  <cols>
    <col min="2" max="2" width="9" customWidth="1"/>
    <col min="3" max="3" width="11.28515625" customWidth="1"/>
    <col min="4" max="5" width="11.42578125" customWidth="1"/>
    <col min="6" max="6" width="10.140625" customWidth="1"/>
    <col min="7" max="7" width="11.140625" customWidth="1"/>
    <col min="8" max="8" width="11.5703125" customWidth="1"/>
    <col min="9" max="9" width="10.7109375" customWidth="1"/>
    <col min="10" max="10" width="10.28515625" customWidth="1"/>
    <col min="11" max="11" width="10.85546875" customWidth="1"/>
    <col min="12" max="12" width="10.28515625" customWidth="1"/>
    <col min="13" max="13" width="10.5703125" customWidth="1"/>
    <col min="14" max="14" width="11.28515625" customWidth="1"/>
    <col min="15" max="15" width="10.5703125" customWidth="1"/>
    <col min="17" max="17" width="9.5703125" customWidth="1"/>
    <col min="18" max="18" width="10.140625" customWidth="1"/>
    <col min="19" max="20" width="10.5703125" customWidth="1"/>
    <col min="21" max="21" width="10" customWidth="1"/>
    <col min="22" max="22" width="10.28515625" customWidth="1"/>
    <col min="23" max="23" width="10.85546875" customWidth="1"/>
    <col min="24" max="24" width="10.140625" customWidth="1"/>
    <col min="25" max="25" width="11" customWidth="1"/>
    <col min="26" max="27" width="10.42578125" customWidth="1"/>
  </cols>
  <sheetData>
    <row r="3" spans="11:22" x14ac:dyDescent="0.25">
      <c r="L3" s="4"/>
      <c r="M3" s="4"/>
      <c r="N3" s="4"/>
      <c r="O3" s="55" t="s">
        <v>101</v>
      </c>
      <c r="P3" s="55"/>
      <c r="Q3" s="4"/>
      <c r="R3" s="4"/>
      <c r="S3" s="4"/>
      <c r="T3" s="4"/>
      <c r="U3" s="4"/>
      <c r="V3" s="4"/>
    </row>
    <row r="4" spans="11:22" x14ac:dyDescent="0.25">
      <c r="L4" s="23"/>
      <c r="M4" s="23"/>
      <c r="N4" s="23"/>
      <c r="O4" s="40" t="s">
        <v>62</v>
      </c>
      <c r="P4" s="40"/>
      <c r="Q4" s="23"/>
      <c r="R4" s="23"/>
      <c r="S4" s="23"/>
      <c r="T4" s="23"/>
      <c r="U4" s="23"/>
      <c r="V4" s="23"/>
    </row>
    <row r="6" spans="11:22" x14ac:dyDescent="0.25">
      <c r="N6" s="40" t="s">
        <v>102</v>
      </c>
      <c r="O6" s="40"/>
      <c r="P6" s="40"/>
      <c r="Q6" s="23"/>
      <c r="S6" s="40" t="s">
        <v>103</v>
      </c>
      <c r="T6" s="40"/>
      <c r="U6" s="40"/>
      <c r="V6" s="23"/>
    </row>
    <row r="7" spans="11:22" x14ac:dyDescent="0.25">
      <c r="K7" s="1" t="s">
        <v>91</v>
      </c>
      <c r="N7" s="54" t="s">
        <v>92</v>
      </c>
      <c r="P7" s="54" t="s">
        <v>92</v>
      </c>
      <c r="S7" s="54" t="s">
        <v>92</v>
      </c>
      <c r="U7" s="54" t="s">
        <v>92</v>
      </c>
    </row>
    <row r="8" spans="11:22" x14ac:dyDescent="0.25">
      <c r="L8" s="23"/>
      <c r="M8" s="23"/>
      <c r="N8" s="56" t="s">
        <v>48</v>
      </c>
      <c r="O8" s="23"/>
      <c r="P8" s="56" t="s">
        <v>49</v>
      </c>
      <c r="Q8" s="23"/>
      <c r="R8" s="23"/>
      <c r="S8" s="56" t="s">
        <v>48</v>
      </c>
      <c r="T8" s="23"/>
      <c r="U8" s="56" t="s">
        <v>49</v>
      </c>
      <c r="V8" s="23"/>
    </row>
    <row r="9" spans="11:22" x14ac:dyDescent="0.25">
      <c r="L9" s="2">
        <v>12</v>
      </c>
      <c r="N9" s="50">
        <v>0.77</v>
      </c>
      <c r="P9" s="42">
        <v>0.42</v>
      </c>
      <c r="S9" s="50">
        <v>0.59</v>
      </c>
      <c r="U9" s="50">
        <v>0.22</v>
      </c>
    </row>
    <row r="10" spans="11:22" x14ac:dyDescent="0.25">
      <c r="L10" s="2">
        <v>24</v>
      </c>
      <c r="N10" s="50">
        <v>0.9</v>
      </c>
      <c r="P10" s="42">
        <v>0.71</v>
      </c>
      <c r="S10" s="50">
        <v>0.78</v>
      </c>
      <c r="U10" s="50">
        <v>0.46</v>
      </c>
    </row>
    <row r="11" spans="11:22" x14ac:dyDescent="0.25">
      <c r="L11" s="2">
        <v>36</v>
      </c>
      <c r="N11" s="50">
        <v>0.95</v>
      </c>
      <c r="P11" s="42">
        <v>0.84</v>
      </c>
      <c r="S11" s="50">
        <v>0.89</v>
      </c>
      <c r="U11" s="50">
        <v>0.67</v>
      </c>
    </row>
    <row r="12" spans="11:22" x14ac:dyDescent="0.25">
      <c r="L12" s="2">
        <v>48</v>
      </c>
      <c r="N12" s="50">
        <v>0.98</v>
      </c>
      <c r="P12" s="42">
        <v>0.92</v>
      </c>
      <c r="S12" s="50">
        <v>0.96</v>
      </c>
      <c r="U12" s="50">
        <v>0.82</v>
      </c>
    </row>
    <row r="13" spans="11:22" x14ac:dyDescent="0.25">
      <c r="L13" s="2">
        <v>60</v>
      </c>
      <c r="N13" s="50">
        <v>0.99</v>
      </c>
      <c r="P13" s="42">
        <v>0.96</v>
      </c>
      <c r="S13" s="50">
        <v>0.98</v>
      </c>
      <c r="U13" s="50">
        <v>0.91</v>
      </c>
    </row>
    <row r="14" spans="11:22" x14ac:dyDescent="0.25">
      <c r="L14" s="2">
        <v>72</v>
      </c>
      <c r="N14" s="50">
        <v>0.99</v>
      </c>
      <c r="P14" s="42">
        <v>0.98</v>
      </c>
      <c r="S14" s="50">
        <v>1</v>
      </c>
      <c r="U14" s="50">
        <v>0.95</v>
      </c>
    </row>
    <row r="15" spans="11:22" x14ac:dyDescent="0.25">
      <c r="L15" s="2">
        <v>84</v>
      </c>
      <c r="N15" s="50">
        <v>1</v>
      </c>
      <c r="P15" s="42">
        <v>0.99</v>
      </c>
      <c r="S15" s="50">
        <v>1</v>
      </c>
      <c r="U15" s="50">
        <v>0.97</v>
      </c>
    </row>
    <row r="16" spans="11:22" x14ac:dyDescent="0.25">
      <c r="L16" s="2">
        <v>96</v>
      </c>
      <c r="N16" s="50">
        <v>1</v>
      </c>
      <c r="P16" s="42">
        <v>0.99</v>
      </c>
      <c r="S16" s="50">
        <v>1</v>
      </c>
      <c r="U16" s="50">
        <v>0.98</v>
      </c>
    </row>
    <row r="17" spans="2:27" x14ac:dyDescent="0.25">
      <c r="L17" s="2">
        <v>108</v>
      </c>
      <c r="N17" s="50">
        <v>1</v>
      </c>
      <c r="P17" s="42">
        <v>1</v>
      </c>
      <c r="S17" s="50">
        <v>1</v>
      </c>
      <c r="U17" s="50">
        <v>0.99</v>
      </c>
    </row>
    <row r="18" spans="2:27" x14ac:dyDescent="0.25">
      <c r="L18" s="3">
        <v>120</v>
      </c>
      <c r="M18" s="23"/>
      <c r="N18" s="52">
        <v>1</v>
      </c>
      <c r="O18" s="23"/>
      <c r="P18" s="53">
        <v>1</v>
      </c>
      <c r="Q18" s="23"/>
      <c r="R18" s="23"/>
      <c r="S18" s="52">
        <v>1</v>
      </c>
      <c r="T18" s="23"/>
      <c r="U18" s="52">
        <v>1</v>
      </c>
      <c r="V18" s="23"/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VLOOKUP(C$25,$L$9:$V$18,3,FALSE)*'US MIX Auto Key'!$L28+VLOOKUP(C$25,$L$9:$V$18,8,FALSE)*'US MIX Auto Key'!$M28</f>
        <v>1011000</v>
      </c>
      <c r="D26" s="7">
        <f>VLOOKUP(D$25,$L$9:$V$18,3,FALSE)*'US MIX Auto Key'!$L28+VLOOKUP(D$25,$L$9:$V$18,8,FALSE)*'US MIX Auto Key'!$M28</f>
        <v>1254000</v>
      </c>
      <c r="E26" s="7">
        <f>VLOOKUP(E$25,$L$9:$V$18,3,FALSE)*'US MIX Auto Key'!$L28+VLOOKUP(E$25,$L$9:$V$18,8,FALSE)*'US MIX Auto Key'!$M28</f>
        <v>1377000</v>
      </c>
      <c r="F26" s="7">
        <f>VLOOKUP(F$25,$L$9:$V$18,3,FALSE)*'US MIX Auto Key'!$L28+VLOOKUP(F$25,$L$9:$V$18,8,FALSE)*'US MIX Auto Key'!$M28</f>
        <v>1454000</v>
      </c>
      <c r="G26" s="7">
        <f>VLOOKUP(G$25,$L$9:$V$18,3,FALSE)*'US MIX Auto Key'!$L28+VLOOKUP(G$25,$L$9:$V$18,8,FALSE)*'US MIX Auto Key'!$M28</f>
        <v>1477000</v>
      </c>
      <c r="H26" s="7">
        <f>VLOOKUP(H$25,$L$9:$V$18,3,FALSE)*'US MIX Auto Key'!$L28+VLOOKUP(H$25,$L$9:$V$18,8,FALSE)*'US MIX Auto Key'!$M28</f>
        <v>1493000</v>
      </c>
      <c r="I26" s="7">
        <f>VLOOKUP(I$25,$L$9:$V$18,3,FALSE)*'US MIX Auto Key'!$L28+VLOOKUP(I$25,$L$9:$V$18,8,FALSE)*'US MIX Auto Key'!$M28</f>
        <v>1500000</v>
      </c>
      <c r="J26" s="7">
        <f>VLOOKUP(J$25,$L$9:$V$18,3,FALSE)*'US MIX Auto Key'!$L28+VLOOKUP(J$25,$L$9:$V$18,8,FALSE)*'US MIX Auto Key'!$M28</f>
        <v>1500000</v>
      </c>
      <c r="K26" s="7">
        <f>VLOOKUP(K$25,$L$9:$V$18,3,FALSE)*'US MIX Auto Key'!$L28+VLOOKUP(K$25,$L$9:$V$18,8,FALSE)*'US MIX Auto Key'!$M28</f>
        <v>1500000</v>
      </c>
      <c r="L26" s="7">
        <f>VLOOKUP(L$25,$L$9:$V$18,3,FALSE)*'US MIX Auto Key'!$L28+VLOOKUP(L$25,$L$9:$V$18,8,FALSE)*'US MIX Auto Key'!$M28</f>
        <v>1500000</v>
      </c>
      <c r="Q26" s="2">
        <v>1999</v>
      </c>
      <c r="R26" s="7">
        <f>VLOOKUP(R$25,$L$9:$V$18,5,FALSE)*'US MIX Auto Key'!$L28+VLOOKUP(R$25,$L$9:$V$18,10,FALSE)*'US MIX Auto Key'!$M28</f>
        <v>470000</v>
      </c>
      <c r="S26" s="7">
        <f>VLOOKUP(S$25,$L$9:$V$18,5,FALSE)*'US MIX Auto Key'!$L28+VLOOKUP(S$25,$L$9:$V$18,10,FALSE)*'US MIX Auto Key'!$M28</f>
        <v>865000</v>
      </c>
      <c r="T26" s="7">
        <f>VLOOKUP(T$25,$L$9:$V$18,5,FALSE)*'US MIX Auto Key'!$L28+VLOOKUP(T$25,$L$9:$V$18,10,FALSE)*'US MIX Auto Key'!$M28</f>
        <v>1124000</v>
      </c>
      <c r="U26" s="7">
        <f>VLOOKUP(U$25,$L$9:$V$18,5,FALSE)*'US MIX Auto Key'!$L28+VLOOKUP(U$25,$L$9:$V$18,10,FALSE)*'US MIX Auto Key'!$M28</f>
        <v>1300000</v>
      </c>
      <c r="V26" s="7">
        <f>VLOOKUP(V$25,$L$9:$V$18,5,FALSE)*'US MIX Auto Key'!$L28+VLOOKUP(V$25,$L$9:$V$18,10,FALSE)*'US MIX Auto Key'!$M28</f>
        <v>1400000</v>
      </c>
      <c r="W26" s="7">
        <f>VLOOKUP(W$25,$L$9:$V$18,5,FALSE)*'US MIX Auto Key'!$L28+VLOOKUP(W$25,$L$9:$V$18,10,FALSE)*'US MIX Auto Key'!$M28</f>
        <v>1446000</v>
      </c>
      <c r="X26" s="7">
        <f>VLOOKUP(X$25,$L$9:$V$18,5,FALSE)*'US MIX Auto Key'!$L28+VLOOKUP(X$25,$L$9:$V$18,10,FALSE)*'US MIX Auto Key'!$M28</f>
        <v>1469000</v>
      </c>
      <c r="Y26" s="7">
        <f>VLOOKUP(Y$25,$L$9:$V$18,5,FALSE)*'US MIX Auto Key'!$L28+VLOOKUP(Y$25,$L$9:$V$18,10,FALSE)*'US MIX Auto Key'!$M28</f>
        <v>1477000</v>
      </c>
      <c r="Z26" s="7">
        <f>VLOOKUP(Z$25,$L$9:$V$18,5,FALSE)*'US MIX Auto Key'!$L28+VLOOKUP(Z$25,$L$9:$V$18,10,FALSE)*'US MIX Auto Key'!$M28</f>
        <v>1492000</v>
      </c>
      <c r="AA26" s="7">
        <f>VLOOKUP(AA$25,$L$9:$V$18,5,FALSE)*'US MIX Auto Key'!$L28+VLOOKUP(AA$25,$L$9:$V$18,10,FALSE)*'US MIX Auto Key'!$M28</f>
        <v>1500000</v>
      </c>
    </row>
    <row r="27" spans="2:27" x14ac:dyDescent="0.25">
      <c r="B27" s="2">
        <v>2000</v>
      </c>
      <c r="C27" s="7">
        <f>VLOOKUP(C$25,$L$9:$V$18,3,FALSE)*'US MIX Auto Key'!$L29+VLOOKUP(C$25,$L$9:$V$18,8,FALSE)*'US MIX Auto Key'!$M29</f>
        <v>1061550</v>
      </c>
      <c r="D27" s="7">
        <f>VLOOKUP(D$25,$L$9:$V$18,3,FALSE)*'US MIX Auto Key'!$L29+VLOOKUP(D$25,$L$9:$V$18,8,FALSE)*'US MIX Auto Key'!$M29</f>
        <v>1316700</v>
      </c>
      <c r="E27" s="7">
        <f>VLOOKUP(E$25,$L$9:$V$18,3,FALSE)*'US MIX Auto Key'!$L29+VLOOKUP(E$25,$L$9:$V$18,8,FALSE)*'US MIX Auto Key'!$M29</f>
        <v>1445850</v>
      </c>
      <c r="F27" s="7">
        <f>VLOOKUP(F$25,$L$9:$V$18,3,FALSE)*'US MIX Auto Key'!$L29+VLOOKUP(F$25,$L$9:$V$18,8,FALSE)*'US MIX Auto Key'!$M29</f>
        <v>1526700</v>
      </c>
      <c r="G27" s="7">
        <f>VLOOKUP(G$25,$L$9:$V$18,3,FALSE)*'US MIX Auto Key'!$L29+VLOOKUP(G$25,$L$9:$V$18,8,FALSE)*'US MIX Auto Key'!$M29</f>
        <v>1550850</v>
      </c>
      <c r="H27" s="7">
        <f>VLOOKUP(H$25,$L$9:$V$18,3,FALSE)*'US MIX Auto Key'!$L29+VLOOKUP(H$25,$L$9:$V$18,8,FALSE)*'US MIX Auto Key'!$M29</f>
        <v>1567650</v>
      </c>
      <c r="I27" s="7">
        <f>VLOOKUP(I$25,$L$9:$V$18,3,FALSE)*'US MIX Auto Key'!$L29+VLOOKUP(I$25,$L$9:$V$18,8,FALSE)*'US MIX Auto Key'!$M29</f>
        <v>1575000</v>
      </c>
      <c r="J27" s="7">
        <f>VLOOKUP(J$25,$L$9:$V$18,3,FALSE)*'US MIX Auto Key'!$L29+VLOOKUP(J$25,$L$9:$V$18,8,FALSE)*'US MIX Auto Key'!$M29</f>
        <v>1575000</v>
      </c>
      <c r="K27" s="7">
        <f>VLOOKUP(K$25,$L$9:$V$18,3,FALSE)*'US MIX Auto Key'!$L29+VLOOKUP(K$25,$L$9:$V$18,8,FALSE)*'US MIX Auto Key'!$M29</f>
        <v>1575000</v>
      </c>
      <c r="L27" s="7"/>
      <c r="Q27" s="2">
        <v>2000</v>
      </c>
      <c r="R27" s="7">
        <f>VLOOKUP(R$25,$L$9:$V$18,5,FALSE)*'US MIX Auto Key'!$L29+VLOOKUP(R$25,$L$9:$V$18,10,FALSE)*'US MIX Auto Key'!$M29</f>
        <v>493500</v>
      </c>
      <c r="S27" s="7">
        <f>VLOOKUP(S$25,$L$9:$V$18,5,FALSE)*'US MIX Auto Key'!$L29+VLOOKUP(S$25,$L$9:$V$18,10,FALSE)*'US MIX Auto Key'!$M29</f>
        <v>908250</v>
      </c>
      <c r="T27" s="7">
        <f>VLOOKUP(T$25,$L$9:$V$18,5,FALSE)*'US MIX Auto Key'!$L29+VLOOKUP(T$25,$L$9:$V$18,10,FALSE)*'US MIX Auto Key'!$M29</f>
        <v>1180200</v>
      </c>
      <c r="U27" s="7">
        <f>VLOOKUP(U$25,$L$9:$V$18,5,FALSE)*'US MIX Auto Key'!$L29+VLOOKUP(U$25,$L$9:$V$18,10,FALSE)*'US MIX Auto Key'!$M29</f>
        <v>1365000</v>
      </c>
      <c r="V27" s="7">
        <f>VLOOKUP(V$25,$L$9:$V$18,5,FALSE)*'US MIX Auto Key'!$L29+VLOOKUP(V$25,$L$9:$V$18,10,FALSE)*'US MIX Auto Key'!$M29</f>
        <v>1470000</v>
      </c>
      <c r="W27" s="7">
        <f>VLOOKUP(W$25,$L$9:$V$18,5,FALSE)*'US MIX Auto Key'!$L29+VLOOKUP(W$25,$L$9:$V$18,10,FALSE)*'US MIX Auto Key'!$M29</f>
        <v>1518300</v>
      </c>
      <c r="X27" s="7">
        <f>VLOOKUP(X$25,$L$9:$V$18,5,FALSE)*'US MIX Auto Key'!$L29+VLOOKUP(X$25,$L$9:$V$18,10,FALSE)*'US MIX Auto Key'!$M29</f>
        <v>1542450</v>
      </c>
      <c r="Y27" s="7">
        <f>VLOOKUP(Y$25,$L$9:$V$18,5,FALSE)*'US MIX Auto Key'!$L29+VLOOKUP(Y$25,$L$9:$V$18,10,FALSE)*'US MIX Auto Key'!$M29</f>
        <v>1550850</v>
      </c>
      <c r="Z27" s="7">
        <f>VLOOKUP(Z$25,$L$9:$V$18,5,FALSE)*'US MIX Auto Key'!$L29+VLOOKUP(Z$25,$L$9:$V$18,10,FALSE)*'US MIX Auto Key'!$M29</f>
        <v>1566600</v>
      </c>
      <c r="AA27" s="7"/>
    </row>
    <row r="28" spans="2:27" x14ac:dyDescent="0.25">
      <c r="B28" s="2">
        <v>2001</v>
      </c>
      <c r="C28" s="7">
        <f>VLOOKUP(C$25,$L$9:$V$18,3,FALSE)*'US MIX Auto Key'!$L30+VLOOKUP(C$25,$L$9:$V$18,8,FALSE)*'US MIX Auto Key'!$M30</f>
        <v>1114627.5</v>
      </c>
      <c r="D28" s="7">
        <f>VLOOKUP(D$25,$L$9:$V$18,3,FALSE)*'US MIX Auto Key'!$L30+VLOOKUP(D$25,$L$9:$V$18,8,FALSE)*'US MIX Auto Key'!$M30</f>
        <v>1382535</v>
      </c>
      <c r="E28" s="7">
        <f>VLOOKUP(E$25,$L$9:$V$18,3,FALSE)*'US MIX Auto Key'!$L30+VLOOKUP(E$25,$L$9:$V$18,8,FALSE)*'US MIX Auto Key'!$M30</f>
        <v>1518142.5</v>
      </c>
      <c r="F28" s="7">
        <f>VLOOKUP(F$25,$L$9:$V$18,3,FALSE)*'US MIX Auto Key'!$L30+VLOOKUP(F$25,$L$9:$V$18,8,FALSE)*'US MIX Auto Key'!$M30</f>
        <v>1603035</v>
      </c>
      <c r="G28" s="7">
        <f>VLOOKUP(G$25,$L$9:$V$18,3,FALSE)*'US MIX Auto Key'!$L30+VLOOKUP(G$25,$L$9:$V$18,8,FALSE)*'US MIX Auto Key'!$M30</f>
        <v>1628392.5</v>
      </c>
      <c r="H28" s="7">
        <f>VLOOKUP(H$25,$L$9:$V$18,3,FALSE)*'US MIX Auto Key'!$L30+VLOOKUP(H$25,$L$9:$V$18,8,FALSE)*'US MIX Auto Key'!$M30</f>
        <v>1646032.5</v>
      </c>
      <c r="I28" s="7">
        <f>VLOOKUP(I$25,$L$9:$V$18,3,FALSE)*'US MIX Auto Key'!$L30+VLOOKUP(I$25,$L$9:$V$18,8,FALSE)*'US MIX Auto Key'!$M30</f>
        <v>1653750</v>
      </c>
      <c r="J28" s="7">
        <f>VLOOKUP(J$25,$L$9:$V$18,3,FALSE)*'US MIX Auto Key'!$L30+VLOOKUP(J$25,$L$9:$V$18,8,FALSE)*'US MIX Auto Key'!$M30</f>
        <v>1653750</v>
      </c>
      <c r="K28" s="7"/>
      <c r="L28" s="7"/>
      <c r="Q28" s="2">
        <v>2001</v>
      </c>
      <c r="R28" s="7">
        <f>VLOOKUP(R$25,$L$9:$V$18,5,FALSE)*'US MIX Auto Key'!$L30+VLOOKUP(R$25,$L$9:$V$18,10,FALSE)*'US MIX Auto Key'!$M30</f>
        <v>518175</v>
      </c>
      <c r="S28" s="7">
        <f>VLOOKUP(S$25,$L$9:$V$18,5,FALSE)*'US MIX Auto Key'!$L30+VLOOKUP(S$25,$L$9:$V$18,10,FALSE)*'US MIX Auto Key'!$M30</f>
        <v>953662.5</v>
      </c>
      <c r="T28" s="7">
        <f>VLOOKUP(T$25,$L$9:$V$18,5,FALSE)*'US MIX Auto Key'!$L30+VLOOKUP(T$25,$L$9:$V$18,10,FALSE)*'US MIX Auto Key'!$M30</f>
        <v>1239210</v>
      </c>
      <c r="U28" s="7">
        <f>VLOOKUP(U$25,$L$9:$V$18,5,FALSE)*'US MIX Auto Key'!$L30+VLOOKUP(U$25,$L$9:$V$18,10,FALSE)*'US MIX Auto Key'!$M30</f>
        <v>1433250</v>
      </c>
      <c r="V28" s="7">
        <f>VLOOKUP(V$25,$L$9:$V$18,5,FALSE)*'US MIX Auto Key'!$L30+VLOOKUP(V$25,$L$9:$V$18,10,FALSE)*'US MIX Auto Key'!$M30</f>
        <v>1543500</v>
      </c>
      <c r="W28" s="7">
        <f>VLOOKUP(W$25,$L$9:$V$18,5,FALSE)*'US MIX Auto Key'!$L30+VLOOKUP(W$25,$L$9:$V$18,10,FALSE)*'US MIX Auto Key'!$M30</f>
        <v>1594215</v>
      </c>
      <c r="X28" s="7">
        <f>VLOOKUP(X$25,$L$9:$V$18,5,FALSE)*'US MIX Auto Key'!$L30+VLOOKUP(X$25,$L$9:$V$18,10,FALSE)*'US MIX Auto Key'!$M30</f>
        <v>1619572.5</v>
      </c>
      <c r="Y28" s="7">
        <f>VLOOKUP(Y$25,$L$9:$V$18,5,FALSE)*'US MIX Auto Key'!$L30+VLOOKUP(Y$25,$L$9:$V$18,10,FALSE)*'US MIX Auto Key'!$M30</f>
        <v>1628392.5</v>
      </c>
      <c r="Z28" s="7"/>
      <c r="AA28" s="7"/>
    </row>
    <row r="29" spans="2:27" x14ac:dyDescent="0.25">
      <c r="B29" s="2">
        <v>2002</v>
      </c>
      <c r="C29" s="7">
        <f>VLOOKUP(C$25,$L$9:$V$18,3,FALSE)*'US MIX Auto Key'!$L31+VLOOKUP(C$25,$L$9:$V$18,8,FALSE)*'US MIX Auto Key'!$M31</f>
        <v>1170358.875</v>
      </c>
      <c r="D29" s="7">
        <f>VLOOKUP(D$25,$L$9:$V$18,3,FALSE)*'US MIX Auto Key'!$L31+VLOOKUP(D$25,$L$9:$V$18,8,FALSE)*'US MIX Auto Key'!$M31</f>
        <v>1451661.75</v>
      </c>
      <c r="E29" s="7">
        <f>VLOOKUP(E$25,$L$9:$V$18,3,FALSE)*'US MIX Auto Key'!$L31+VLOOKUP(E$25,$L$9:$V$18,8,FALSE)*'US MIX Auto Key'!$M31</f>
        <v>1594049.625</v>
      </c>
      <c r="F29" s="7">
        <f>VLOOKUP(F$25,$L$9:$V$18,3,FALSE)*'US MIX Auto Key'!$L31+VLOOKUP(F$25,$L$9:$V$18,8,FALSE)*'US MIX Auto Key'!$M31</f>
        <v>1683186.75</v>
      </c>
      <c r="G29" s="7">
        <f>VLOOKUP(G$25,$L$9:$V$18,3,FALSE)*'US MIX Auto Key'!$L31+VLOOKUP(G$25,$L$9:$V$18,8,FALSE)*'US MIX Auto Key'!$M31</f>
        <v>1709812.125</v>
      </c>
      <c r="H29" s="7">
        <f>VLOOKUP(H$25,$L$9:$V$18,3,FALSE)*'US MIX Auto Key'!$L31+VLOOKUP(H$25,$L$9:$V$18,8,FALSE)*'US MIX Auto Key'!$M31</f>
        <v>1728334.125</v>
      </c>
      <c r="I29" s="7">
        <f>VLOOKUP(I$25,$L$9:$V$18,3,FALSE)*'US MIX Auto Key'!$L31+VLOOKUP(I$25,$L$9:$V$18,8,FALSE)*'US MIX Auto Key'!$M31</f>
        <v>1736437.5</v>
      </c>
      <c r="J29" s="7"/>
      <c r="K29" s="7"/>
      <c r="L29" s="7"/>
      <c r="Q29" s="2">
        <v>2002</v>
      </c>
      <c r="R29" s="7">
        <f>VLOOKUP(R$25,$L$9:$V$18,5,FALSE)*'US MIX Auto Key'!$L31+VLOOKUP(R$25,$L$9:$V$18,10,FALSE)*'US MIX Auto Key'!$M31</f>
        <v>544083.75</v>
      </c>
      <c r="S29" s="7">
        <f>VLOOKUP(S$25,$L$9:$V$18,5,FALSE)*'US MIX Auto Key'!$L31+VLOOKUP(S$25,$L$9:$V$18,10,FALSE)*'US MIX Auto Key'!$M31</f>
        <v>1001345.625</v>
      </c>
      <c r="T29" s="7">
        <f>VLOOKUP(T$25,$L$9:$V$18,5,FALSE)*'US MIX Auto Key'!$L31+VLOOKUP(T$25,$L$9:$V$18,10,FALSE)*'US MIX Auto Key'!$M31</f>
        <v>1301170.5</v>
      </c>
      <c r="U29" s="7">
        <f>VLOOKUP(U$25,$L$9:$V$18,5,FALSE)*'US MIX Auto Key'!$L31+VLOOKUP(U$25,$L$9:$V$18,10,FALSE)*'US MIX Auto Key'!$M31</f>
        <v>1504912.5</v>
      </c>
      <c r="V29" s="7">
        <f>VLOOKUP(V$25,$L$9:$V$18,5,FALSE)*'US MIX Auto Key'!$L31+VLOOKUP(V$25,$L$9:$V$18,10,FALSE)*'US MIX Auto Key'!$M31</f>
        <v>1620675</v>
      </c>
      <c r="W29" s="7">
        <f>VLOOKUP(W$25,$L$9:$V$18,5,FALSE)*'US MIX Auto Key'!$L31+VLOOKUP(W$25,$L$9:$V$18,10,FALSE)*'US MIX Auto Key'!$M31</f>
        <v>1673925.75</v>
      </c>
      <c r="X29" s="7">
        <f>VLOOKUP(X$25,$L$9:$V$18,5,FALSE)*'US MIX Auto Key'!$L31+VLOOKUP(X$25,$L$9:$V$18,10,FALSE)*'US MIX Auto Key'!$M31</f>
        <v>1700551.125</v>
      </c>
      <c r="Y29" s="7"/>
      <c r="Z29" s="7"/>
      <c r="AA29" s="7"/>
    </row>
    <row r="30" spans="2:27" x14ac:dyDescent="0.25">
      <c r="B30" s="2">
        <v>2003</v>
      </c>
      <c r="C30" s="7">
        <f>VLOOKUP(C$25,$L$9:$V$18,3,FALSE)*'US MIX Auto Key'!$L32+VLOOKUP(C$25,$L$9:$V$18,8,FALSE)*'US MIX Auto Key'!$M32</f>
        <v>1228876.8187500001</v>
      </c>
      <c r="D30" s="7">
        <f>VLOOKUP(D$25,$L$9:$V$18,3,FALSE)*'US MIX Auto Key'!$L32+VLOOKUP(D$25,$L$9:$V$18,8,FALSE)*'US MIX Auto Key'!$M32</f>
        <v>1524244.8374999999</v>
      </c>
      <c r="E30" s="7">
        <f>VLOOKUP(E$25,$L$9:$V$18,3,FALSE)*'US MIX Auto Key'!$L32+VLOOKUP(E$25,$L$9:$V$18,8,FALSE)*'US MIX Auto Key'!$M32</f>
        <v>1673752.1062500002</v>
      </c>
      <c r="F30" s="7">
        <f>VLOOKUP(F$25,$L$9:$V$18,3,FALSE)*'US MIX Auto Key'!$L32+VLOOKUP(F$25,$L$9:$V$18,8,FALSE)*'US MIX Auto Key'!$M32</f>
        <v>1767346.0874999999</v>
      </c>
      <c r="G30" s="7">
        <f>VLOOKUP(G$25,$L$9:$V$18,3,FALSE)*'US MIX Auto Key'!$L32+VLOOKUP(G$25,$L$9:$V$18,8,FALSE)*'US MIX Auto Key'!$M32</f>
        <v>1795302.7312500002</v>
      </c>
      <c r="H30" s="7">
        <f>VLOOKUP(H$25,$L$9:$V$18,3,FALSE)*'US MIX Auto Key'!$L32+VLOOKUP(H$25,$L$9:$V$18,8,FALSE)*'US MIX Auto Key'!$M32</f>
        <v>1814750.83125</v>
      </c>
      <c r="I30" s="7"/>
      <c r="J30" s="7"/>
      <c r="K30" s="7"/>
      <c r="L30" s="7"/>
      <c r="Q30" s="2">
        <v>2003</v>
      </c>
      <c r="R30" s="7">
        <f>VLOOKUP(R$25,$L$9:$V$18,5,FALSE)*'US MIX Auto Key'!$L32+VLOOKUP(R$25,$L$9:$V$18,10,FALSE)*'US MIX Auto Key'!$M32</f>
        <v>571287.9375</v>
      </c>
      <c r="S30" s="7">
        <f>VLOOKUP(S$25,$L$9:$V$18,5,FALSE)*'US MIX Auto Key'!$L32+VLOOKUP(S$25,$L$9:$V$18,10,FALSE)*'US MIX Auto Key'!$M32</f>
        <v>1051412.90625</v>
      </c>
      <c r="T30" s="7">
        <f>VLOOKUP(T$25,$L$9:$V$18,5,FALSE)*'US MIX Auto Key'!$L32+VLOOKUP(T$25,$L$9:$V$18,10,FALSE)*'US MIX Auto Key'!$M32</f>
        <v>1366229.0249999999</v>
      </c>
      <c r="U30" s="7">
        <f>VLOOKUP(U$25,$L$9:$V$18,5,FALSE)*'US MIX Auto Key'!$L32+VLOOKUP(U$25,$L$9:$V$18,10,FALSE)*'US MIX Auto Key'!$M32</f>
        <v>1580158.125</v>
      </c>
      <c r="V30" s="7">
        <f>VLOOKUP(V$25,$L$9:$V$18,5,FALSE)*'US MIX Auto Key'!$L32+VLOOKUP(V$25,$L$9:$V$18,10,FALSE)*'US MIX Auto Key'!$M32</f>
        <v>1701708.75</v>
      </c>
      <c r="W30" s="7">
        <f>VLOOKUP(W$25,$L$9:$V$18,5,FALSE)*'US MIX Auto Key'!$L32+VLOOKUP(W$25,$L$9:$V$18,10,FALSE)*'US MIX Auto Key'!$M32</f>
        <v>1757622.0375000001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VLOOKUP(C$25,$L$9:$V$18,3,FALSE)*'US MIX Auto Key'!$L33+VLOOKUP(C$25,$L$9:$V$18,8,FALSE)*'US MIX Auto Key'!$M33</f>
        <v>1290320.6596875</v>
      </c>
      <c r="D31" s="7">
        <f>VLOOKUP(D$25,$L$9:$V$18,3,FALSE)*'US MIX Auto Key'!$L33+VLOOKUP(D$25,$L$9:$V$18,8,FALSE)*'US MIX Auto Key'!$M33</f>
        <v>1600457.0793750002</v>
      </c>
      <c r="E31" s="7">
        <f>VLOOKUP(E$25,$L$9:$V$18,3,FALSE)*'US MIX Auto Key'!$L33+VLOOKUP(E$25,$L$9:$V$18,8,FALSE)*'US MIX Auto Key'!$M33</f>
        <v>1757439.7115624999</v>
      </c>
      <c r="F31" s="7">
        <f>VLOOKUP(F$25,$L$9:$V$18,3,FALSE)*'US MIX Auto Key'!$L33+VLOOKUP(F$25,$L$9:$V$18,8,FALSE)*'US MIX Auto Key'!$M33</f>
        <v>1855713.391875</v>
      </c>
      <c r="G31" s="7">
        <f>VLOOKUP(G$25,$L$9:$V$18,3,FALSE)*'US MIX Auto Key'!$L33+VLOOKUP(G$25,$L$9:$V$18,8,FALSE)*'US MIX Auto Key'!$M33</f>
        <v>1885067.8678124999</v>
      </c>
      <c r="H31" s="7"/>
      <c r="I31" s="7"/>
      <c r="J31" s="7"/>
      <c r="K31" s="7"/>
      <c r="L31" s="7"/>
      <c r="Q31" s="2">
        <v>2004</v>
      </c>
      <c r="R31" s="7">
        <f>VLOOKUP(R$25,$L$9:$V$18,5,FALSE)*'US MIX Auto Key'!$L33+VLOOKUP(R$25,$L$9:$V$18,10,FALSE)*'US MIX Auto Key'!$M33</f>
        <v>599852.33437499998</v>
      </c>
      <c r="S31" s="7">
        <f>VLOOKUP(S$25,$L$9:$V$18,5,FALSE)*'US MIX Auto Key'!$L33+VLOOKUP(S$25,$L$9:$V$18,10,FALSE)*'US MIX Auto Key'!$M33</f>
        <v>1103983.5515625</v>
      </c>
      <c r="T31" s="7">
        <f>VLOOKUP(T$25,$L$9:$V$18,5,FALSE)*'US MIX Auto Key'!$L33+VLOOKUP(T$25,$L$9:$V$18,10,FALSE)*'US MIX Auto Key'!$M33</f>
        <v>1434540.4762500001</v>
      </c>
      <c r="U31" s="7">
        <f>VLOOKUP(U$25,$L$9:$V$18,5,FALSE)*'US MIX Auto Key'!$L33+VLOOKUP(U$25,$L$9:$V$18,10,FALSE)*'US MIX Auto Key'!$M33</f>
        <v>1659166.03125</v>
      </c>
      <c r="V31" s="7">
        <f>VLOOKUP(V$25,$L$9:$V$18,5,FALSE)*'US MIX Auto Key'!$L33+VLOOKUP(V$25,$L$9:$V$18,10,FALSE)*'US MIX Auto Key'!$M33</f>
        <v>1786794.1875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VLOOKUP(C$25,$L$9:$V$18,3,FALSE)*'US MIX Auto Key'!$L34+VLOOKUP(C$25,$L$9:$V$18,8,FALSE)*'US MIX Auto Key'!$M34</f>
        <v>1505437.917046875</v>
      </c>
      <c r="D32" s="7">
        <f>VLOOKUP(D$25,$L$9:$V$18,3,FALSE)*'US MIX Auto Key'!$L34+VLOOKUP(D$25,$L$9:$V$18,8,FALSE)*'US MIX Auto Key'!$M34</f>
        <v>1879579.85709375</v>
      </c>
      <c r="E32" s="7">
        <f>VLOOKUP(E$25,$L$9:$V$18,3,FALSE)*'US MIX Auto Key'!$L34+VLOOKUP(E$25,$L$9:$V$18,8,FALSE)*'US MIX Auto Key'!$M34</f>
        <v>2072489.8152656252</v>
      </c>
      <c r="F32" s="7">
        <f>VLOOKUP(F$25,$L$9:$V$18,3,FALSE)*'US MIX Auto Key'!$L34+VLOOKUP(F$25,$L$9:$V$18,8,FALSE)*'US MIX Auto Key'!$M34</f>
        <v>2193545.1214687498</v>
      </c>
      <c r="G32" s="7"/>
      <c r="H32" s="7"/>
      <c r="I32" s="7"/>
      <c r="J32" s="7"/>
      <c r="K32" s="7"/>
      <c r="L32" s="7"/>
      <c r="Q32" s="2">
        <v>2005</v>
      </c>
      <c r="R32" s="7">
        <f>VLOOKUP(R$25,$L$9:$V$18,5,FALSE)*'US MIX Auto Key'!$L34+VLOOKUP(R$25,$L$9:$V$18,10,FALSE)*'US MIX Auto Key'!$M34</f>
        <v>686001.33984375</v>
      </c>
      <c r="S32" s="7">
        <f>VLOOKUP(S$25,$L$9:$V$18,5,FALSE)*'US MIX Auto Key'!$L34+VLOOKUP(S$25,$L$9:$V$18,10,FALSE)*'US MIX Auto Key'!$M34</f>
        <v>1276600.6328906249</v>
      </c>
      <c r="T32" s="7">
        <f>VLOOKUP(T$25,$L$9:$V$18,5,FALSE)*'US MIX Auto Key'!$L34+VLOOKUP(T$25,$L$9:$V$18,10,FALSE)*'US MIX Auto Key'!$M34</f>
        <v>1677289.2294375002</v>
      </c>
      <c r="U32" s="7">
        <f>VLOOKUP(U$25,$L$9:$V$18,5,FALSE)*'US MIX Auto Key'!$L34+VLOOKUP(U$25,$L$9:$V$18,10,FALSE)*'US MIX Auto Key'!$M34</f>
        <v>1951434.5090625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VLOOKUP(C$25,$L$9:$V$18,3,FALSE)*'US MIX Auto Key'!$L35+VLOOKUP(C$25,$L$9:$V$18,8,FALSE)*'US MIX Auto Key'!$M35</f>
        <v>1776491.4045867189</v>
      </c>
      <c r="D33" s="7">
        <f>VLOOKUP(D$25,$L$9:$V$18,3,FALSE)*'US MIX Auto Key'!$L35+VLOOKUP(D$25,$L$9:$V$18,8,FALSE)*'US MIX Auto Key'!$M35</f>
        <v>2232388.7508234377</v>
      </c>
      <c r="E33" s="7">
        <f>VLOOKUP(E$25,$L$9:$V$18,3,FALSE)*'US MIX Auto Key'!$L35+VLOOKUP(E$25,$L$9:$V$18,8,FALSE)*'US MIX Auto Key'!$M35</f>
        <v>2471445.8595914063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VLOOKUP(R$25,$L$9:$V$18,5,FALSE)*'US MIX Auto Key'!$L35+VLOOKUP(R$25,$L$9:$V$18,10,FALSE)*'US MIX Auto Key'!$M35</f>
        <v>793304.71221093752</v>
      </c>
      <c r="S33" s="7">
        <f>VLOOKUP(S$25,$L$9:$V$18,5,FALSE)*'US MIX Auto Key'!$L35+VLOOKUP(S$25,$L$9:$V$18,10,FALSE)*'US MIX Auto Key'!$M35</f>
        <v>1493073.9394101563</v>
      </c>
      <c r="T33" s="7">
        <f>VLOOKUP(T$25,$L$9:$V$18,5,FALSE)*'US MIX Auto Key'!$L35+VLOOKUP(T$25,$L$9:$V$18,10,FALSE)*'US MIX Auto Key'!$M35</f>
        <v>1983481.9390968753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VLOOKUP(C$25,$L$9:$V$18,3,FALSE)*'US MIX Auto Key'!$L36+VLOOKUP(C$25,$L$9:$V$18,8,FALSE)*'US MIX Auto Key'!$M36</f>
        <v>2119832.0440098047</v>
      </c>
      <c r="D34" s="7">
        <f>VLOOKUP(D$25,$L$9:$V$18,3,FALSE)*'US MIX Auto Key'!$L36+VLOOKUP(D$25,$L$9:$V$18,8,FALSE)*'US MIX Auto Key'!$M36</f>
        <v>2680487.0595021099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VLOOKUP(R$25,$L$9:$V$18,5,FALSE)*'US MIX Auto Key'!$L36+VLOOKUP(R$25,$L$9:$V$18,10,FALSE)*'US MIX Auto Key'!$M36</f>
        <v>927874.24480898445</v>
      </c>
      <c r="S34" s="7">
        <f>VLOOKUP(S$25,$L$9:$V$18,5,FALSE)*'US MIX Auto Key'!$L36+VLOOKUP(S$25,$L$9:$V$18,10,FALSE)*'US MIX Auto Key'!$M36</f>
        <v>1766163.8937181642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VLOOKUP(C$25,$L$9:$V$18,3,FALSE)*'US MIX Auto Key'!$L37+VLOOKUP(C$25,$L$9:$V$18,8,FALSE)*'US MIX Auto Key'!$M37</f>
        <v>2556694.5361621706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VLOOKUP(R$25,$L$9:$V$18,5,FALSE)*'US MIX Auto Key'!$L37+VLOOKUP(R$25,$L$9:$V$18,10,FALSE)*'US MIX Auto Key'!$M37</f>
        <v>1097643.5431331838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1.2403560830860534</v>
      </c>
      <c r="D43" s="24">
        <f t="shared" ref="D43:J50" si="2">E26/D26</f>
        <v>1.0980861244019138</v>
      </c>
      <c r="E43" s="24">
        <f t="shared" si="2"/>
        <v>1.055918663761801</v>
      </c>
      <c r="F43" s="24">
        <f t="shared" si="2"/>
        <v>1.015818431911967</v>
      </c>
      <c r="G43" s="24">
        <f t="shared" si="2"/>
        <v>1.0108327691266079</v>
      </c>
      <c r="H43" s="24">
        <f t="shared" si="2"/>
        <v>1.0046885465505693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1.8404255319148937</v>
      </c>
      <c r="S43" s="24">
        <f t="shared" ref="S43:Y50" si="3">T26/S26</f>
        <v>1.2994219653179191</v>
      </c>
      <c r="T43" s="24">
        <f t="shared" si="3"/>
        <v>1.1565836298932384</v>
      </c>
      <c r="U43" s="24">
        <f t="shared" si="3"/>
        <v>1.0769230769230769</v>
      </c>
      <c r="V43" s="24">
        <f t="shared" si="3"/>
        <v>1.0328571428571429</v>
      </c>
      <c r="W43" s="24">
        <f t="shared" si="3"/>
        <v>1.0159059474412171</v>
      </c>
      <c r="X43" s="24">
        <f t="shared" si="3"/>
        <v>1.0054458815520761</v>
      </c>
      <c r="Y43" s="25">
        <f t="shared" si="3"/>
        <v>1.0101557210561949</v>
      </c>
      <c r="Z43" s="25">
        <f>AA26/Z26</f>
        <v>1.0053619302949062</v>
      </c>
      <c r="AA43" s="7"/>
    </row>
    <row r="44" spans="2:27" x14ac:dyDescent="0.25">
      <c r="B44" s="2">
        <v>2000</v>
      </c>
      <c r="C44" s="25">
        <f t="shared" ref="C44:C51" si="4">D27/C27</f>
        <v>1.2403560830860534</v>
      </c>
      <c r="D44" s="25">
        <f t="shared" si="2"/>
        <v>1.0980861244019138</v>
      </c>
      <c r="E44" s="25">
        <f t="shared" si="2"/>
        <v>1.055918663761801</v>
      </c>
      <c r="F44" s="25">
        <f t="shared" si="2"/>
        <v>1.015818431911967</v>
      </c>
      <c r="G44" s="25">
        <f t="shared" si="2"/>
        <v>1.0108327691266079</v>
      </c>
      <c r="H44" s="25">
        <f t="shared" si="2"/>
        <v>1.0046885465505693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1.8404255319148937</v>
      </c>
      <c r="S44" s="25">
        <f t="shared" si="3"/>
        <v>1.2994219653179191</v>
      </c>
      <c r="T44" s="25">
        <f t="shared" si="3"/>
        <v>1.1565836298932384</v>
      </c>
      <c r="U44" s="25">
        <f t="shared" si="3"/>
        <v>1.0769230769230769</v>
      </c>
      <c r="V44" s="25">
        <f t="shared" si="3"/>
        <v>1.0328571428571429</v>
      </c>
      <c r="W44" s="25">
        <f t="shared" si="3"/>
        <v>1.0159059474412171</v>
      </c>
      <c r="X44" s="25">
        <f t="shared" si="3"/>
        <v>1.0054458815520761</v>
      </c>
      <c r="Y44" s="25">
        <f t="shared" si="3"/>
        <v>1.0101557210561949</v>
      </c>
      <c r="Z44" s="25"/>
    </row>
    <row r="45" spans="2:27" x14ac:dyDescent="0.25">
      <c r="B45" s="2">
        <v>2001</v>
      </c>
      <c r="C45" s="25">
        <f t="shared" si="4"/>
        <v>1.2403560830860534</v>
      </c>
      <c r="D45" s="25">
        <f t="shared" si="2"/>
        <v>1.0980861244019138</v>
      </c>
      <c r="E45" s="25">
        <f t="shared" si="2"/>
        <v>1.055918663761801</v>
      </c>
      <c r="F45" s="25">
        <f t="shared" si="2"/>
        <v>1.015818431911967</v>
      </c>
      <c r="G45" s="25">
        <f t="shared" si="2"/>
        <v>1.0108327691266079</v>
      </c>
      <c r="H45" s="25">
        <f t="shared" si="2"/>
        <v>1.0046885465505693</v>
      </c>
      <c r="I45" s="25">
        <f t="shared" si="2"/>
        <v>1</v>
      </c>
      <c r="J45" s="25"/>
      <c r="K45" s="25"/>
      <c r="Q45" s="2">
        <v>2001</v>
      </c>
      <c r="R45" s="25">
        <f t="shared" si="5"/>
        <v>1.8404255319148937</v>
      </c>
      <c r="S45" s="25">
        <f t="shared" si="3"/>
        <v>1.2994219653179191</v>
      </c>
      <c r="T45" s="25">
        <f t="shared" si="3"/>
        <v>1.1565836298932384</v>
      </c>
      <c r="U45" s="25">
        <f t="shared" si="3"/>
        <v>1.0769230769230769</v>
      </c>
      <c r="V45" s="25">
        <f t="shared" si="3"/>
        <v>1.0328571428571429</v>
      </c>
      <c r="W45" s="25">
        <f t="shared" si="3"/>
        <v>1.0159059474412171</v>
      </c>
      <c r="X45" s="25">
        <f t="shared" si="3"/>
        <v>1.0054458815520761</v>
      </c>
      <c r="Y45" s="25"/>
      <c r="Z45" s="26"/>
    </row>
    <row r="46" spans="2:27" x14ac:dyDescent="0.25">
      <c r="B46" s="2">
        <v>2002</v>
      </c>
      <c r="C46" s="25">
        <f t="shared" si="4"/>
        <v>1.2403560830860534</v>
      </c>
      <c r="D46" s="25">
        <f t="shared" si="2"/>
        <v>1.0980861244019138</v>
      </c>
      <c r="E46" s="25">
        <f t="shared" si="2"/>
        <v>1.055918663761801</v>
      </c>
      <c r="F46" s="25">
        <f t="shared" si="2"/>
        <v>1.015818431911967</v>
      </c>
      <c r="G46" s="25">
        <f t="shared" si="2"/>
        <v>1.0108327691266079</v>
      </c>
      <c r="H46" s="25">
        <f t="shared" si="2"/>
        <v>1.0046885465505693</v>
      </c>
      <c r="I46" s="25"/>
      <c r="J46" s="25"/>
      <c r="K46" s="25"/>
      <c r="Q46" s="2">
        <v>2002</v>
      </c>
      <c r="R46" s="25">
        <f t="shared" si="5"/>
        <v>1.8404255319148937</v>
      </c>
      <c r="S46" s="25">
        <f t="shared" si="3"/>
        <v>1.2994219653179191</v>
      </c>
      <c r="T46" s="25">
        <f t="shared" si="3"/>
        <v>1.1565836298932384</v>
      </c>
      <c r="U46" s="25">
        <f t="shared" si="3"/>
        <v>1.0769230769230769</v>
      </c>
      <c r="V46" s="25">
        <f t="shared" si="3"/>
        <v>1.0328571428571429</v>
      </c>
      <c r="W46" s="25">
        <f t="shared" si="3"/>
        <v>1.0159059474412171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1.2403560830860532</v>
      </c>
      <c r="D47" s="25">
        <f t="shared" si="2"/>
        <v>1.098086124401914</v>
      </c>
      <c r="E47" s="25">
        <f t="shared" si="2"/>
        <v>1.0559186637618008</v>
      </c>
      <c r="F47" s="25">
        <f t="shared" si="2"/>
        <v>1.0158184319119672</v>
      </c>
      <c r="G47" s="25">
        <f t="shared" si="2"/>
        <v>1.0108327691266079</v>
      </c>
      <c r="H47" s="25"/>
      <c r="I47" s="25"/>
      <c r="J47" s="25"/>
      <c r="K47" s="25"/>
      <c r="Q47" s="2">
        <v>2003</v>
      </c>
      <c r="R47" s="25">
        <f t="shared" si="5"/>
        <v>1.8404255319148937</v>
      </c>
      <c r="S47" s="25">
        <f t="shared" si="3"/>
        <v>1.2994219653179191</v>
      </c>
      <c r="T47" s="25">
        <f t="shared" si="3"/>
        <v>1.1565836298932386</v>
      </c>
      <c r="U47" s="25">
        <f t="shared" si="3"/>
        <v>1.0769230769230769</v>
      </c>
      <c r="V47" s="25">
        <f t="shared" si="3"/>
        <v>1.0328571428571429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1.2403560830860536</v>
      </c>
      <c r="D48" s="25">
        <f t="shared" si="2"/>
        <v>1.0980861244019136</v>
      </c>
      <c r="E48" s="25">
        <f t="shared" si="2"/>
        <v>1.055918663761801</v>
      </c>
      <c r="F48" s="25">
        <f t="shared" si="2"/>
        <v>1.015818431911967</v>
      </c>
      <c r="G48" s="25"/>
      <c r="H48" s="25"/>
      <c r="I48" s="25"/>
      <c r="J48" s="25"/>
      <c r="K48" s="25"/>
      <c r="Q48" s="2">
        <v>2004</v>
      </c>
      <c r="R48" s="25">
        <f t="shared" si="5"/>
        <v>1.8404255319148937</v>
      </c>
      <c r="S48" s="25">
        <f t="shared" si="3"/>
        <v>1.2994219653179191</v>
      </c>
      <c r="T48" s="25">
        <f t="shared" si="3"/>
        <v>1.1565836298932384</v>
      </c>
      <c r="U48" s="25">
        <f t="shared" si="3"/>
        <v>1.0769230769230769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1.2485269806282058</v>
      </c>
      <c r="D49" s="25">
        <f t="shared" si="2"/>
        <v>1.1026346166904326</v>
      </c>
      <c r="E49" s="25">
        <f t="shared" si="2"/>
        <v>1.0584105674785231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1.8609302325581394</v>
      </c>
      <c r="S49" s="25">
        <f t="shared" si="3"/>
        <v>1.3138715321169709</v>
      </c>
      <c r="T49" s="25">
        <f t="shared" si="3"/>
        <v>1.1634454420940494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1.2566279493723631</v>
      </c>
      <c r="D50" s="25">
        <f t="shared" si="2"/>
        <v>1.1070857881181269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1.8820938744318867</v>
      </c>
      <c r="S50" s="25">
        <f t="shared" si="3"/>
        <v>1.3284552671788352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1.2644808663387259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1.9034517916614369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106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1.2520147850162233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1.1013824995428607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1.0565180742474394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1.015818431911967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1.0108327691266079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1.0046885465505693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1.8699372499736797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1.309849040581166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1.1582234878902302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1.0769230769230769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1.0328571428571429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1.0159059474412171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1.0054458815520761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1.0101557210561949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1.0053619302949062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1.2520147850162233</v>
      </c>
      <c r="F70" s="20">
        <f t="shared" ca="1" si="10"/>
        <v>1.1013824995428607</v>
      </c>
      <c r="G70" s="20">
        <f t="shared" ca="1" si="10"/>
        <v>1.0565180742474394</v>
      </c>
      <c r="H70" s="20">
        <f t="shared" ca="1" si="10"/>
        <v>1.015818431911967</v>
      </c>
      <c r="I70" s="20">
        <f t="shared" ca="1" si="10"/>
        <v>1.0108327691266079</v>
      </c>
      <c r="J70" s="20">
        <f t="shared" ca="1" si="10"/>
        <v>1.0046885465505693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1.8699372499736797</v>
      </c>
      <c r="U70" s="20">
        <f t="shared" ca="1" si="11"/>
        <v>1.309849040581166</v>
      </c>
      <c r="V70" s="20">
        <f t="shared" ca="1" si="11"/>
        <v>1.1582234878902302</v>
      </c>
      <c r="W70" s="20">
        <f t="shared" ca="1" si="11"/>
        <v>1.0769230769230769</v>
      </c>
      <c r="X70" s="20">
        <f t="shared" ca="1" si="11"/>
        <v>1.0328571428571429</v>
      </c>
      <c r="Y70" s="20">
        <f t="shared" ca="1" si="11"/>
        <v>1.0159059474412171</v>
      </c>
      <c r="Z70" s="20">
        <f t="shared" ca="1" si="11"/>
        <v>1.0054458815520761</v>
      </c>
      <c r="AA70" s="20">
        <f t="shared" ca="1" si="11"/>
        <v>1.0101557210561949</v>
      </c>
      <c r="AB70" s="20">
        <f t="shared" ca="1" si="11"/>
        <v>1.0053619302949062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1.5029738089214235</v>
      </c>
      <c r="F71" s="20">
        <f ca="1">PRODUCT(F70:$N70)</f>
        <v>1.2004441376480615</v>
      </c>
      <c r="G71" s="20">
        <f ca="1">PRODUCT(G70:$N70)</f>
        <v>1.0899429926899304</v>
      </c>
      <c r="H71" s="20">
        <f ca="1">PRODUCT(H70:$N70)</f>
        <v>1.0316368638239337</v>
      </c>
      <c r="I71" s="20">
        <f ca="1">PRODUCT(I70:$N70)</f>
        <v>1.0155721056194988</v>
      </c>
      <c r="J71" s="20">
        <f ca="1">PRODUCT(J70:$N70)</f>
        <v>1.0046885465505693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3.2733206777049069</v>
      </c>
      <c r="U71" s="20">
        <f ca="1">PRODUCT(U70:$AC70)</f>
        <v>1.7504976050672187</v>
      </c>
      <c r="V71" s="20">
        <f ca="1">PRODUCT(V70:$AC70)</f>
        <v>1.3364117167964193</v>
      </c>
      <c r="W71" s="20">
        <f ca="1">PRODUCT(W70:$AC70)</f>
        <v>1.1538461538461535</v>
      </c>
      <c r="X71" s="20">
        <f ca="1">PRODUCT(X70:$AC70)</f>
        <v>1.0714285714285714</v>
      </c>
      <c r="Y71" s="20">
        <f ca="1">PRODUCT(Y70:$AC70)</f>
        <v>1.0373443983402488</v>
      </c>
      <c r="Z71" s="20">
        <f ca="1">PRODUCT(Z70:$AC70)</f>
        <v>1.0211027910142951</v>
      </c>
      <c r="AA71" s="20">
        <f ca="1">PRODUCT(AA70:$AC70)</f>
        <v>1.0155721056194988</v>
      </c>
      <c r="AB71" s="20">
        <f ca="1">PRODUCT(AB70:$AC70)</f>
        <v>1.0053619302949062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0.66534758893611612</v>
      </c>
      <c r="F72" s="11">
        <f t="shared" ca="1" si="12"/>
        <v>0.83302501852291411</v>
      </c>
      <c r="G72" s="11">
        <f t="shared" ca="1" si="12"/>
        <v>0.91747917708250482</v>
      </c>
      <c r="H72" s="11">
        <f t="shared" ca="1" si="12"/>
        <v>0.9693333333333336</v>
      </c>
      <c r="I72" s="11">
        <f t="shared" ca="1" si="12"/>
        <v>0.9846666666666668</v>
      </c>
      <c r="J72" s="11">
        <f t="shared" ca="1" si="12"/>
        <v>0.9953333333333334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0.30550016281971837</v>
      </c>
      <c r="U72" s="11">
        <f t="shared" ca="1" si="13"/>
        <v>0.57126613432961548</v>
      </c>
      <c r="V72" s="11">
        <f t="shared" ca="1" si="13"/>
        <v>0.74827239796815836</v>
      </c>
      <c r="W72" s="11">
        <f t="shared" ca="1" si="13"/>
        <v>0.86666666666666692</v>
      </c>
      <c r="X72" s="11">
        <f t="shared" ca="1" si="13"/>
        <v>0.93333333333333335</v>
      </c>
      <c r="Y72" s="11">
        <f t="shared" ca="1" si="13"/>
        <v>0.96400000000000008</v>
      </c>
      <c r="Z72" s="11">
        <f t="shared" ca="1" si="13"/>
        <v>0.97933333333333361</v>
      </c>
      <c r="AA72" s="11">
        <f t="shared" ca="1" si="13"/>
        <v>0.9846666666666668</v>
      </c>
      <c r="AB72" s="11">
        <f t="shared" ca="1" si="13"/>
        <v>0.9946666666666667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1500000</v>
      </c>
      <c r="D83" s="7">
        <f t="shared" ref="D83:D92" ca="1" si="15">OFFSET(R26,0,$B$92-B83)</f>
        <v>1500000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1500000</v>
      </c>
      <c r="H83" s="7">
        <f t="shared" ca="1" si="16"/>
        <v>1500000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MIX Auto Key'!P28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1.5029738089214235</v>
      </c>
      <c r="X83" s="58"/>
      <c r="Y83" s="58">
        <f t="shared" ref="Y83:Y92" ca="1" si="25">OFFSET($T$71,0,B83-$B$83)</f>
        <v>3.2733206777049069</v>
      </c>
      <c r="Z83" s="58"/>
      <c r="AA83" s="49">
        <f t="shared" ref="AA83:AA92" ca="1" si="26">1/W83</f>
        <v>0.66534758893611612</v>
      </c>
      <c r="AB83" s="49">
        <f t="shared" ref="AB83:AB92" ca="1" si="27">1/Y83</f>
        <v>0.30550016281971837</v>
      </c>
      <c r="AC83" s="50">
        <f ca="1">AA83</f>
        <v>0.66534758893611612</v>
      </c>
      <c r="AD83" s="42">
        <f ca="1">AB83</f>
        <v>0.30550016281971837</v>
      </c>
    </row>
    <row r="84" spans="2:30" x14ac:dyDescent="0.25">
      <c r="B84" s="2">
        <v>2000</v>
      </c>
      <c r="C84" s="7">
        <f t="shared" ca="1" si="14"/>
        <v>1575000</v>
      </c>
      <c r="D84" s="7">
        <f t="shared" ca="1" si="15"/>
        <v>1566600</v>
      </c>
      <c r="E84" s="20">
        <f ca="1">INDEX($E$71:$N$71,COLUMNS(OFFSET($E$71,0,B84-$B$83):$N$71))</f>
        <v>1</v>
      </c>
      <c r="F84" s="20">
        <f ca="1">INDEX($T$71:$AC$71,COLUMNS(OFFSET($T$71,0,B84-$B$83):$AC$71))</f>
        <v>1.0053619302949062</v>
      </c>
      <c r="G84" s="7">
        <f t="shared" ca="1" si="16"/>
        <v>1575000</v>
      </c>
      <c r="H84" s="7">
        <f t="shared" ca="1" si="16"/>
        <v>1575000</v>
      </c>
      <c r="I84" s="33">
        <f t="shared" ca="1" si="17"/>
        <v>8400</v>
      </c>
      <c r="K84" s="32">
        <f t="shared" ca="1" si="18"/>
        <v>0</v>
      </c>
      <c r="L84" s="32">
        <f t="shared" ca="1" si="19"/>
        <v>0</v>
      </c>
      <c r="M84" s="32">
        <f t="shared" ca="1" si="20"/>
        <v>8400</v>
      </c>
      <c r="N84" s="32">
        <f t="shared" ca="1" si="21"/>
        <v>8400</v>
      </c>
      <c r="O84" s="32">
        <f>'US MIX Auto Key'!P29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1.2004441376480615</v>
      </c>
      <c r="X84" s="58"/>
      <c r="Y84" s="58">
        <f t="shared" ca="1" si="25"/>
        <v>1.7504976050672187</v>
      </c>
      <c r="Z84" s="58"/>
      <c r="AA84" s="49">
        <f t="shared" ca="1" si="26"/>
        <v>0.83302501852291411</v>
      </c>
      <c r="AB84" s="49">
        <f t="shared" ca="1" si="27"/>
        <v>0.57126613432961548</v>
      </c>
      <c r="AC84" s="50">
        <f t="shared" ref="AC84:AD92" ca="1" si="28">AA84-AA83</f>
        <v>0.16767742958679799</v>
      </c>
      <c r="AD84" s="42">
        <f t="shared" ca="1" si="28"/>
        <v>0.26576597150989711</v>
      </c>
    </row>
    <row r="85" spans="2:30" x14ac:dyDescent="0.25">
      <c r="B85" s="2">
        <v>2001</v>
      </c>
      <c r="C85" s="7">
        <f t="shared" ca="1" si="14"/>
        <v>1653750</v>
      </c>
      <c r="D85" s="7">
        <f t="shared" ca="1" si="15"/>
        <v>1628392.5</v>
      </c>
      <c r="E85" s="20">
        <f ca="1">INDEX($E$71:$N$71,COLUMNS(OFFSET($E$71,0,B85-$B$83):$N$71))</f>
        <v>1</v>
      </c>
      <c r="F85" s="20">
        <f ca="1">INDEX($T$71:$AC$71,COLUMNS(OFFSET($T$71,0,B85-$B$83):$AC$71))</f>
        <v>1.0155721056194988</v>
      </c>
      <c r="G85" s="7">
        <f t="shared" ca="1" si="16"/>
        <v>1653750</v>
      </c>
      <c r="H85" s="7">
        <f t="shared" ca="1" si="16"/>
        <v>1653749.9999999998</v>
      </c>
      <c r="I85" s="33">
        <f t="shared" ca="1" si="17"/>
        <v>25357.5</v>
      </c>
      <c r="K85" s="32">
        <f t="shared" ca="1" si="18"/>
        <v>0</v>
      </c>
      <c r="L85" s="32">
        <f t="shared" ca="1" si="19"/>
        <v>0</v>
      </c>
      <c r="M85" s="32">
        <f t="shared" ca="1" si="20"/>
        <v>25357.5</v>
      </c>
      <c r="N85" s="32">
        <f t="shared" ca="1" si="21"/>
        <v>25357.5</v>
      </c>
      <c r="O85" s="32">
        <f>'US MIX Auto Key'!P30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1.0899429926899304</v>
      </c>
      <c r="X85" s="58"/>
      <c r="Y85" s="58">
        <f t="shared" ca="1" si="25"/>
        <v>1.3364117167964193</v>
      </c>
      <c r="Z85" s="58"/>
      <c r="AA85" s="49">
        <f t="shared" ca="1" si="26"/>
        <v>0.91747917708250482</v>
      </c>
      <c r="AB85" s="49">
        <f t="shared" ca="1" si="27"/>
        <v>0.74827239796815836</v>
      </c>
      <c r="AC85" s="50">
        <f t="shared" ca="1" si="28"/>
        <v>8.4454158559590708E-2</v>
      </c>
      <c r="AD85" s="42">
        <f t="shared" ca="1" si="28"/>
        <v>0.17700626363854288</v>
      </c>
    </row>
    <row r="86" spans="2:30" x14ac:dyDescent="0.25">
      <c r="B86" s="2">
        <v>2002</v>
      </c>
      <c r="C86" s="7">
        <f t="shared" ca="1" si="14"/>
        <v>1736437.5</v>
      </c>
      <c r="D86" s="7">
        <f t="shared" ca="1" si="15"/>
        <v>1700551.125</v>
      </c>
      <c r="E86" s="20">
        <f ca="1">INDEX($E$71:$N$71,COLUMNS(OFFSET($E$71,0,B86-$B$83):$N$71))</f>
        <v>1</v>
      </c>
      <c r="F86" s="20">
        <f ca="1">INDEX($T$71:$AC$71,COLUMNS(OFFSET($T$71,0,B86-$B$83):$AC$71))</f>
        <v>1.0211027910142951</v>
      </c>
      <c r="G86" s="7">
        <f t="shared" ca="1" si="16"/>
        <v>1736437.5</v>
      </c>
      <c r="H86" s="7">
        <f t="shared" ca="1" si="16"/>
        <v>1736437.4999999995</v>
      </c>
      <c r="I86" s="33">
        <f t="shared" ca="1" si="17"/>
        <v>35886.375</v>
      </c>
      <c r="K86" s="32">
        <f t="shared" ca="1" si="18"/>
        <v>0</v>
      </c>
      <c r="L86" s="32">
        <f t="shared" ca="1" si="19"/>
        <v>0</v>
      </c>
      <c r="M86" s="32">
        <f t="shared" ca="1" si="20"/>
        <v>35886.375</v>
      </c>
      <c r="N86" s="32">
        <f t="shared" ca="1" si="21"/>
        <v>35886.375</v>
      </c>
      <c r="O86" s="32">
        <f>'US MIX Auto Key'!P31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1.0316368638239337</v>
      </c>
      <c r="X86" s="58"/>
      <c r="Y86" s="58">
        <f t="shared" ca="1" si="25"/>
        <v>1.1538461538461535</v>
      </c>
      <c r="Z86" s="58"/>
      <c r="AA86" s="49">
        <f t="shared" ca="1" si="26"/>
        <v>0.9693333333333336</v>
      </c>
      <c r="AB86" s="49">
        <f t="shared" ca="1" si="27"/>
        <v>0.86666666666666692</v>
      </c>
      <c r="AC86" s="50">
        <f t="shared" ca="1" si="28"/>
        <v>5.1854156250828787E-2</v>
      </c>
      <c r="AD86" s="42">
        <f t="shared" ca="1" si="28"/>
        <v>0.11839426869850855</v>
      </c>
    </row>
    <row r="87" spans="2:30" x14ac:dyDescent="0.25">
      <c r="B87" s="2">
        <v>2003</v>
      </c>
      <c r="C87" s="7">
        <f t="shared" ca="1" si="14"/>
        <v>1814750.83125</v>
      </c>
      <c r="D87" s="7">
        <f t="shared" ca="1" si="15"/>
        <v>1757622.0375000001</v>
      </c>
      <c r="E87" s="20">
        <f ca="1">INDEX($E$71:$N$71,COLUMNS(OFFSET($E$71,0,B87-$B$83):$N$71))</f>
        <v>1.0046885465505693</v>
      </c>
      <c r="F87" s="20">
        <f ca="1">INDEX($T$71:$AC$71,COLUMNS(OFFSET($T$71,0,B87-$B$83):$AC$71))</f>
        <v>1.0373443983402488</v>
      </c>
      <c r="G87" s="7">
        <f t="shared" ca="1" si="16"/>
        <v>1823259.375</v>
      </c>
      <c r="H87" s="7">
        <f t="shared" ca="1" si="16"/>
        <v>1823259.3749999998</v>
      </c>
      <c r="I87" s="33">
        <f t="shared" ca="1" si="17"/>
        <v>57128.793749999953</v>
      </c>
      <c r="K87" s="32">
        <f t="shared" ca="1" si="18"/>
        <v>8508.5437499999534</v>
      </c>
      <c r="L87" s="32">
        <f t="shared" ca="1" si="19"/>
        <v>8508.5437499997206</v>
      </c>
      <c r="M87" s="32">
        <f t="shared" ca="1" si="20"/>
        <v>65637.337499999907</v>
      </c>
      <c r="N87" s="32">
        <f t="shared" ca="1" si="21"/>
        <v>65637.337499999674</v>
      </c>
      <c r="O87" s="32">
        <f>'US MIX Auto Key'!P32</f>
        <v>8508.5437499999534</v>
      </c>
      <c r="P87" s="32">
        <f t="shared" ca="1" si="22"/>
        <v>0</v>
      </c>
      <c r="Q87" s="32">
        <f t="shared" ca="1" si="23"/>
        <v>2.3283064365386963E-10</v>
      </c>
      <c r="V87" s="2">
        <v>60</v>
      </c>
      <c r="W87" s="58">
        <f t="shared" ca="1" si="24"/>
        <v>1.0155721056194988</v>
      </c>
      <c r="X87" s="58"/>
      <c r="Y87" s="58">
        <f t="shared" ca="1" si="25"/>
        <v>1.0714285714285714</v>
      </c>
      <c r="Z87" s="58"/>
      <c r="AA87" s="49">
        <f t="shared" ca="1" si="26"/>
        <v>0.9846666666666668</v>
      </c>
      <c r="AB87" s="49">
        <f t="shared" ca="1" si="27"/>
        <v>0.93333333333333335</v>
      </c>
      <c r="AC87" s="50">
        <f t="shared" ca="1" si="28"/>
        <v>1.5333333333333199E-2</v>
      </c>
      <c r="AD87" s="42">
        <f t="shared" ca="1" si="28"/>
        <v>6.666666666666643E-2</v>
      </c>
    </row>
    <row r="88" spans="2:30" x14ac:dyDescent="0.25">
      <c r="B88" s="2">
        <v>2004</v>
      </c>
      <c r="C88" s="7">
        <f t="shared" ca="1" si="14"/>
        <v>1885067.8678124999</v>
      </c>
      <c r="D88" s="7">
        <f t="shared" ca="1" si="15"/>
        <v>1786794.1875</v>
      </c>
      <c r="E88" s="20">
        <f ca="1">INDEX($E$71:$N$71,COLUMNS(OFFSET($E$71,0,B88-$B$83):$N$71))</f>
        <v>1.0155721056194988</v>
      </c>
      <c r="F88" s="20">
        <f ca="1">INDEX($T$71:$AC$71,COLUMNS(OFFSET($T$71,0,B88-$B$83):$AC$71))</f>
        <v>1.0714285714285714</v>
      </c>
      <c r="G88" s="7">
        <f t="shared" ca="1" si="16"/>
        <v>1914422.3437499995</v>
      </c>
      <c r="H88" s="7">
        <f t="shared" ca="1" si="16"/>
        <v>1914422.34375</v>
      </c>
      <c r="I88" s="33">
        <f t="shared" ca="1" si="17"/>
        <v>98273.68031249987</v>
      </c>
      <c r="K88" s="32">
        <f t="shared" ca="1" si="18"/>
        <v>29354.475937499665</v>
      </c>
      <c r="L88" s="32">
        <f t="shared" ca="1" si="19"/>
        <v>29354.47593750013</v>
      </c>
      <c r="M88" s="32">
        <f t="shared" ca="1" si="20"/>
        <v>127628.15624999953</v>
      </c>
      <c r="N88" s="32">
        <f t="shared" ca="1" si="21"/>
        <v>127628.15625</v>
      </c>
      <c r="O88" s="32">
        <f>'US MIX Auto Key'!P33</f>
        <v>29354.47593750013</v>
      </c>
      <c r="P88" s="32">
        <f t="shared" ca="1" si="22"/>
        <v>4.6566128730773926E-10</v>
      </c>
      <c r="Q88" s="32">
        <f t="shared" ca="1" si="23"/>
        <v>0</v>
      </c>
      <c r="V88" s="2">
        <v>72</v>
      </c>
      <c r="W88" s="58">
        <f t="shared" ca="1" si="24"/>
        <v>1.0046885465505693</v>
      </c>
      <c r="X88" s="58"/>
      <c r="Y88" s="58">
        <f t="shared" ca="1" si="25"/>
        <v>1.0373443983402488</v>
      </c>
      <c r="Z88" s="58"/>
      <c r="AA88" s="49">
        <f t="shared" ca="1" si="26"/>
        <v>0.9953333333333334</v>
      </c>
      <c r="AB88" s="49">
        <f t="shared" ca="1" si="27"/>
        <v>0.96400000000000008</v>
      </c>
      <c r="AC88" s="50">
        <f t="shared" ca="1" si="28"/>
        <v>1.0666666666666602E-2</v>
      </c>
      <c r="AD88" s="42">
        <f t="shared" ca="1" si="28"/>
        <v>3.0666666666666731E-2</v>
      </c>
    </row>
    <row r="89" spans="2:30" x14ac:dyDescent="0.25">
      <c r="B89" s="2">
        <v>2005</v>
      </c>
      <c r="C89" s="7">
        <f t="shared" ca="1" si="14"/>
        <v>2193545.1214687498</v>
      </c>
      <c r="D89" s="7">
        <f t="shared" ca="1" si="15"/>
        <v>1951434.5090625</v>
      </c>
      <c r="E89" s="20">
        <f ca="1">INDEX($E$71:$N$71,COLUMNS(OFFSET($E$71,0,B89-$B$83):$N$71))</f>
        <v>1.0316368638239337</v>
      </c>
      <c r="F89" s="20">
        <f ca="1">INDEX($T$71:$AC$71,COLUMNS(OFFSET($T$71,0,B89-$B$83):$AC$71))</f>
        <v>1.1538461538461535</v>
      </c>
      <c r="G89" s="7">
        <f t="shared" ca="1" si="16"/>
        <v>2262942.0097683109</v>
      </c>
      <c r="H89" s="7">
        <f t="shared" ca="1" si="16"/>
        <v>2251655.2027644226</v>
      </c>
      <c r="I89" s="33">
        <f t="shared" ca="1" si="17"/>
        <v>242110.61240624986</v>
      </c>
      <c r="K89" s="32">
        <f t="shared" ca="1" si="18"/>
        <v>69396.888299561106</v>
      </c>
      <c r="L89" s="32">
        <f t="shared" ca="1" si="19"/>
        <v>58110.081295672804</v>
      </c>
      <c r="M89" s="32">
        <f t="shared" ca="1" si="20"/>
        <v>311507.50070581096</v>
      </c>
      <c r="N89" s="32">
        <f t="shared" ca="1" si="21"/>
        <v>300220.69370192266</v>
      </c>
      <c r="O89" s="32">
        <f>'US MIX Auto Key'!P34</f>
        <v>71854.651968750171</v>
      </c>
      <c r="P89" s="32">
        <f t="shared" ca="1" si="22"/>
        <v>2457.7636691890657</v>
      </c>
      <c r="Q89" s="32">
        <f t="shared" ca="1" si="23"/>
        <v>13744.570673077367</v>
      </c>
      <c r="V89" s="2">
        <v>84</v>
      </c>
      <c r="W89" s="58">
        <f t="shared" ca="1" si="24"/>
        <v>1</v>
      </c>
      <c r="X89" s="58"/>
      <c r="Y89" s="58">
        <f t="shared" ca="1" si="25"/>
        <v>1.0211027910142951</v>
      </c>
      <c r="Z89" s="58"/>
      <c r="AA89" s="49">
        <f t="shared" ca="1" si="26"/>
        <v>1</v>
      </c>
      <c r="AB89" s="49">
        <f t="shared" ca="1" si="27"/>
        <v>0.97933333333333361</v>
      </c>
      <c r="AC89" s="50">
        <f t="shared" ca="1" si="28"/>
        <v>4.6666666666665968E-3</v>
      </c>
      <c r="AD89" s="42">
        <f t="shared" ca="1" si="28"/>
        <v>1.5333333333333532E-2</v>
      </c>
    </row>
    <row r="90" spans="2:30" x14ac:dyDescent="0.25">
      <c r="B90" s="2">
        <v>2006</v>
      </c>
      <c r="C90" s="7">
        <f t="shared" ca="1" si="14"/>
        <v>2471445.8595914063</v>
      </c>
      <c r="D90" s="7">
        <f t="shared" ca="1" si="15"/>
        <v>1983481.9390968753</v>
      </c>
      <c r="E90" s="20">
        <f ca="1">INDEX($E$71:$N$71,COLUMNS(OFFSET($E$71,0,B90-$B$83):$N$71))</f>
        <v>1.0899429926899304</v>
      </c>
      <c r="F90" s="20">
        <f ca="1">INDEX($T$71:$AC$71,COLUMNS(OFFSET($T$71,0,B90-$B$83):$AC$71))</f>
        <v>1.3364117167964193</v>
      </c>
      <c r="G90" s="7">
        <f t="shared" ca="1" si="16"/>
        <v>2693735.0964741949</v>
      </c>
      <c r="H90" s="7">
        <f t="shared" ca="1" si="16"/>
        <v>2650748.5034631458</v>
      </c>
      <c r="I90" s="33">
        <f t="shared" ca="1" si="17"/>
        <v>487963.92049453105</v>
      </c>
      <c r="K90" s="32">
        <f t="shared" ca="1" si="18"/>
        <v>222289.23688278859</v>
      </c>
      <c r="L90" s="32">
        <f t="shared" ca="1" si="19"/>
        <v>179302.64387173951</v>
      </c>
      <c r="M90" s="32">
        <f t="shared" ca="1" si="20"/>
        <v>710253.15737731964</v>
      </c>
      <c r="N90" s="32">
        <f t="shared" ca="1" si="21"/>
        <v>667266.56436627056</v>
      </c>
      <c r="O90" s="32">
        <f>'US MIX Auto Key'!P35</f>
        <v>239057.10876796907</v>
      </c>
      <c r="P90" s="32">
        <f t="shared" ca="1" si="22"/>
        <v>16767.871885180473</v>
      </c>
      <c r="Q90" s="32">
        <f t="shared" ca="1" si="23"/>
        <v>59754.464896229561</v>
      </c>
      <c r="V90" s="2">
        <v>96</v>
      </c>
      <c r="W90" s="58">
        <f t="shared" ca="1" si="24"/>
        <v>1</v>
      </c>
      <c r="X90" s="58"/>
      <c r="Y90" s="58">
        <f t="shared" ca="1" si="25"/>
        <v>1.0155721056194988</v>
      </c>
      <c r="Z90" s="58"/>
      <c r="AA90" s="49">
        <f t="shared" ca="1" si="26"/>
        <v>1</v>
      </c>
      <c r="AB90" s="49">
        <f t="shared" ca="1" si="27"/>
        <v>0.9846666666666668</v>
      </c>
      <c r="AC90" s="50">
        <f t="shared" ca="1" si="28"/>
        <v>0</v>
      </c>
      <c r="AD90" s="42">
        <f t="shared" ca="1" si="28"/>
        <v>5.33333333333319E-3</v>
      </c>
    </row>
    <row r="91" spans="2:30" x14ac:dyDescent="0.25">
      <c r="B91" s="2">
        <v>2007</v>
      </c>
      <c r="C91" s="7">
        <f t="shared" ca="1" si="14"/>
        <v>2680487.0595021099</v>
      </c>
      <c r="D91" s="7">
        <f t="shared" ca="1" si="15"/>
        <v>1766163.8937181642</v>
      </c>
      <c r="E91" s="20">
        <f ca="1">INDEX($E$71:$N$71,COLUMNS(OFFSET($E$71,0,B91-$B$83):$N$71))</f>
        <v>1.2004441376480615</v>
      </c>
      <c r="F91" s="20">
        <f ca="1">INDEX($T$71:$AC$71,COLUMNS(OFFSET($T$71,0,B91-$B$83):$AC$71))</f>
        <v>1.7504976050672187</v>
      </c>
      <c r="G91" s="7">
        <f t="shared" ca="1" si="16"/>
        <v>3217774.9766207985</v>
      </c>
      <c r="H91" s="7">
        <f t="shared" ca="1" si="16"/>
        <v>3091665.6661098404</v>
      </c>
      <c r="I91" s="33">
        <f t="shared" ca="1" si="17"/>
        <v>914323.1657839457</v>
      </c>
      <c r="K91" s="32">
        <f t="shared" ca="1" si="18"/>
        <v>537287.91711868858</v>
      </c>
      <c r="L91" s="32">
        <f t="shared" ca="1" si="19"/>
        <v>411178.6066077305</v>
      </c>
      <c r="M91" s="32">
        <f t="shared" ca="1" si="20"/>
        <v>1451611.0829026343</v>
      </c>
      <c r="N91" s="32">
        <f t="shared" ca="1" si="21"/>
        <v>1325501.7723916762</v>
      </c>
      <c r="O91" s="32">
        <f>'US MIX Auto Key'!P36</f>
        <v>596924.22540023411</v>
      </c>
      <c r="P91" s="32">
        <f t="shared" ca="1" si="22"/>
        <v>59636.308281545527</v>
      </c>
      <c r="Q91" s="32">
        <f t="shared" ca="1" si="23"/>
        <v>185745.61879250361</v>
      </c>
      <c r="V91" s="2">
        <v>108</v>
      </c>
      <c r="W91" s="58">
        <f t="shared" ca="1" si="24"/>
        <v>1</v>
      </c>
      <c r="X91" s="58"/>
      <c r="Y91" s="58">
        <f t="shared" ca="1" si="25"/>
        <v>1.0053619302949062</v>
      </c>
      <c r="Z91" s="58"/>
      <c r="AA91" s="49">
        <f t="shared" ca="1" si="26"/>
        <v>1</v>
      </c>
      <c r="AB91" s="49">
        <f t="shared" ca="1" si="27"/>
        <v>0.9946666666666667</v>
      </c>
      <c r="AC91" s="50">
        <f t="shared" ca="1" si="28"/>
        <v>0</v>
      </c>
      <c r="AD91" s="42">
        <f t="shared" ca="1" si="28"/>
        <v>9.9999999999998979E-3</v>
      </c>
    </row>
    <row r="92" spans="2:30" x14ac:dyDescent="0.25">
      <c r="B92" s="3">
        <v>2008</v>
      </c>
      <c r="C92" s="8">
        <f t="shared" ca="1" si="14"/>
        <v>2556694.5361621706</v>
      </c>
      <c r="D92" s="8">
        <f t="shared" ca="1" si="15"/>
        <v>1097643.5431331838</v>
      </c>
      <c r="E92" s="22">
        <f ca="1">INDEX($E$71:$N$71,COLUMNS(OFFSET($E$71,0,B92-$B$83):$N$71))</f>
        <v>1.5029738089214235</v>
      </c>
      <c r="F92" s="22">
        <f ca="1">INDEX($T$71:$AC$71,COLUMNS(OFFSET($T$71,0,B92-$B$83):$AC$71))</f>
        <v>3.2733206777049069</v>
      </c>
      <c r="G92" s="8">
        <f t="shared" ca="1" si="16"/>
        <v>3842644.9252642496</v>
      </c>
      <c r="H92" s="8">
        <f t="shared" ca="1" si="16"/>
        <v>3592939.3064871286</v>
      </c>
      <c r="I92" s="38">
        <f t="shared" ca="1" si="17"/>
        <v>1459050.9930289867</v>
      </c>
      <c r="J92" s="23"/>
      <c r="K92" s="39">
        <f t="shared" ca="1" si="18"/>
        <v>1285950.389102079</v>
      </c>
      <c r="L92" s="39">
        <f t="shared" ca="1" si="19"/>
        <v>1036244.770324958</v>
      </c>
      <c r="M92" s="39">
        <f t="shared" ca="1" si="20"/>
        <v>2745001.3821310657</v>
      </c>
      <c r="N92" s="39">
        <f t="shared" ca="1" si="21"/>
        <v>2495295.7633539448</v>
      </c>
      <c r="O92" s="39">
        <f>'US MIX Auto Key'!P37</f>
        <v>1445385.4315477917</v>
      </c>
      <c r="P92" s="39">
        <f t="shared" ca="1" si="22"/>
        <v>159435.04244571272</v>
      </c>
      <c r="Q92" s="39">
        <f t="shared" ca="1" si="23"/>
        <v>409140.66122283367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51">
        <f t="shared" ca="1" si="26"/>
        <v>1</v>
      </c>
      <c r="AB92" s="51">
        <f t="shared" ca="1" si="27"/>
        <v>1</v>
      </c>
      <c r="AC92" s="52">
        <f t="shared" ca="1" si="28"/>
        <v>0</v>
      </c>
      <c r="AD92" s="53">
        <f t="shared" ca="1" si="28"/>
        <v>5.3333333333333011E-3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20067178.775786936</v>
      </c>
      <c r="D94" s="7">
        <f ca="1">SUM(D83:D92)</f>
        <v>16738683.735010725</v>
      </c>
      <c r="E94" s="2"/>
      <c r="F94" s="2"/>
      <c r="G94" s="7">
        <f ca="1">SUM(G83:G92)</f>
        <v>22219966.226877555</v>
      </c>
      <c r="H94" s="7">
        <f ca="1">SUM(H83:H92)</f>
        <v>21789877.897574537</v>
      </c>
      <c r="I94" s="32">
        <f ca="1">SUM(I83:I92)</f>
        <v>3328495.0407762132</v>
      </c>
      <c r="K94" s="32">
        <f t="shared" ref="K94:Q94" ca="1" si="29">SUM(K83:K92)</f>
        <v>2152787.4510906171</v>
      </c>
      <c r="L94" s="32">
        <f t="shared" ca="1" si="29"/>
        <v>1722699.1217876007</v>
      </c>
      <c r="M94" s="32">
        <f t="shared" ca="1" si="29"/>
        <v>5481282.4918668307</v>
      </c>
      <c r="N94" s="32">
        <f t="shared" ca="1" si="29"/>
        <v>5051194.1625638139</v>
      </c>
      <c r="O94" s="32">
        <f t="shared" si="29"/>
        <v>2391084.4373722449</v>
      </c>
      <c r="P94" s="32">
        <f t="shared" ca="1" si="29"/>
        <v>238296.98628162825</v>
      </c>
      <c r="Q94" s="32">
        <f t="shared" ca="1" si="29"/>
        <v>668385.31558464444</v>
      </c>
    </row>
  </sheetData>
  <mergeCells count="20">
    <mergeCell ref="W92:X92"/>
    <mergeCell ref="Y92:Z92"/>
    <mergeCell ref="W89:X89"/>
    <mergeCell ref="Y89:Z89"/>
    <mergeCell ref="W90:X90"/>
    <mergeCell ref="Y90:Z90"/>
    <mergeCell ref="W91:X91"/>
    <mergeCell ref="Y91:Z91"/>
    <mergeCell ref="W86:X86"/>
    <mergeCell ref="Y86:Z86"/>
    <mergeCell ref="W87:X87"/>
    <mergeCell ref="Y87:Z87"/>
    <mergeCell ref="W88:X88"/>
    <mergeCell ref="Y88:Z88"/>
    <mergeCell ref="W83:X83"/>
    <mergeCell ref="Y83:Z83"/>
    <mergeCell ref="W84:X84"/>
    <mergeCell ref="Y84:Z84"/>
    <mergeCell ref="W85:X85"/>
    <mergeCell ref="Y85:Z8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3C6C-3D9B-4490-81B6-795783F2C924}">
  <dimension ref="E2:Q39"/>
  <sheetViews>
    <sheetView showGridLines="0" zoomScale="78" zoomScaleNormal="78" workbookViewId="0">
      <selection activeCell="O37" sqref="O37"/>
    </sheetView>
  </sheetViews>
  <sheetFormatPr defaultRowHeight="15" x14ac:dyDescent="0.25"/>
  <cols>
    <col min="6" max="6" width="10.85546875" customWidth="1"/>
    <col min="7" max="7" width="11.7109375" customWidth="1"/>
    <col min="8" max="8" width="10.5703125" customWidth="1"/>
    <col min="9" max="9" width="12" customWidth="1"/>
    <col min="12" max="12" width="9.28515625" customWidth="1"/>
    <col min="13" max="13" width="10.42578125" customWidth="1"/>
    <col min="14" max="14" width="12.42578125" customWidth="1"/>
    <col min="15" max="15" width="11.42578125" bestFit="1" customWidth="1"/>
    <col min="16" max="16" width="9.5703125" customWidth="1"/>
  </cols>
  <sheetData>
    <row r="2" spans="5:17" ht="18.75" x14ac:dyDescent="0.3">
      <c r="I2" s="48"/>
      <c r="J2" s="48"/>
      <c r="K2" s="48" t="s">
        <v>74</v>
      </c>
      <c r="L2" s="48"/>
      <c r="M2" s="48"/>
      <c r="N2" s="48"/>
      <c r="O2" s="48"/>
      <c r="P2" s="48"/>
      <c r="Q2" s="48"/>
    </row>
    <row r="3" spans="5:17" ht="18.75" x14ac:dyDescent="0.3">
      <c r="I3" s="48" t="s">
        <v>75</v>
      </c>
      <c r="J3" s="48"/>
      <c r="K3" s="48"/>
      <c r="L3" s="48"/>
      <c r="M3" s="48"/>
      <c r="N3" s="48"/>
      <c r="O3" s="48"/>
      <c r="P3" s="48"/>
      <c r="Q3" s="48"/>
    </row>
    <row r="7" spans="5:17" x14ac:dyDescent="0.25">
      <c r="E7" s="2"/>
      <c r="F7" s="3"/>
      <c r="G7" s="3" t="s">
        <v>97</v>
      </c>
      <c r="H7" s="3"/>
      <c r="I7" s="3"/>
      <c r="J7" s="3" t="s">
        <v>98</v>
      </c>
      <c r="K7" s="3"/>
      <c r="L7" s="3"/>
      <c r="M7" s="3" t="s">
        <v>99</v>
      </c>
      <c r="N7" s="3"/>
      <c r="O7" s="2" t="s">
        <v>48</v>
      </c>
    </row>
    <row r="8" spans="5:17" x14ac:dyDescent="0.25">
      <c r="E8" s="2" t="s">
        <v>15</v>
      </c>
      <c r="F8" s="2" t="s">
        <v>93</v>
      </c>
      <c r="G8" s="2" t="s">
        <v>95</v>
      </c>
      <c r="H8" s="2" t="s">
        <v>85</v>
      </c>
      <c r="I8" s="2" t="s">
        <v>93</v>
      </c>
      <c r="J8" s="2" t="s">
        <v>95</v>
      </c>
      <c r="K8" s="2" t="s">
        <v>85</v>
      </c>
      <c r="L8" s="2" t="s">
        <v>93</v>
      </c>
      <c r="M8" s="2" t="s">
        <v>95</v>
      </c>
      <c r="N8" s="2" t="s">
        <v>85</v>
      </c>
      <c r="O8" s="2" t="s">
        <v>80</v>
      </c>
      <c r="P8" s="2" t="s">
        <v>81</v>
      </c>
    </row>
    <row r="9" spans="5:17" x14ac:dyDescent="0.25">
      <c r="E9" s="3" t="s">
        <v>2</v>
      </c>
      <c r="F9" s="3" t="s">
        <v>94</v>
      </c>
      <c r="G9" s="3" t="s">
        <v>94</v>
      </c>
      <c r="H9" s="3" t="s">
        <v>94</v>
      </c>
      <c r="I9" s="28" t="s">
        <v>94</v>
      </c>
      <c r="J9" s="3" t="s">
        <v>94</v>
      </c>
      <c r="K9" s="3" t="s">
        <v>94</v>
      </c>
      <c r="L9" s="28" t="s">
        <v>94</v>
      </c>
      <c r="M9" s="3" t="s">
        <v>94</v>
      </c>
      <c r="N9" s="3" t="s">
        <v>94</v>
      </c>
      <c r="O9" s="28">
        <v>45291</v>
      </c>
      <c r="P9" s="3" t="s">
        <v>82</v>
      </c>
    </row>
    <row r="11" spans="5:17" x14ac:dyDescent="0.25">
      <c r="E11" s="1" t="s">
        <v>96</v>
      </c>
      <c r="F11" s="1"/>
      <c r="G11" s="1"/>
      <c r="H11" s="1"/>
    </row>
    <row r="13" spans="5:17" x14ac:dyDescent="0.25">
      <c r="E13" s="2">
        <v>2014</v>
      </c>
      <c r="F13" s="7">
        <v>1000000</v>
      </c>
      <c r="G13" s="7">
        <v>1000000</v>
      </c>
      <c r="H13" s="32">
        <f t="shared" ref="H13:H22" si="0">F13+G13</f>
        <v>2000000</v>
      </c>
      <c r="I13" s="12">
        <v>0.7</v>
      </c>
      <c r="J13" s="13">
        <v>0.8</v>
      </c>
      <c r="K13" s="13">
        <f t="shared" ref="K13:K22" si="1">N13/H13</f>
        <v>0.75</v>
      </c>
      <c r="L13" s="7">
        <f t="shared" ref="L13:L22" si="2">F13*I13</f>
        <v>700000</v>
      </c>
      <c r="M13" s="7">
        <f t="shared" ref="M13:M22" si="3">G13*J13</f>
        <v>800000</v>
      </c>
      <c r="N13" s="32">
        <f t="shared" ref="N13:N22" si="4">L13+M13</f>
        <v>1500000</v>
      </c>
      <c r="O13" s="32">
        <v>1500000</v>
      </c>
      <c r="P13" s="32">
        <f t="shared" ref="P13:P22" si="5">N13-O13</f>
        <v>0</v>
      </c>
    </row>
    <row r="14" spans="5:17" x14ac:dyDescent="0.25">
      <c r="E14" s="2">
        <v>2015</v>
      </c>
      <c r="F14" s="7">
        <f t="shared" ref="F14:G22" si="6">F13*1.05</f>
        <v>1050000</v>
      </c>
      <c r="G14" s="7">
        <f t="shared" si="6"/>
        <v>1050000</v>
      </c>
      <c r="H14" s="32">
        <f t="shared" si="0"/>
        <v>2100000</v>
      </c>
      <c r="I14" s="12">
        <v>0.7</v>
      </c>
      <c r="J14" s="13">
        <v>0.8</v>
      </c>
      <c r="K14" s="13">
        <f t="shared" si="1"/>
        <v>0.75</v>
      </c>
      <c r="L14" s="7">
        <f t="shared" si="2"/>
        <v>735000</v>
      </c>
      <c r="M14" s="7">
        <f t="shared" si="3"/>
        <v>840000</v>
      </c>
      <c r="N14" s="32">
        <f t="shared" si="4"/>
        <v>1575000</v>
      </c>
      <c r="O14" s="32">
        <v>1575000</v>
      </c>
      <c r="P14" s="32">
        <f t="shared" si="5"/>
        <v>0</v>
      </c>
    </row>
    <row r="15" spans="5:17" x14ac:dyDescent="0.25">
      <c r="E15" s="2">
        <v>2016</v>
      </c>
      <c r="F15" s="7">
        <f t="shared" si="6"/>
        <v>1102500</v>
      </c>
      <c r="G15" s="7">
        <f t="shared" si="6"/>
        <v>1102500</v>
      </c>
      <c r="H15" s="32">
        <f t="shared" si="0"/>
        <v>2205000</v>
      </c>
      <c r="I15" s="12">
        <v>0.7</v>
      </c>
      <c r="J15" s="13">
        <v>0.8</v>
      </c>
      <c r="K15" s="13">
        <f t="shared" si="1"/>
        <v>0.75</v>
      </c>
      <c r="L15" s="7">
        <f t="shared" si="2"/>
        <v>771750</v>
      </c>
      <c r="M15" s="7">
        <f t="shared" si="3"/>
        <v>882000</v>
      </c>
      <c r="N15" s="32">
        <f t="shared" si="4"/>
        <v>1653750</v>
      </c>
      <c r="O15" s="32">
        <v>1653750</v>
      </c>
      <c r="P15" s="32">
        <f t="shared" si="5"/>
        <v>0</v>
      </c>
    </row>
    <row r="16" spans="5:17" x14ac:dyDescent="0.25">
      <c r="E16" s="2">
        <v>2017</v>
      </c>
      <c r="F16" s="7">
        <f t="shared" si="6"/>
        <v>1157625</v>
      </c>
      <c r="G16" s="7">
        <f t="shared" si="6"/>
        <v>1157625</v>
      </c>
      <c r="H16" s="32">
        <f t="shared" si="0"/>
        <v>2315250</v>
      </c>
      <c r="I16" s="12">
        <v>0.7</v>
      </c>
      <c r="J16" s="13">
        <v>0.8</v>
      </c>
      <c r="K16" s="13">
        <f t="shared" si="1"/>
        <v>0.75</v>
      </c>
      <c r="L16" s="7">
        <f t="shared" si="2"/>
        <v>810337.5</v>
      </c>
      <c r="M16" s="7">
        <f t="shared" si="3"/>
        <v>926100</v>
      </c>
      <c r="N16" s="32">
        <f t="shared" si="4"/>
        <v>1736437.5</v>
      </c>
      <c r="O16" s="32">
        <v>1736437.5</v>
      </c>
      <c r="P16" s="32">
        <f t="shared" si="5"/>
        <v>0</v>
      </c>
    </row>
    <row r="17" spans="5:16" x14ac:dyDescent="0.25">
      <c r="E17" s="2">
        <v>2018</v>
      </c>
      <c r="F17" s="7">
        <f t="shared" si="6"/>
        <v>1215506.25</v>
      </c>
      <c r="G17" s="7">
        <f t="shared" si="6"/>
        <v>1215506.25</v>
      </c>
      <c r="H17" s="32">
        <f t="shared" si="0"/>
        <v>2431012.5</v>
      </c>
      <c r="I17" s="12">
        <v>0.7</v>
      </c>
      <c r="J17" s="13">
        <v>0.8</v>
      </c>
      <c r="K17" s="13">
        <f t="shared" si="1"/>
        <v>0.75</v>
      </c>
      <c r="L17" s="7">
        <f t="shared" si="2"/>
        <v>850854.375</v>
      </c>
      <c r="M17" s="7">
        <f t="shared" si="3"/>
        <v>972405</v>
      </c>
      <c r="N17" s="32">
        <f t="shared" si="4"/>
        <v>1823259.375</v>
      </c>
      <c r="O17" s="32">
        <v>1814750.83125</v>
      </c>
      <c r="P17" s="32">
        <f t="shared" si="5"/>
        <v>8508.5437499999534</v>
      </c>
    </row>
    <row r="18" spans="5:16" x14ac:dyDescent="0.25">
      <c r="E18" s="2">
        <v>2019</v>
      </c>
      <c r="F18" s="7">
        <f t="shared" si="6"/>
        <v>1276281.5625</v>
      </c>
      <c r="G18" s="7">
        <f t="shared" si="6"/>
        <v>1276281.5625</v>
      </c>
      <c r="H18" s="32">
        <f t="shared" si="0"/>
        <v>2552563.125</v>
      </c>
      <c r="I18" s="12">
        <v>0.7</v>
      </c>
      <c r="J18" s="13">
        <v>0.8</v>
      </c>
      <c r="K18" s="13">
        <f t="shared" si="1"/>
        <v>0.75</v>
      </c>
      <c r="L18" s="7">
        <f t="shared" si="2"/>
        <v>893397.09375</v>
      </c>
      <c r="M18" s="7">
        <f t="shared" si="3"/>
        <v>1021025.25</v>
      </c>
      <c r="N18" s="32">
        <f t="shared" si="4"/>
        <v>1914422.34375</v>
      </c>
      <c r="O18" s="32">
        <v>1885067.8678124999</v>
      </c>
      <c r="P18" s="32">
        <f t="shared" si="5"/>
        <v>29354.47593750013</v>
      </c>
    </row>
    <row r="19" spans="5:16" x14ac:dyDescent="0.25">
      <c r="E19" s="2">
        <v>2020</v>
      </c>
      <c r="F19" s="7">
        <f t="shared" si="6"/>
        <v>1340095.640625</v>
      </c>
      <c r="G19" s="7">
        <f t="shared" si="6"/>
        <v>1340095.640625</v>
      </c>
      <c r="H19" s="32">
        <f t="shared" si="0"/>
        <v>2680191.28125</v>
      </c>
      <c r="I19" s="12">
        <v>0.7</v>
      </c>
      <c r="J19" s="13">
        <v>0.8</v>
      </c>
      <c r="K19" s="13">
        <f t="shared" si="1"/>
        <v>0.75</v>
      </c>
      <c r="L19" s="7">
        <f t="shared" si="2"/>
        <v>938066.94843749993</v>
      </c>
      <c r="M19" s="7">
        <f t="shared" si="3"/>
        <v>1072076.5125</v>
      </c>
      <c r="N19" s="32">
        <f t="shared" si="4"/>
        <v>2010143.4609375</v>
      </c>
      <c r="O19" s="32">
        <v>1948499.0614687498</v>
      </c>
      <c r="P19" s="32">
        <f t="shared" si="5"/>
        <v>61644.399468750227</v>
      </c>
    </row>
    <row r="20" spans="5:16" x14ac:dyDescent="0.25">
      <c r="E20" s="2">
        <v>2021</v>
      </c>
      <c r="F20" s="7">
        <f t="shared" si="6"/>
        <v>1407100.42265625</v>
      </c>
      <c r="G20" s="7">
        <f t="shared" si="6"/>
        <v>1407100.42265625</v>
      </c>
      <c r="H20" s="32">
        <f t="shared" si="0"/>
        <v>2814200.8453124999</v>
      </c>
      <c r="I20" s="12">
        <v>0.7</v>
      </c>
      <c r="J20" s="13">
        <v>0.8</v>
      </c>
      <c r="K20" s="13">
        <f t="shared" si="1"/>
        <v>0.75</v>
      </c>
      <c r="L20" s="7">
        <f t="shared" si="2"/>
        <v>984970.29585937492</v>
      </c>
      <c r="M20" s="7">
        <f t="shared" si="3"/>
        <v>1125680.338125</v>
      </c>
      <c r="N20" s="32">
        <f t="shared" si="4"/>
        <v>2110650.6339843748</v>
      </c>
      <c r="O20" s="32">
        <v>1937577.2819976562</v>
      </c>
      <c r="P20" s="32">
        <f t="shared" si="5"/>
        <v>173073.3519867186</v>
      </c>
    </row>
    <row r="21" spans="5:16" x14ac:dyDescent="0.25">
      <c r="E21" s="2">
        <v>2022</v>
      </c>
      <c r="F21" s="7">
        <f t="shared" si="6"/>
        <v>1477455.4437890626</v>
      </c>
      <c r="G21" s="7">
        <f t="shared" si="6"/>
        <v>1477455.4437890626</v>
      </c>
      <c r="H21" s="32">
        <f t="shared" si="0"/>
        <v>2954910.8875781251</v>
      </c>
      <c r="I21" s="12">
        <v>0.7</v>
      </c>
      <c r="J21" s="13">
        <v>0.8</v>
      </c>
      <c r="K21" s="13">
        <f t="shared" si="1"/>
        <v>0.74999999999999989</v>
      </c>
      <c r="L21" s="7">
        <f t="shared" si="2"/>
        <v>1034218.8106523437</v>
      </c>
      <c r="M21" s="7">
        <f t="shared" si="3"/>
        <v>1181964.35503125</v>
      </c>
      <c r="N21" s="32">
        <f t="shared" si="4"/>
        <v>2216183.1656835936</v>
      </c>
      <c r="O21" s="32">
        <v>1852729.1265114844</v>
      </c>
      <c r="P21" s="32">
        <f t="shared" si="5"/>
        <v>363454.03917210922</v>
      </c>
    </row>
    <row r="22" spans="5:16" x14ac:dyDescent="0.25">
      <c r="E22" s="2">
        <v>2023</v>
      </c>
      <c r="F22" s="7">
        <f t="shared" si="6"/>
        <v>1551328.2159785158</v>
      </c>
      <c r="G22" s="7">
        <f t="shared" si="6"/>
        <v>1551328.2159785158</v>
      </c>
      <c r="H22" s="32">
        <f t="shared" si="0"/>
        <v>3102656.4319570316</v>
      </c>
      <c r="I22" s="12">
        <v>0.7</v>
      </c>
      <c r="J22" s="13">
        <v>0.8</v>
      </c>
      <c r="K22" s="13">
        <f t="shared" si="1"/>
        <v>0.74999999999999989</v>
      </c>
      <c r="L22" s="7">
        <f t="shared" si="2"/>
        <v>1085929.7511849611</v>
      </c>
      <c r="M22" s="7">
        <f t="shared" si="3"/>
        <v>1241062.5727828126</v>
      </c>
      <c r="N22" s="32">
        <f t="shared" si="4"/>
        <v>2326992.3239677735</v>
      </c>
      <c r="O22" s="32">
        <v>1568392.8263542796</v>
      </c>
      <c r="P22" s="32">
        <f t="shared" si="5"/>
        <v>758599.49761349382</v>
      </c>
    </row>
    <row r="24" spans="5:16" x14ac:dyDescent="0.25">
      <c r="E24" t="s">
        <v>85</v>
      </c>
      <c r="F24" s="32">
        <f>SUM(F13:F22)</f>
        <v>12577892.535548829</v>
      </c>
      <c r="G24" s="32">
        <f>SUM(G13:G22)</f>
        <v>12577892.535548829</v>
      </c>
      <c r="H24" s="32">
        <f>SUM(H13:H22)</f>
        <v>25155785.071097657</v>
      </c>
      <c r="L24" s="32">
        <f>SUM(L13:L22)</f>
        <v>8804524.7748841792</v>
      </c>
      <c r="M24" s="32">
        <f>SUM(M13:M22)</f>
        <v>10062314.028439062</v>
      </c>
      <c r="N24" s="32">
        <f>SUM(N13:N22)</f>
        <v>18866838.803323243</v>
      </c>
      <c r="O24" s="32">
        <f>SUM(O13:O22)</f>
        <v>17472204.495394669</v>
      </c>
      <c r="P24" s="32">
        <f>SUM(P13:P22)</f>
        <v>1394634.3079285719</v>
      </c>
    </row>
    <row r="26" spans="5:16" x14ac:dyDescent="0.25">
      <c r="E26" s="1" t="s">
        <v>100</v>
      </c>
      <c r="F26" s="1"/>
      <c r="G26" s="1"/>
      <c r="H26" s="1"/>
    </row>
    <row r="28" spans="5:16" x14ac:dyDescent="0.25">
      <c r="E28" s="2">
        <v>2014</v>
      </c>
      <c r="F28" s="7">
        <v>1000000</v>
      </c>
      <c r="G28" s="7">
        <v>1000000</v>
      </c>
      <c r="H28" s="32">
        <f t="shared" ref="H28:H37" si="7">F28+G28</f>
        <v>2000000</v>
      </c>
      <c r="I28" s="12">
        <v>0.7</v>
      </c>
      <c r="J28" s="13">
        <v>0.8</v>
      </c>
      <c r="K28" s="13">
        <f t="shared" ref="K28:K37" si="8">N28/H28</f>
        <v>0.75</v>
      </c>
      <c r="L28" s="7">
        <f>F28*I28</f>
        <v>700000</v>
      </c>
      <c r="M28" s="7">
        <f t="shared" ref="M28:M37" si="9">G28*J28</f>
        <v>800000</v>
      </c>
      <c r="N28" s="7">
        <f t="shared" ref="N28:N37" si="10">L28+M28</f>
        <v>1500000</v>
      </c>
      <c r="O28" s="7">
        <v>1500000</v>
      </c>
      <c r="P28" s="32">
        <f t="shared" ref="P28:P37" si="11">N28-O28</f>
        <v>0</v>
      </c>
    </row>
    <row r="29" spans="5:16" x14ac:dyDescent="0.25">
      <c r="E29" s="2">
        <v>2015</v>
      </c>
      <c r="F29" s="7">
        <f t="shared" ref="F29:G37" si="12">F28*1.05</f>
        <v>1050000</v>
      </c>
      <c r="G29" s="7">
        <f t="shared" si="12"/>
        <v>1050000</v>
      </c>
      <c r="H29" s="32">
        <f t="shared" si="7"/>
        <v>2100000</v>
      </c>
      <c r="I29" s="12">
        <v>0.7</v>
      </c>
      <c r="J29" s="13">
        <v>0.8</v>
      </c>
      <c r="K29" s="13">
        <f t="shared" si="8"/>
        <v>0.75</v>
      </c>
      <c r="L29" s="7">
        <f t="shared" ref="L29:L37" si="13">F29*I29</f>
        <v>735000</v>
      </c>
      <c r="M29" s="7">
        <f t="shared" si="9"/>
        <v>840000</v>
      </c>
      <c r="N29" s="7">
        <f t="shared" si="10"/>
        <v>1575000</v>
      </c>
      <c r="O29" s="7">
        <v>1575000</v>
      </c>
      <c r="P29" s="32">
        <f t="shared" si="11"/>
        <v>0</v>
      </c>
    </row>
    <row r="30" spans="5:16" x14ac:dyDescent="0.25">
      <c r="E30" s="2">
        <v>2016</v>
      </c>
      <c r="F30" s="7">
        <f t="shared" si="12"/>
        <v>1102500</v>
      </c>
      <c r="G30" s="7">
        <f t="shared" si="12"/>
        <v>1102500</v>
      </c>
      <c r="H30" s="32">
        <f t="shared" si="7"/>
        <v>2205000</v>
      </c>
      <c r="I30" s="12">
        <v>0.7</v>
      </c>
      <c r="J30" s="13">
        <v>0.8</v>
      </c>
      <c r="K30" s="13">
        <f t="shared" si="8"/>
        <v>0.75</v>
      </c>
      <c r="L30" s="7">
        <f t="shared" si="13"/>
        <v>771750</v>
      </c>
      <c r="M30" s="7">
        <f t="shared" si="9"/>
        <v>882000</v>
      </c>
      <c r="N30" s="7">
        <f t="shared" si="10"/>
        <v>1653750</v>
      </c>
      <c r="O30" s="7">
        <v>1653750</v>
      </c>
      <c r="P30" s="32">
        <f t="shared" si="11"/>
        <v>0</v>
      </c>
    </row>
    <row r="31" spans="5:16" x14ac:dyDescent="0.25">
      <c r="E31" s="2">
        <v>2017</v>
      </c>
      <c r="F31" s="7">
        <f t="shared" si="12"/>
        <v>1157625</v>
      </c>
      <c r="G31" s="7">
        <f t="shared" si="12"/>
        <v>1157625</v>
      </c>
      <c r="H31" s="32">
        <f t="shared" si="7"/>
        <v>2315250</v>
      </c>
      <c r="I31" s="12">
        <v>0.7</v>
      </c>
      <c r="J31" s="13">
        <v>0.8</v>
      </c>
      <c r="K31" s="13">
        <f t="shared" si="8"/>
        <v>0.75</v>
      </c>
      <c r="L31" s="7">
        <f t="shared" si="13"/>
        <v>810337.5</v>
      </c>
      <c r="M31" s="7">
        <f t="shared" si="9"/>
        <v>926100</v>
      </c>
      <c r="N31" s="7">
        <f t="shared" si="10"/>
        <v>1736437.5</v>
      </c>
      <c r="O31" s="7">
        <v>1736437.5</v>
      </c>
      <c r="P31" s="32">
        <f t="shared" si="11"/>
        <v>0</v>
      </c>
    </row>
    <row r="32" spans="5:16" x14ac:dyDescent="0.25">
      <c r="E32" s="2">
        <v>2018</v>
      </c>
      <c r="F32" s="7">
        <f t="shared" si="12"/>
        <v>1215506.25</v>
      </c>
      <c r="G32" s="7">
        <f t="shared" si="12"/>
        <v>1215506.25</v>
      </c>
      <c r="H32" s="32">
        <f t="shared" si="7"/>
        <v>2431012.5</v>
      </c>
      <c r="I32" s="12">
        <v>0.7</v>
      </c>
      <c r="J32" s="13">
        <v>0.8</v>
      </c>
      <c r="K32" s="13">
        <f t="shared" si="8"/>
        <v>0.75</v>
      </c>
      <c r="L32" s="7">
        <f t="shared" si="13"/>
        <v>850854.375</v>
      </c>
      <c r="M32" s="7">
        <f t="shared" si="9"/>
        <v>972405</v>
      </c>
      <c r="N32" s="7">
        <f t="shared" si="10"/>
        <v>1823259.375</v>
      </c>
      <c r="O32" s="7">
        <v>1814750.83125</v>
      </c>
      <c r="P32" s="32">
        <f t="shared" si="11"/>
        <v>8508.5437499999534</v>
      </c>
    </row>
    <row r="33" spans="5:16" x14ac:dyDescent="0.25">
      <c r="E33" s="2">
        <v>2019</v>
      </c>
      <c r="F33" s="7">
        <f t="shared" si="12"/>
        <v>1276281.5625</v>
      </c>
      <c r="G33" s="7">
        <f t="shared" si="12"/>
        <v>1276281.5625</v>
      </c>
      <c r="H33" s="32">
        <f t="shared" si="7"/>
        <v>2552563.125</v>
      </c>
      <c r="I33" s="12">
        <v>0.7</v>
      </c>
      <c r="J33" s="13">
        <v>0.8</v>
      </c>
      <c r="K33" s="13">
        <f t="shared" si="8"/>
        <v>0.75</v>
      </c>
      <c r="L33" s="7">
        <f t="shared" si="13"/>
        <v>893397.09375</v>
      </c>
      <c r="M33" s="7">
        <f t="shared" si="9"/>
        <v>1021025.25</v>
      </c>
      <c r="N33" s="7">
        <f t="shared" si="10"/>
        <v>1914422.34375</v>
      </c>
      <c r="O33" s="7">
        <v>1885067.8678124999</v>
      </c>
      <c r="P33" s="32">
        <f t="shared" si="11"/>
        <v>29354.47593750013</v>
      </c>
    </row>
    <row r="34" spans="5:16" x14ac:dyDescent="0.25">
      <c r="E34" s="2">
        <v>2020</v>
      </c>
      <c r="F34" s="7">
        <f t="shared" si="12"/>
        <v>1340095.640625</v>
      </c>
      <c r="G34" s="7">
        <f t="shared" ref="G34:G37" si="14">G33*1.3</f>
        <v>1659166.03125</v>
      </c>
      <c r="H34" s="32">
        <f t="shared" si="7"/>
        <v>2999261.671875</v>
      </c>
      <c r="I34" s="12">
        <v>0.7</v>
      </c>
      <c r="J34" s="13">
        <v>0.8</v>
      </c>
      <c r="K34" s="13">
        <f t="shared" si="8"/>
        <v>0.75531914893617025</v>
      </c>
      <c r="L34" s="7">
        <f t="shared" si="13"/>
        <v>938066.94843749993</v>
      </c>
      <c r="M34" s="7">
        <f t="shared" si="9"/>
        <v>1327332.8250000002</v>
      </c>
      <c r="N34" s="7">
        <f t="shared" si="10"/>
        <v>2265399.7734375</v>
      </c>
      <c r="O34" s="7">
        <v>2193545.1214687498</v>
      </c>
      <c r="P34" s="32">
        <f t="shared" si="11"/>
        <v>71854.651968750171</v>
      </c>
    </row>
    <row r="35" spans="5:16" x14ac:dyDescent="0.25">
      <c r="E35" s="2">
        <v>2021</v>
      </c>
      <c r="F35" s="7">
        <f t="shared" si="12"/>
        <v>1407100.42265625</v>
      </c>
      <c r="G35" s="7">
        <f t="shared" si="14"/>
        <v>2156915.8406250002</v>
      </c>
      <c r="H35" s="32">
        <f t="shared" si="7"/>
        <v>3564016.2632812504</v>
      </c>
      <c r="I35" s="12">
        <v>0.7</v>
      </c>
      <c r="J35" s="13">
        <v>0.8</v>
      </c>
      <c r="K35" s="13">
        <f t="shared" si="8"/>
        <v>0.76051924798567594</v>
      </c>
      <c r="L35" s="7">
        <f t="shared" si="13"/>
        <v>984970.29585937492</v>
      </c>
      <c r="M35" s="7">
        <f t="shared" si="9"/>
        <v>1725532.6725000003</v>
      </c>
      <c r="N35" s="7">
        <f t="shared" si="10"/>
        <v>2710502.9683593754</v>
      </c>
      <c r="O35" s="7">
        <v>2471445.8595914063</v>
      </c>
      <c r="P35" s="32">
        <f t="shared" si="11"/>
        <v>239057.10876796907</v>
      </c>
    </row>
    <row r="36" spans="5:16" x14ac:dyDescent="0.25">
      <c r="E36" s="2">
        <v>2022</v>
      </c>
      <c r="F36" s="7">
        <f t="shared" si="12"/>
        <v>1477455.4437890626</v>
      </c>
      <c r="G36" s="7">
        <f t="shared" si="14"/>
        <v>2803990.5928125004</v>
      </c>
      <c r="H36" s="32">
        <f t="shared" si="7"/>
        <v>4281446.036601563</v>
      </c>
      <c r="I36" s="12">
        <v>0.7</v>
      </c>
      <c r="J36" s="13">
        <v>0.8</v>
      </c>
      <c r="K36" s="13">
        <f t="shared" si="8"/>
        <v>0.76549167194544843</v>
      </c>
      <c r="L36" s="7">
        <f t="shared" si="13"/>
        <v>1034218.8106523437</v>
      </c>
      <c r="M36" s="7">
        <f t="shared" si="9"/>
        <v>2243192.4742500004</v>
      </c>
      <c r="N36" s="7">
        <f t="shared" si="10"/>
        <v>3277411.284902344</v>
      </c>
      <c r="O36" s="7">
        <v>2680487.0595021099</v>
      </c>
      <c r="P36" s="32">
        <f t="shared" si="11"/>
        <v>596924.22540023411</v>
      </c>
    </row>
    <row r="37" spans="5:16" x14ac:dyDescent="0.25">
      <c r="E37" s="2">
        <v>2023</v>
      </c>
      <c r="F37" s="7">
        <f t="shared" si="12"/>
        <v>1551328.2159785158</v>
      </c>
      <c r="G37" s="7">
        <f t="shared" si="14"/>
        <v>3645187.7706562509</v>
      </c>
      <c r="H37" s="32">
        <f t="shared" si="7"/>
        <v>5196515.9866347667</v>
      </c>
      <c r="I37" s="12">
        <v>0.7</v>
      </c>
      <c r="J37" s="13">
        <v>0.8</v>
      </c>
      <c r="K37" s="13">
        <f t="shared" si="8"/>
        <v>0.77014676333203891</v>
      </c>
      <c r="L37" s="7">
        <f t="shared" si="13"/>
        <v>1085929.7511849611</v>
      </c>
      <c r="M37" s="7">
        <f t="shared" si="9"/>
        <v>2916150.216525001</v>
      </c>
      <c r="N37" s="7">
        <f t="shared" si="10"/>
        <v>4002079.9677099623</v>
      </c>
      <c r="O37" s="7">
        <v>2556694.5361621706</v>
      </c>
      <c r="P37" s="32">
        <f t="shared" si="11"/>
        <v>1445385.4315477917</v>
      </c>
    </row>
    <row r="39" spans="5:16" x14ac:dyDescent="0.25">
      <c r="E39" t="s">
        <v>85</v>
      </c>
      <c r="F39" s="32">
        <f>SUM(F28:F37)</f>
        <v>12577892.535548829</v>
      </c>
      <c r="G39" s="32">
        <f>SUM(G28:G37)</f>
        <v>17067173.047843751</v>
      </c>
      <c r="H39" s="32">
        <f>SUM(H28:H37)</f>
        <v>29645065.583392575</v>
      </c>
      <c r="L39" s="32">
        <f>SUM(L28:L37)</f>
        <v>8804524.7748841792</v>
      </c>
      <c r="M39" s="32">
        <f>SUM(M28:M37)</f>
        <v>13653738.438275002</v>
      </c>
      <c r="N39" s="32">
        <f>SUM(N28:N37)</f>
        <v>22458263.213159181</v>
      </c>
      <c r="O39" s="32">
        <f>SUM(O28:O37)</f>
        <v>20067178.775786936</v>
      </c>
      <c r="P39" s="32">
        <f>SUM(P28:P37)</f>
        <v>2391084.4373722449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8BC-96A8-4423-9AD2-69922974E475}">
  <dimension ref="B3:AC84"/>
  <sheetViews>
    <sheetView showGridLines="0" topLeftCell="E24" zoomScale="60" zoomScaleNormal="60" workbookViewId="0">
      <selection activeCell="U38" sqref="U38"/>
    </sheetView>
  </sheetViews>
  <sheetFormatPr defaultRowHeight="15" x14ac:dyDescent="0.25"/>
  <cols>
    <col min="3" max="3" width="9.85546875" customWidth="1"/>
    <col min="4" max="4" width="12.28515625" customWidth="1"/>
    <col min="5" max="5" width="13" customWidth="1"/>
    <col min="6" max="7" width="11.5703125" bestFit="1" customWidth="1"/>
    <col min="8" max="8" width="12.5703125" customWidth="1"/>
    <col min="9" max="9" width="13.140625" customWidth="1"/>
    <col min="10" max="10" width="12.85546875" customWidth="1"/>
    <col min="11" max="11" width="12" customWidth="1"/>
    <col min="12" max="12" width="13" customWidth="1"/>
    <col min="13" max="14" width="12.85546875" customWidth="1"/>
    <col min="15" max="15" width="11.5703125" customWidth="1"/>
    <col min="16" max="16" width="12" customWidth="1"/>
    <col min="17" max="19" width="11.5703125" bestFit="1" customWidth="1"/>
    <col min="20" max="21" width="12" bestFit="1" customWidth="1"/>
    <col min="22" max="22" width="12.5703125" customWidth="1"/>
    <col min="23" max="23" width="11.85546875" customWidth="1"/>
    <col min="24" max="24" width="11.5703125" customWidth="1"/>
    <col min="25" max="25" width="12" customWidth="1"/>
    <col min="26" max="26" width="12" bestFit="1" customWidth="1"/>
    <col min="27" max="27" width="11.5703125" bestFit="1" customWidth="1"/>
    <col min="28" max="28" width="11.7109375" customWidth="1"/>
    <col min="29" max="29" width="11.140625" customWidth="1"/>
  </cols>
  <sheetData>
    <row r="3" spans="4:29" x14ac:dyDescent="0.25">
      <c r="G3" s="1"/>
      <c r="H3" s="1" t="s">
        <v>28</v>
      </c>
      <c r="I3" s="1"/>
      <c r="J3" s="1"/>
      <c r="W3" s="1" t="s">
        <v>29</v>
      </c>
      <c r="X3" s="1"/>
      <c r="Y3" s="1"/>
    </row>
    <row r="4" spans="4:29" x14ac:dyDescent="0.25">
      <c r="L4" s="23"/>
      <c r="M4" s="23"/>
      <c r="N4" s="23"/>
      <c r="AA4" s="23"/>
      <c r="AB4" s="23"/>
      <c r="AC4" s="23"/>
    </row>
    <row r="5" spans="4:29" x14ac:dyDescent="0.25">
      <c r="D5" s="4"/>
      <c r="E5" s="4"/>
      <c r="F5" s="4"/>
      <c r="G5" s="4"/>
      <c r="H5" s="4"/>
      <c r="I5" s="4" t="s">
        <v>16</v>
      </c>
      <c r="J5" s="4"/>
      <c r="K5" s="4"/>
      <c r="S5" s="4"/>
      <c r="T5" s="4"/>
      <c r="U5" s="4"/>
      <c r="V5" s="4"/>
      <c r="W5" s="4"/>
      <c r="X5" s="4" t="s">
        <v>16</v>
      </c>
      <c r="Y5" s="4"/>
      <c r="Z5" s="4"/>
    </row>
    <row r="6" spans="4:29" x14ac:dyDescent="0.25">
      <c r="D6" s="2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S6" s="2" t="s">
        <v>15</v>
      </c>
    </row>
    <row r="7" spans="4:29" x14ac:dyDescent="0.25">
      <c r="D7" s="3" t="s">
        <v>2</v>
      </c>
      <c r="E7" s="3">
        <v>12</v>
      </c>
      <c r="F7" s="3">
        <v>24</v>
      </c>
      <c r="G7" s="3">
        <v>36</v>
      </c>
      <c r="H7" s="3">
        <v>48</v>
      </c>
      <c r="I7" s="3">
        <v>60</v>
      </c>
      <c r="J7" s="3">
        <v>72</v>
      </c>
      <c r="K7" s="3">
        <v>84</v>
      </c>
      <c r="L7" s="3">
        <v>96</v>
      </c>
      <c r="M7" s="3">
        <v>108</v>
      </c>
      <c r="N7" s="3">
        <v>120</v>
      </c>
      <c r="S7" s="3" t="s">
        <v>2</v>
      </c>
      <c r="T7" s="3">
        <v>12</v>
      </c>
      <c r="U7" s="3">
        <v>24</v>
      </c>
      <c r="V7" s="3">
        <v>36</v>
      </c>
      <c r="W7" s="3">
        <v>48</v>
      </c>
      <c r="X7" s="3">
        <v>60</v>
      </c>
      <c r="Y7" s="3">
        <v>72</v>
      </c>
      <c r="Z7" s="3">
        <v>84</v>
      </c>
      <c r="AA7" s="3">
        <v>96</v>
      </c>
      <c r="AB7" s="3">
        <v>108</v>
      </c>
      <c r="AC7" s="3">
        <v>120</v>
      </c>
    </row>
    <row r="8" spans="4:29" x14ac:dyDescent="0.25">
      <c r="D8" s="5">
        <v>1998</v>
      </c>
      <c r="E8" s="6">
        <v>37017487</v>
      </c>
      <c r="F8" s="6">
        <v>43169009</v>
      </c>
      <c r="G8" s="6">
        <v>45568919</v>
      </c>
      <c r="H8" s="6">
        <v>46784558</v>
      </c>
      <c r="I8" s="6">
        <v>47337318</v>
      </c>
      <c r="J8" s="6">
        <v>47533264</v>
      </c>
      <c r="K8" s="6">
        <v>47634419</v>
      </c>
      <c r="L8" s="7">
        <v>47689655</v>
      </c>
      <c r="M8" s="7">
        <v>47724678</v>
      </c>
      <c r="N8" s="7">
        <v>47742304</v>
      </c>
      <c r="S8" s="5">
        <v>1998</v>
      </c>
      <c r="T8" s="6">
        <v>18539254</v>
      </c>
      <c r="U8" s="6">
        <v>33231039</v>
      </c>
      <c r="V8" s="6">
        <v>40062008</v>
      </c>
      <c r="W8" s="6">
        <v>43892039</v>
      </c>
      <c r="X8" s="6">
        <v>45896535</v>
      </c>
      <c r="Y8" s="6">
        <v>46765422</v>
      </c>
      <c r="Z8" s="6">
        <v>47221322</v>
      </c>
      <c r="AA8" s="7">
        <v>47446877</v>
      </c>
      <c r="AB8" s="7">
        <v>47555456</v>
      </c>
      <c r="AC8" s="7">
        <v>47644187</v>
      </c>
    </row>
    <row r="9" spans="4:29" x14ac:dyDescent="0.25">
      <c r="D9" s="2">
        <v>1999</v>
      </c>
      <c r="E9" s="7">
        <v>38954484</v>
      </c>
      <c r="F9" s="7">
        <v>46045718</v>
      </c>
      <c r="G9" s="7">
        <v>48882924</v>
      </c>
      <c r="H9" s="7">
        <v>50219672</v>
      </c>
      <c r="I9" s="7">
        <v>50729292</v>
      </c>
      <c r="J9" s="7">
        <v>50926779</v>
      </c>
      <c r="K9" s="7">
        <v>51069285</v>
      </c>
      <c r="L9" s="7">
        <v>51163540</v>
      </c>
      <c r="M9" s="7">
        <v>51185767</v>
      </c>
      <c r="N9" s="2"/>
      <c r="S9" s="2">
        <v>1999</v>
      </c>
      <c r="T9" s="7">
        <v>20410193</v>
      </c>
      <c r="U9" s="7">
        <v>36090684</v>
      </c>
      <c r="V9" s="7">
        <v>43259402</v>
      </c>
      <c r="W9" s="7">
        <v>47159241</v>
      </c>
      <c r="X9" s="7">
        <v>49208532</v>
      </c>
      <c r="Y9" s="7">
        <v>50162043</v>
      </c>
      <c r="Z9" s="7">
        <v>50625757</v>
      </c>
      <c r="AA9" s="7">
        <v>50878808</v>
      </c>
      <c r="AB9" s="7">
        <v>51000534</v>
      </c>
    </row>
    <row r="10" spans="4:29" x14ac:dyDescent="0.25">
      <c r="D10" s="2">
        <v>2000</v>
      </c>
      <c r="E10" s="7">
        <v>41155776</v>
      </c>
      <c r="F10" s="7">
        <v>49371478</v>
      </c>
      <c r="G10" s="7">
        <v>52358476</v>
      </c>
      <c r="H10" s="7">
        <v>53780322</v>
      </c>
      <c r="I10" s="7">
        <v>54303086</v>
      </c>
      <c r="J10" s="7">
        <v>54582950</v>
      </c>
      <c r="K10" s="7">
        <v>54742188</v>
      </c>
      <c r="L10" s="7">
        <v>54837929</v>
      </c>
      <c r="M10" s="2"/>
      <c r="N10" s="2"/>
      <c r="S10" s="2">
        <v>2000</v>
      </c>
      <c r="T10" s="7">
        <v>22120843</v>
      </c>
      <c r="U10" s="7">
        <v>38976014</v>
      </c>
      <c r="V10" s="7">
        <v>46389282</v>
      </c>
      <c r="W10" s="7">
        <v>50562385</v>
      </c>
      <c r="X10" s="7">
        <v>52735280</v>
      </c>
      <c r="Y10" s="7">
        <v>53740101</v>
      </c>
      <c r="Z10" s="7">
        <v>54284334</v>
      </c>
      <c r="AA10" s="7">
        <v>54533225</v>
      </c>
    </row>
    <row r="11" spans="4:29" x14ac:dyDescent="0.25">
      <c r="D11" s="2">
        <v>2001</v>
      </c>
      <c r="E11" s="7">
        <v>42394069</v>
      </c>
      <c r="F11" s="7">
        <v>50584112</v>
      </c>
      <c r="G11" s="7">
        <v>53704296</v>
      </c>
      <c r="H11" s="7">
        <v>55150118</v>
      </c>
      <c r="I11" s="7">
        <v>55895583</v>
      </c>
      <c r="J11" s="7">
        <v>56156727</v>
      </c>
      <c r="K11" s="7">
        <v>56299562</v>
      </c>
      <c r="L11" s="2"/>
      <c r="M11" s="2"/>
      <c r="N11" s="2"/>
      <c r="S11" s="2">
        <v>2001</v>
      </c>
      <c r="T11" s="7">
        <v>22992259</v>
      </c>
      <c r="U11" s="7">
        <v>40096198</v>
      </c>
      <c r="V11" s="7">
        <v>47767835</v>
      </c>
      <c r="W11" s="7">
        <v>52093916</v>
      </c>
      <c r="X11" s="7">
        <v>54363436</v>
      </c>
      <c r="Y11" s="7">
        <v>55378801</v>
      </c>
      <c r="Z11" s="7">
        <v>55878421</v>
      </c>
    </row>
    <row r="12" spans="4:29" x14ac:dyDescent="0.25">
      <c r="D12" s="2">
        <v>2002</v>
      </c>
      <c r="E12" s="7">
        <v>44755243</v>
      </c>
      <c r="F12" s="7">
        <v>52971643</v>
      </c>
      <c r="G12" s="7">
        <v>56102312</v>
      </c>
      <c r="H12" s="7">
        <v>57703851</v>
      </c>
      <c r="I12" s="7">
        <v>58363564</v>
      </c>
      <c r="J12" s="7">
        <v>58592712</v>
      </c>
      <c r="K12" s="7"/>
      <c r="L12" s="2"/>
      <c r="M12" s="2"/>
      <c r="N12" s="2"/>
      <c r="S12" s="2">
        <v>2002</v>
      </c>
      <c r="T12" s="7">
        <v>24092782</v>
      </c>
      <c r="U12" s="7">
        <v>41795313</v>
      </c>
      <c r="V12" s="7">
        <v>49903803</v>
      </c>
      <c r="W12" s="7">
        <v>54352884</v>
      </c>
      <c r="X12" s="7">
        <v>56754376</v>
      </c>
      <c r="Y12" s="7">
        <v>57807215</v>
      </c>
      <c r="Z12" s="7"/>
    </row>
    <row r="13" spans="4:29" x14ac:dyDescent="0.25">
      <c r="D13" s="2">
        <v>2003</v>
      </c>
      <c r="E13" s="7">
        <v>45163102</v>
      </c>
      <c r="F13" s="7">
        <v>52497731</v>
      </c>
      <c r="G13" s="7">
        <v>55468551</v>
      </c>
      <c r="H13" s="7">
        <v>57015411</v>
      </c>
      <c r="I13" s="7">
        <v>57565344</v>
      </c>
      <c r="J13" s="7"/>
      <c r="K13" s="7"/>
      <c r="L13" s="2"/>
      <c r="M13" s="2"/>
      <c r="N13" s="2"/>
      <c r="S13" s="2">
        <v>2003</v>
      </c>
      <c r="T13" s="7">
        <v>24084451</v>
      </c>
      <c r="U13" s="7">
        <v>41399612</v>
      </c>
      <c r="V13" s="7">
        <v>49070332</v>
      </c>
      <c r="W13" s="7">
        <v>53584201</v>
      </c>
      <c r="X13" s="7">
        <v>55930654</v>
      </c>
      <c r="Y13" s="7"/>
      <c r="Z13" s="7"/>
    </row>
    <row r="14" spans="4:29" x14ac:dyDescent="0.25">
      <c r="D14" s="2">
        <v>2004</v>
      </c>
      <c r="E14" s="7">
        <v>45417309</v>
      </c>
      <c r="F14" s="7">
        <v>52640322</v>
      </c>
      <c r="G14" s="7">
        <v>55553673</v>
      </c>
      <c r="H14" s="7">
        <v>56976657</v>
      </c>
      <c r="I14" s="7"/>
      <c r="J14" s="7"/>
      <c r="K14" s="7"/>
      <c r="L14" s="2"/>
      <c r="M14" s="2"/>
      <c r="N14" s="2"/>
      <c r="S14" s="2">
        <v>2004</v>
      </c>
      <c r="T14" s="7">
        <v>24369770</v>
      </c>
      <c r="U14" s="7">
        <v>41489863</v>
      </c>
      <c r="V14" s="7">
        <v>49236678</v>
      </c>
      <c r="W14" s="7">
        <v>53774672</v>
      </c>
      <c r="X14" s="7"/>
      <c r="Y14" s="7"/>
      <c r="Z14" s="7"/>
    </row>
    <row r="15" spans="4:29" x14ac:dyDescent="0.25">
      <c r="D15" s="2">
        <v>2005</v>
      </c>
      <c r="E15" s="7">
        <v>46360869</v>
      </c>
      <c r="F15" s="7">
        <v>53790061</v>
      </c>
      <c r="G15" s="7">
        <v>56786410</v>
      </c>
      <c r="H15" s="2"/>
      <c r="I15" s="2"/>
      <c r="J15" s="2"/>
      <c r="K15" s="2"/>
      <c r="L15" s="2"/>
      <c r="M15" s="2"/>
      <c r="N15" s="2"/>
      <c r="S15" s="2">
        <v>2005</v>
      </c>
      <c r="T15" s="7">
        <v>25100697</v>
      </c>
      <c r="U15" s="7">
        <v>42702229</v>
      </c>
      <c r="V15" s="7">
        <v>50644994</v>
      </c>
    </row>
    <row r="16" spans="4:29" x14ac:dyDescent="0.25">
      <c r="D16" s="2">
        <v>2006</v>
      </c>
      <c r="E16" s="7">
        <v>46582684</v>
      </c>
      <c r="F16" s="7">
        <v>54641339</v>
      </c>
      <c r="G16" s="2"/>
      <c r="H16" s="2"/>
      <c r="I16" s="2"/>
      <c r="J16" s="2"/>
      <c r="K16" s="2"/>
      <c r="L16" s="2"/>
      <c r="M16" s="2"/>
      <c r="N16" s="25"/>
      <c r="S16" s="2">
        <v>2006</v>
      </c>
      <c r="T16" s="7">
        <v>25608776</v>
      </c>
      <c r="U16" s="7">
        <v>43606497</v>
      </c>
    </row>
    <row r="17" spans="4:29" x14ac:dyDescent="0.25">
      <c r="D17" s="2">
        <v>2007</v>
      </c>
      <c r="E17" s="7">
        <v>48853563</v>
      </c>
      <c r="F17" s="2"/>
      <c r="G17" s="2"/>
      <c r="H17" s="2"/>
      <c r="I17" s="2"/>
      <c r="J17" s="2"/>
      <c r="K17" s="2"/>
      <c r="L17" s="2"/>
      <c r="M17" s="2"/>
      <c r="N17" s="2"/>
      <c r="S17" s="2">
        <v>2007</v>
      </c>
      <c r="T17" s="7">
        <v>27229969</v>
      </c>
    </row>
    <row r="20" spans="4:29" x14ac:dyDescent="0.25">
      <c r="F20" s="1" t="s">
        <v>31</v>
      </c>
      <c r="G20" s="1"/>
      <c r="H20" s="1"/>
      <c r="U20" s="1" t="s">
        <v>32</v>
      </c>
      <c r="V20" s="1"/>
      <c r="W20" s="1"/>
    </row>
    <row r="21" spans="4:29" x14ac:dyDescent="0.25">
      <c r="L21" s="23"/>
      <c r="M21" s="23"/>
      <c r="N21" s="23"/>
      <c r="AA21" s="23"/>
      <c r="AB21" s="23"/>
      <c r="AC21" s="23"/>
    </row>
    <row r="22" spans="4:29" x14ac:dyDescent="0.25">
      <c r="D22" s="4"/>
      <c r="E22" s="4"/>
      <c r="F22" s="4"/>
      <c r="G22" s="4"/>
      <c r="H22" s="4"/>
      <c r="I22" s="4" t="s">
        <v>16</v>
      </c>
      <c r="J22" s="4"/>
      <c r="K22" s="4"/>
      <c r="S22" s="4"/>
      <c r="T22" s="4"/>
      <c r="U22" s="4"/>
      <c r="V22" s="4"/>
      <c r="W22" s="4"/>
      <c r="X22" s="4" t="s">
        <v>16</v>
      </c>
      <c r="Y22" s="4"/>
      <c r="Z22" s="4"/>
    </row>
    <row r="23" spans="4:29" x14ac:dyDescent="0.25">
      <c r="D23" s="2" t="s">
        <v>15</v>
      </c>
      <c r="S23" s="2" t="s">
        <v>15</v>
      </c>
    </row>
    <row r="24" spans="4:29" x14ac:dyDescent="0.25">
      <c r="D24" s="3" t="s">
        <v>2</v>
      </c>
      <c r="E24" s="3" t="str">
        <f>CONCATENATE(E$7,"-",F$7)</f>
        <v>12-24</v>
      </c>
      <c r="F24" s="3" t="str">
        <f t="shared" ref="F24:M24" si="0">CONCATENATE(F$7,"-",G$7)</f>
        <v>24-36</v>
      </c>
      <c r="G24" s="3" t="str">
        <f t="shared" si="0"/>
        <v>36-48</v>
      </c>
      <c r="H24" s="3" t="str">
        <f t="shared" si="0"/>
        <v>48-60</v>
      </c>
      <c r="I24" s="3" t="str">
        <f t="shared" si="0"/>
        <v>60-72</v>
      </c>
      <c r="J24" s="3" t="str">
        <f t="shared" si="0"/>
        <v>72-84</v>
      </c>
      <c r="K24" s="3" t="str">
        <f t="shared" si="0"/>
        <v>84-96</v>
      </c>
      <c r="L24" s="3" t="str">
        <f t="shared" si="0"/>
        <v>96-108</v>
      </c>
      <c r="M24" s="3" t="str">
        <f t="shared" si="0"/>
        <v>108-120</v>
      </c>
      <c r="N24" s="3" t="s">
        <v>30</v>
      </c>
      <c r="S24" s="3" t="s">
        <v>2</v>
      </c>
      <c r="T24" s="3" t="str">
        <f t="shared" ref="T24:AB24" si="1">CONCATENATE(T$7,"-",U$7)</f>
        <v>12-24</v>
      </c>
      <c r="U24" s="3" t="str">
        <f t="shared" si="1"/>
        <v>24-36</v>
      </c>
      <c r="V24" s="3" t="str">
        <f t="shared" si="1"/>
        <v>36-48</v>
      </c>
      <c r="W24" s="3" t="str">
        <f t="shared" si="1"/>
        <v>48-60</v>
      </c>
      <c r="X24" s="3" t="str">
        <f t="shared" si="1"/>
        <v>60-72</v>
      </c>
      <c r="Y24" s="3" t="str">
        <f t="shared" si="1"/>
        <v>72-84</v>
      </c>
      <c r="Z24" s="3" t="str">
        <f t="shared" si="1"/>
        <v>84-96</v>
      </c>
      <c r="AA24" s="3" t="str">
        <f t="shared" si="1"/>
        <v>96-108</v>
      </c>
      <c r="AB24" s="3" t="str">
        <f t="shared" si="1"/>
        <v>108-120</v>
      </c>
      <c r="AC24" s="3" t="s">
        <v>30</v>
      </c>
    </row>
    <row r="25" spans="4:29" x14ac:dyDescent="0.25">
      <c r="D25" s="5">
        <v>1998</v>
      </c>
      <c r="E25" s="24">
        <f>F8/E8</f>
        <v>1.1661788116519092</v>
      </c>
      <c r="F25" s="24">
        <f t="shared" ref="F25:F32" si="2">G8/F8</f>
        <v>1.0555933540193152</v>
      </c>
      <c r="G25" s="24">
        <f t="shared" ref="G25:G31" si="3">H8/G8</f>
        <v>1.026676933020948</v>
      </c>
      <c r="H25" s="24">
        <f t="shared" ref="H25:H30" si="4">I8/H8</f>
        <v>1.0118150095593508</v>
      </c>
      <c r="I25" s="24">
        <f t="shared" ref="I25:I29" si="5">J8/I8</f>
        <v>1.0041393557615579</v>
      </c>
      <c r="J25" s="24">
        <f t="shared" ref="J25:J28" si="6">K8/J8</f>
        <v>1.0021280886580817</v>
      </c>
      <c r="K25" s="24">
        <f t="shared" ref="K25:K27" si="7">L8/K8</f>
        <v>1.0011595816881906</v>
      </c>
      <c r="L25" s="25">
        <f t="shared" ref="L25:L26" si="8">M8/L8</f>
        <v>1.0007343940735156</v>
      </c>
      <c r="M25" s="25">
        <f>N8/M8</f>
        <v>1.000369326745379</v>
      </c>
      <c r="N25" s="7"/>
      <c r="S25" s="5">
        <v>1998</v>
      </c>
      <c r="T25" s="24">
        <f>U8/T8</f>
        <v>1.7924690497255176</v>
      </c>
      <c r="U25" s="24">
        <f t="shared" ref="U25:U32" si="9">V8/U8</f>
        <v>1.2055598983829545</v>
      </c>
      <c r="V25" s="24">
        <f t="shared" ref="V25:V31" si="10">W8/V8</f>
        <v>1.0956025718930513</v>
      </c>
      <c r="W25" s="24">
        <f t="shared" ref="W25:W30" si="11">X8/W8</f>
        <v>1.0456687828970535</v>
      </c>
      <c r="X25" s="24">
        <f t="shared" ref="X25:X29" si="12">Y8/X8</f>
        <v>1.0189314291372977</v>
      </c>
      <c r="Y25" s="24">
        <f t="shared" ref="Y25:Y28" si="13">Z8/Y8</f>
        <v>1.0097486557482578</v>
      </c>
      <c r="Z25" s="24">
        <f t="shared" ref="Z25:Z27" si="14">AA8/Z8</f>
        <v>1.0047765498814285</v>
      </c>
      <c r="AA25" s="25">
        <f t="shared" ref="AA25:AA26" si="15">AB8/AA8</f>
        <v>1.0022884330195221</v>
      </c>
      <c r="AB25" s="25">
        <f>AC8/AB8</f>
        <v>1.00186584269111</v>
      </c>
      <c r="AC25" s="7"/>
    </row>
    <row r="26" spans="4:29" x14ac:dyDescent="0.25">
      <c r="D26" s="2">
        <v>1999</v>
      </c>
      <c r="E26" s="25">
        <f t="shared" ref="E26:E33" si="16">F9/E9</f>
        <v>1.1820389662971791</v>
      </c>
      <c r="F26" s="25">
        <f t="shared" si="2"/>
        <v>1.0616171518923867</v>
      </c>
      <c r="G26" s="25">
        <f t="shared" si="3"/>
        <v>1.0273459091767914</v>
      </c>
      <c r="H26" s="25">
        <f t="shared" si="4"/>
        <v>1.0101478161784887</v>
      </c>
      <c r="I26" s="25">
        <f t="shared" si="5"/>
        <v>1.003892957938384</v>
      </c>
      <c r="J26" s="25">
        <f t="shared" si="6"/>
        <v>1.0027982527620685</v>
      </c>
      <c r="K26" s="25">
        <f t="shared" si="7"/>
        <v>1.0018456299123828</v>
      </c>
      <c r="L26" s="25">
        <f t="shared" si="8"/>
        <v>1.0004344304557504</v>
      </c>
      <c r="M26" s="25"/>
      <c r="S26" s="2">
        <v>1999</v>
      </c>
      <c r="T26" s="25">
        <f t="shared" ref="T26:T33" si="17">U9/T9</f>
        <v>1.7682676494043932</v>
      </c>
      <c r="U26" s="25">
        <f t="shared" si="9"/>
        <v>1.1986307048101388</v>
      </c>
      <c r="V26" s="25">
        <f t="shared" si="10"/>
        <v>1.0901500903780408</v>
      </c>
      <c r="W26" s="25">
        <f t="shared" si="11"/>
        <v>1.0434547070000555</v>
      </c>
      <c r="X26" s="25">
        <f t="shared" si="12"/>
        <v>1.0193769446322845</v>
      </c>
      <c r="Y26" s="25">
        <f t="shared" si="13"/>
        <v>1.0092443204516213</v>
      </c>
      <c r="Z26" s="25">
        <f t="shared" si="14"/>
        <v>1.0049984635291478</v>
      </c>
      <c r="AA26" s="25">
        <f t="shared" si="15"/>
        <v>1.0023924695720072</v>
      </c>
      <c r="AB26" s="25"/>
    </row>
    <row r="27" spans="4:29" x14ac:dyDescent="0.25">
      <c r="D27" s="2">
        <v>2000</v>
      </c>
      <c r="E27" s="25">
        <f t="shared" si="16"/>
        <v>1.1996245192898318</v>
      </c>
      <c r="F27" s="25">
        <f t="shared" si="2"/>
        <v>1.0605004776239431</v>
      </c>
      <c r="G27" s="25">
        <f t="shared" si="3"/>
        <v>1.0271559852124039</v>
      </c>
      <c r="H27" s="25">
        <f t="shared" si="4"/>
        <v>1.0097203583124696</v>
      </c>
      <c r="I27" s="25">
        <f t="shared" si="5"/>
        <v>1.0051537402496793</v>
      </c>
      <c r="J27" s="25">
        <f t="shared" si="6"/>
        <v>1.0029173578928952</v>
      </c>
      <c r="K27" s="25">
        <f t="shared" si="7"/>
        <v>1.0017489436118263</v>
      </c>
      <c r="L27" s="25"/>
      <c r="M27" s="25"/>
      <c r="S27" s="2">
        <v>2000</v>
      </c>
      <c r="T27" s="25">
        <f t="shared" si="17"/>
        <v>1.7619588005755478</v>
      </c>
      <c r="U27" s="25">
        <f t="shared" si="9"/>
        <v>1.1902007732242708</v>
      </c>
      <c r="V27" s="25">
        <f t="shared" si="10"/>
        <v>1.089958344257193</v>
      </c>
      <c r="W27" s="25">
        <f t="shared" si="11"/>
        <v>1.0429745353190913</v>
      </c>
      <c r="X27" s="25">
        <f t="shared" si="12"/>
        <v>1.0190540564115711</v>
      </c>
      <c r="Y27" s="25">
        <f t="shared" si="13"/>
        <v>1.0101271302039421</v>
      </c>
      <c r="Z27" s="25">
        <f t="shared" si="14"/>
        <v>1.0045849507889331</v>
      </c>
      <c r="AA27" s="25"/>
      <c r="AB27" s="26"/>
    </row>
    <row r="28" spans="4:29" x14ac:dyDescent="0.25">
      <c r="D28" s="2">
        <v>2001</v>
      </c>
      <c r="E28" s="25">
        <f t="shared" si="16"/>
        <v>1.193188415105896</v>
      </c>
      <c r="F28" s="25">
        <f t="shared" si="2"/>
        <v>1.061683083415599</v>
      </c>
      <c r="G28" s="25">
        <f t="shared" si="3"/>
        <v>1.0269219058378496</v>
      </c>
      <c r="H28" s="25">
        <f t="shared" si="4"/>
        <v>1.0135170155030313</v>
      </c>
      <c r="I28" s="25">
        <f t="shared" si="5"/>
        <v>1.0046719970699654</v>
      </c>
      <c r="J28" s="25">
        <f t="shared" si="6"/>
        <v>1.0025435064974495</v>
      </c>
      <c r="K28" s="25"/>
      <c r="L28" s="25"/>
      <c r="M28" s="25"/>
      <c r="S28" s="2">
        <v>2001</v>
      </c>
      <c r="T28" s="25">
        <f t="shared" si="17"/>
        <v>1.7438998925681901</v>
      </c>
      <c r="U28" s="25">
        <f t="shared" si="9"/>
        <v>1.1913307840309448</v>
      </c>
      <c r="V28" s="25">
        <f t="shared" si="10"/>
        <v>1.0905647283365469</v>
      </c>
      <c r="W28" s="25">
        <f t="shared" si="11"/>
        <v>1.0435659319602697</v>
      </c>
      <c r="X28" s="25">
        <f t="shared" si="12"/>
        <v>1.0186773514462919</v>
      </c>
      <c r="Y28" s="25">
        <f t="shared" si="13"/>
        <v>1.0090218637994708</v>
      </c>
      <c r="Z28" s="25"/>
      <c r="AA28" s="26"/>
      <c r="AB28" s="26"/>
    </row>
    <row r="29" spans="4:29" x14ac:dyDescent="0.25">
      <c r="D29" s="2">
        <v>2002</v>
      </c>
      <c r="E29" s="25">
        <f t="shared" si="16"/>
        <v>1.1835851946999818</v>
      </c>
      <c r="F29" s="25">
        <f t="shared" si="2"/>
        <v>1.0591008475987804</v>
      </c>
      <c r="G29" s="25">
        <f t="shared" si="3"/>
        <v>1.0285467557914547</v>
      </c>
      <c r="H29" s="25">
        <f t="shared" si="4"/>
        <v>1.0114327378254182</v>
      </c>
      <c r="I29" s="25">
        <f t="shared" si="5"/>
        <v>1.0039262167060257</v>
      </c>
      <c r="J29" s="25"/>
      <c r="K29" s="25"/>
      <c r="L29" s="25"/>
      <c r="M29" s="25"/>
      <c r="S29" s="2">
        <v>2002</v>
      </c>
      <c r="T29" s="25">
        <f t="shared" si="17"/>
        <v>1.7347649183892504</v>
      </c>
      <c r="U29" s="25">
        <f t="shared" si="9"/>
        <v>1.1940047679508945</v>
      </c>
      <c r="V29" s="25">
        <f t="shared" si="10"/>
        <v>1.0891531453023731</v>
      </c>
      <c r="W29" s="25">
        <f t="shared" si="11"/>
        <v>1.0441833408508736</v>
      </c>
      <c r="X29" s="25">
        <f t="shared" si="12"/>
        <v>1.0185507986203566</v>
      </c>
      <c r="Y29" s="25"/>
      <c r="Z29" s="25"/>
      <c r="AA29" s="26"/>
      <c r="AB29" s="26"/>
    </row>
    <row r="30" spans="4:29" x14ac:dyDescent="0.25">
      <c r="D30" s="2">
        <v>2003</v>
      </c>
      <c r="E30" s="25">
        <f t="shared" si="16"/>
        <v>1.1624031272254063</v>
      </c>
      <c r="F30" s="25">
        <f t="shared" si="2"/>
        <v>1.056589493363056</v>
      </c>
      <c r="G30" s="25">
        <f t="shared" si="3"/>
        <v>1.027887153569236</v>
      </c>
      <c r="H30" s="25">
        <f t="shared" si="4"/>
        <v>1.0096453395731901</v>
      </c>
      <c r="I30" s="25"/>
      <c r="J30" s="25"/>
      <c r="K30" s="25"/>
      <c r="L30" s="25"/>
      <c r="M30" s="25"/>
      <c r="S30" s="2">
        <v>2003</v>
      </c>
      <c r="T30" s="25">
        <f t="shared" si="17"/>
        <v>1.7189352582709898</v>
      </c>
      <c r="U30" s="25">
        <f t="shared" si="9"/>
        <v>1.1852848282732698</v>
      </c>
      <c r="V30" s="25">
        <f t="shared" si="10"/>
        <v>1.0919877411874856</v>
      </c>
      <c r="W30" s="25">
        <f t="shared" si="11"/>
        <v>1.0437900156428572</v>
      </c>
      <c r="X30" s="25"/>
      <c r="Y30" s="25"/>
      <c r="Z30" s="25"/>
      <c r="AA30" s="26"/>
      <c r="AB30" s="26"/>
    </row>
    <row r="31" spans="4:29" x14ac:dyDescent="0.25">
      <c r="D31" s="2">
        <v>2004</v>
      </c>
      <c r="E31" s="25">
        <f t="shared" si="16"/>
        <v>1.1590365690754598</v>
      </c>
      <c r="F31" s="25">
        <f t="shared" si="2"/>
        <v>1.0553444752864545</v>
      </c>
      <c r="G31" s="25">
        <f t="shared" si="3"/>
        <v>1.0256145799756571</v>
      </c>
      <c r="H31" s="25"/>
      <c r="I31" s="25"/>
      <c r="J31" s="25"/>
      <c r="K31" s="25"/>
      <c r="L31" s="25"/>
      <c r="M31" s="25"/>
      <c r="S31" s="2">
        <v>2004</v>
      </c>
      <c r="T31" s="25">
        <f t="shared" si="17"/>
        <v>1.7025135239273903</v>
      </c>
      <c r="U31" s="25">
        <f t="shared" si="9"/>
        <v>1.1867158491219891</v>
      </c>
      <c r="V31" s="25">
        <f t="shared" si="10"/>
        <v>1.0921669410759192</v>
      </c>
      <c r="W31" s="25"/>
      <c r="X31" s="25"/>
      <c r="Y31" s="25"/>
      <c r="Z31" s="25"/>
      <c r="AA31" s="26"/>
      <c r="AB31" s="26"/>
    </row>
    <row r="32" spans="4:29" x14ac:dyDescent="0.25">
      <c r="D32" s="2">
        <v>2005</v>
      </c>
      <c r="E32" s="25">
        <f t="shared" si="16"/>
        <v>1.1602470393727953</v>
      </c>
      <c r="F32" s="25">
        <f t="shared" si="2"/>
        <v>1.055704510169639</v>
      </c>
      <c r="G32" s="25"/>
      <c r="H32" s="25"/>
      <c r="I32" s="25"/>
      <c r="J32" s="25"/>
      <c r="K32" s="25"/>
      <c r="L32" s="25"/>
      <c r="M32" s="25"/>
      <c r="S32" s="2">
        <v>2005</v>
      </c>
      <c r="T32" s="25">
        <f t="shared" si="17"/>
        <v>1.7012367823889512</v>
      </c>
      <c r="U32" s="25">
        <f t="shared" si="9"/>
        <v>1.1860035222048948</v>
      </c>
      <c r="V32" s="25"/>
      <c r="W32" s="26"/>
      <c r="X32" s="26"/>
      <c r="Y32" s="26"/>
      <c r="Z32" s="26"/>
      <c r="AA32" s="26"/>
      <c r="AB32" s="26"/>
    </row>
    <row r="33" spans="2:29" x14ac:dyDescent="0.25">
      <c r="D33" s="2">
        <v>2006</v>
      </c>
      <c r="E33" s="25">
        <f t="shared" si="16"/>
        <v>1.172996794259429</v>
      </c>
      <c r="F33" s="25"/>
      <c r="G33" s="25"/>
      <c r="H33" s="25"/>
      <c r="I33" s="25"/>
      <c r="J33" s="25"/>
      <c r="K33" s="25"/>
      <c r="L33" s="25"/>
      <c r="M33" s="25"/>
      <c r="S33" s="2">
        <v>2006</v>
      </c>
      <c r="T33" s="25">
        <f t="shared" si="17"/>
        <v>1.7027950496345472</v>
      </c>
      <c r="U33" s="25"/>
      <c r="V33" s="26"/>
      <c r="W33" s="26"/>
      <c r="X33" s="26"/>
      <c r="Y33" s="26"/>
      <c r="Z33" s="26"/>
      <c r="AA33" s="26"/>
      <c r="AB33" s="26"/>
    </row>
    <row r="34" spans="2:29" x14ac:dyDescent="0.25">
      <c r="D34" s="2">
        <v>2007</v>
      </c>
      <c r="E34" s="7"/>
      <c r="F34" s="2"/>
      <c r="G34" s="2"/>
      <c r="H34" s="2"/>
      <c r="I34" s="2"/>
      <c r="J34" s="2"/>
      <c r="K34" s="2"/>
      <c r="L34" s="2"/>
      <c r="M34" s="2"/>
      <c r="S34" s="2">
        <v>2007</v>
      </c>
      <c r="T34" s="7"/>
    </row>
    <row r="37" spans="2:29" x14ac:dyDescent="0.25">
      <c r="F37" s="1" t="s">
        <v>33</v>
      </c>
      <c r="G37" s="1"/>
      <c r="H37" s="1"/>
      <c r="U37" s="1" t="s">
        <v>106</v>
      </c>
      <c r="V37" s="1"/>
      <c r="W37" s="1"/>
    </row>
    <row r="39" spans="2:29" x14ac:dyDescent="0.25">
      <c r="B39" s="4"/>
      <c r="C39" s="4"/>
      <c r="D39" s="4"/>
      <c r="E39" s="4"/>
      <c r="F39" s="4"/>
      <c r="G39" s="4"/>
      <c r="H39" s="4"/>
      <c r="I39" s="4" t="s">
        <v>16</v>
      </c>
      <c r="J39" s="4"/>
      <c r="K39" s="4"/>
      <c r="L39" s="4"/>
      <c r="M39" s="4"/>
      <c r="N39" s="4"/>
      <c r="Q39" s="4"/>
      <c r="R39" s="4"/>
      <c r="S39" s="4"/>
      <c r="T39" s="4"/>
      <c r="U39" s="4"/>
      <c r="V39" s="4"/>
      <c r="W39" s="4"/>
      <c r="X39" s="4" t="s">
        <v>16</v>
      </c>
      <c r="Y39" s="4"/>
      <c r="Z39" s="4"/>
      <c r="AA39" s="4"/>
      <c r="AB39" s="4"/>
      <c r="AC39" s="4"/>
    </row>
    <row r="40" spans="2:29" x14ac:dyDescent="0.25">
      <c r="D40" s="2"/>
      <c r="S40" s="2"/>
    </row>
    <row r="41" spans="2:29" x14ac:dyDescent="0.25">
      <c r="B41" s="23"/>
      <c r="C41" s="3"/>
      <c r="D41" s="3"/>
      <c r="E41" s="3" t="str">
        <f>CONCATENATE(E$7,"-",F$7)</f>
        <v>12-24</v>
      </c>
      <c r="F41" s="3" t="str">
        <f t="shared" ref="F41:M41" si="18">CONCATENATE(F$7,"-",G$7)</f>
        <v>24-36</v>
      </c>
      <c r="G41" s="3" t="str">
        <f t="shared" si="18"/>
        <v>36-48</v>
      </c>
      <c r="H41" s="3" t="str">
        <f t="shared" si="18"/>
        <v>48-60</v>
      </c>
      <c r="I41" s="3" t="str">
        <f t="shared" si="18"/>
        <v>60-72</v>
      </c>
      <c r="J41" s="3" t="str">
        <f t="shared" si="18"/>
        <v>72-84</v>
      </c>
      <c r="K41" s="3" t="str">
        <f t="shared" si="18"/>
        <v>84-96</v>
      </c>
      <c r="L41" s="3" t="str">
        <f t="shared" si="18"/>
        <v>96-108</v>
      </c>
      <c r="M41" s="3" t="str">
        <f t="shared" si="18"/>
        <v>108-120</v>
      </c>
      <c r="N41" s="3" t="s">
        <v>30</v>
      </c>
      <c r="Q41" s="23"/>
      <c r="R41" s="3"/>
      <c r="S41" s="3"/>
      <c r="T41" s="3" t="str">
        <f>CONCATENATE(T$7,"-",U$7)</f>
        <v>12-24</v>
      </c>
      <c r="U41" s="3" t="str">
        <f t="shared" ref="U41:AB41" si="19">CONCATENATE(U$7,"-",V$7)</f>
        <v>24-36</v>
      </c>
      <c r="V41" s="3" t="str">
        <f t="shared" si="19"/>
        <v>36-48</v>
      </c>
      <c r="W41" s="3" t="str">
        <f t="shared" si="19"/>
        <v>48-60</v>
      </c>
      <c r="X41" s="3" t="str">
        <f t="shared" si="19"/>
        <v>60-72</v>
      </c>
      <c r="Y41" s="3" t="str">
        <f t="shared" si="19"/>
        <v>72-84</v>
      </c>
      <c r="Z41" s="3" t="str">
        <f t="shared" si="19"/>
        <v>84-96</v>
      </c>
      <c r="AA41" s="3" t="str">
        <f t="shared" si="19"/>
        <v>96-108</v>
      </c>
      <c r="AB41" s="3" t="str">
        <f t="shared" si="19"/>
        <v>108-120</v>
      </c>
      <c r="AC41" s="3" t="s">
        <v>30</v>
      </c>
    </row>
    <row r="42" spans="2:29" x14ac:dyDescent="0.25">
      <c r="C42" t="s">
        <v>34</v>
      </c>
      <c r="E42" s="2"/>
      <c r="F42" s="2"/>
      <c r="G42" s="2"/>
      <c r="H42" s="2"/>
      <c r="I42" s="2"/>
      <c r="J42" s="2"/>
      <c r="K42" s="2"/>
      <c r="L42" s="2"/>
      <c r="M42" s="2"/>
      <c r="R42" t="s">
        <v>34</v>
      </c>
    </row>
    <row r="43" spans="2:29" x14ac:dyDescent="0.25">
      <c r="D43" t="s">
        <v>35</v>
      </c>
      <c r="E43" s="25">
        <f>AVERAGE(E29:E33)</f>
        <v>1.1676537449266147</v>
      </c>
      <c r="F43" s="25">
        <f>AVERAGE(F28:F32)</f>
        <v>1.0576844819667059</v>
      </c>
      <c r="G43" s="25">
        <f>AVERAGE(G27:G31)</f>
        <v>1.0272252760773202</v>
      </c>
      <c r="H43" s="25">
        <f>AVERAGE(H26:H30)</f>
        <v>1.0108926534785194</v>
      </c>
      <c r="I43" s="25">
        <f>AVERAGE(I25:I29)</f>
        <v>1.0043568535451224</v>
      </c>
      <c r="J43" s="25">
        <f>AVERAGE(J25:J28)</f>
        <v>1.0025968014526236</v>
      </c>
      <c r="K43" s="25">
        <f>AVERAGE(K25:K27)</f>
        <v>1.0015847184041331</v>
      </c>
      <c r="L43" s="25">
        <f>AVERAGE(L25:L26)</f>
        <v>1.000584412264633</v>
      </c>
      <c r="M43" s="25">
        <f>AVERAGE(M25)</f>
        <v>1.000369326745379</v>
      </c>
      <c r="S43" t="s">
        <v>35</v>
      </c>
      <c r="T43" s="25">
        <f>AVERAGE(T29:T33)</f>
        <v>1.7120491065222256</v>
      </c>
      <c r="U43" s="25">
        <f>AVERAGE(U28:U32)</f>
        <v>1.1886679503163986</v>
      </c>
      <c r="V43" s="25">
        <f>AVERAGE(V27:V31)</f>
        <v>1.0907661800319035</v>
      </c>
      <c r="W43" s="25">
        <f>AVERAGE(W26:W30)</f>
        <v>1.0435937061546294</v>
      </c>
      <c r="X43" s="25">
        <f>AVERAGE(X25:X29)</f>
        <v>1.0189181160495604</v>
      </c>
      <c r="Y43" s="25">
        <f>AVERAGE(Y25:Y28)</f>
        <v>1.0095354925508229</v>
      </c>
      <c r="Z43" s="25">
        <f>AVERAGE(Z25:Z27)</f>
        <v>1.0047866547331699</v>
      </c>
      <c r="AA43" s="25">
        <f>AVERAGE(AA25:AA26)</f>
        <v>1.0023404512957645</v>
      </c>
      <c r="AB43" s="25">
        <f>AVERAGE(AB25)</f>
        <v>1.00186584269111</v>
      </c>
    </row>
    <row r="44" spans="2:29" x14ac:dyDescent="0.25">
      <c r="D44" t="s">
        <v>36</v>
      </c>
      <c r="E44" s="25">
        <f>AVERAGE(E31:E33)</f>
        <v>1.164093467569228</v>
      </c>
      <c r="F44" s="25">
        <f>AVERAGE(F30:F32)</f>
        <v>1.0558794929397164</v>
      </c>
      <c r="G44" s="25">
        <f>AVERAGE(G29:G31)</f>
        <v>1.0273494964454493</v>
      </c>
      <c r="H44" s="25">
        <f>AVERAGE(H28:H30)</f>
        <v>1.01153169763388</v>
      </c>
      <c r="I44" s="25">
        <f>AVERAGE(I27:I29)</f>
        <v>1.0045839846752234</v>
      </c>
      <c r="J44" s="25">
        <f>AVERAGE(J26:J28)</f>
        <v>1.0027530390508044</v>
      </c>
      <c r="K44" s="25">
        <f>AVERAGE(K25:K27)</f>
        <v>1.0015847184041331</v>
      </c>
      <c r="L44" s="25">
        <f>AVERAGE(L25:L26)</f>
        <v>1.000584412264633</v>
      </c>
      <c r="M44" s="25">
        <f>AVERAGE(M25)</f>
        <v>1.000369326745379</v>
      </c>
      <c r="S44" t="s">
        <v>36</v>
      </c>
      <c r="T44" s="25">
        <f>AVERAGE(T31:T33)</f>
        <v>1.702181785316963</v>
      </c>
      <c r="U44" s="25">
        <f>AVERAGE(U30:U32)</f>
        <v>1.1860013998667178</v>
      </c>
      <c r="V44" s="25">
        <f>AVERAGE(V29:V31)</f>
        <v>1.0911026091885925</v>
      </c>
      <c r="W44" s="25">
        <f>AVERAGE(W28:W30)</f>
        <v>1.0438464294846668</v>
      </c>
      <c r="X44" s="25">
        <f>AVERAGE(X27:X29)</f>
        <v>1.0187607354927399</v>
      </c>
      <c r="Y44" s="25">
        <f>AVERAGE(Y26:Y28)</f>
        <v>1.009464438151678</v>
      </c>
      <c r="Z44" s="25">
        <f>AVERAGE(Z25:Z27)</f>
        <v>1.0047866547331699</v>
      </c>
      <c r="AA44" s="25">
        <f>AVERAGE(AA25:AA26)</f>
        <v>1.0023404512957645</v>
      </c>
      <c r="AB44" s="25">
        <f>AVERAGE(AB25)</f>
        <v>1.00186584269111</v>
      </c>
    </row>
    <row r="45" spans="2:29" x14ac:dyDescent="0.25">
      <c r="C45" t="s">
        <v>37</v>
      </c>
      <c r="E45" s="2"/>
      <c r="F45" s="2"/>
      <c r="G45" s="2"/>
      <c r="H45" s="2"/>
      <c r="I45" s="2"/>
      <c r="J45" s="2"/>
      <c r="K45" s="2"/>
      <c r="L45" s="2"/>
      <c r="M45" s="2"/>
      <c r="R45" t="s">
        <v>37</v>
      </c>
      <c r="T45" s="2"/>
      <c r="U45" s="2"/>
      <c r="V45" s="2"/>
      <c r="W45" s="2"/>
      <c r="X45" s="2"/>
      <c r="Y45" s="2"/>
      <c r="Z45" s="2"/>
      <c r="AA45" s="2"/>
      <c r="AB45" s="2"/>
    </row>
    <row r="46" spans="2:29" x14ac:dyDescent="0.25">
      <c r="D46" t="s">
        <v>35</v>
      </c>
      <c r="E46" s="25">
        <f ca="1">IF(COUNTA(E25:E34)&lt;=2,E43,IF(COUNTA(E25:E34)&lt;=5,(SUM(E25:E34)-MAX(E25:E34)-MIN(E25:E34))/(COUNTA(E25:E34)-2),(SUM(OFFSET(E34,-E7/12-4,0):OFFSET(E34,-E7/12,0))-MAX(OFFSET(E34,-E7/12-4,0):OFFSET(E34,-E7/12,0))-MIN(OFFSET(E34,-E7/12-4,0):OFFSET(E34,-E7/12,0)))/3))</f>
        <v>1.1652156536192104</v>
      </c>
      <c r="F46" s="25">
        <f ca="1">IF(COUNTA(F25:F34)&lt;=2,F43,IF(COUNTA(F25:F34)&lt;=5,(SUM(F25:F34)-MAX(F25:F34)-MIN(F25:F34))/(COUNTA(F25:F34)-2),(SUM(OFFSET(F34,-F7/12-4,0):OFFSET(F34,-F7/12,0))-MAX(OFFSET(F34,-F7/12-4,0):OFFSET(F34,-F7/12,0))-MIN(OFFSET(F34,-F7/12-4,0):OFFSET(F34,-F7/12,0)))/3))</f>
        <v>1.0571316170438252</v>
      </c>
      <c r="G46" s="25">
        <f ca="1">IF(COUNTA(G25:G34)&lt;=2,G43,IF(COUNTA(G25:G34)&lt;=5,(SUM(G25:G34)-MAX(G25:G34)-MIN(G25:G34))/(COUNTA(G25:G34)-2),(SUM(OFFSET(G34,-G7/12-4,0):OFFSET(G34,-G7/12,0))-MAX(OFFSET(G34,-G7/12-4,0):OFFSET(G34,-G7/12,0))-MIN(OFFSET(G34,-G7/12-4,0):OFFSET(G34,-G7/12,0)))/3))</f>
        <v>1.0273216815398298</v>
      </c>
      <c r="H46" s="25">
        <f ca="1">IF(COUNTA(H25:H34)&lt;=2,H43,IF(COUNTA(H25:H34)&lt;=5,(SUM(H25:H34)-MAX(H25:H34)-MIN(H25:H34))/(COUNTA(H25:H34)-2),(SUM(OFFSET(H34,-H7/12-4,0):OFFSET(H34,-H7/12,0))-MAX(OFFSET(H34,-H7/12-4,0):OFFSET(H34,-H7/12,0))-MIN(OFFSET(H34,-H7/12-4,0):OFFSET(H34,-H7/12,0)))/3))</f>
        <v>1.0104336374387921</v>
      </c>
      <c r="I46" s="25">
        <f ca="1">IF(COUNTA(I25:I34)&lt;=2,I43,IF(COUNTA(I25:I34)&lt;=5,(SUM(I25:I34)-MAX(I25:I34)-MIN(I25:I34))/(COUNTA(I25:I34)-2),(SUM(OFFSET(I34,-I7/12-4,0):OFFSET(I34,-I7/12,0))-MAX(OFFSET(I34,-I7/12-4,0):OFFSET(I34,-I7/12,0))-MIN(OFFSET(I34,-I7/12-4,0):OFFSET(I34,-I7/12,0)))/3))</f>
        <v>1.0042458565125161</v>
      </c>
      <c r="J46" s="25">
        <f ca="1">IF(COUNTA(J25:J34)&lt;=2,J43,IF(COUNTA(J25:J34)&lt;=5,(SUM(J25:J34)-MAX(J25:J34)-MIN(J25:J34))/(COUNTA(J25:J34)-2),(SUM(OFFSET(J34,-J7/12-4,0):OFFSET(J34,-J7/12,0))-MAX(OFFSET(J34,-J7/12-4,0):OFFSET(J34,-J7/12,0))-MIN(OFFSET(J34,-J7/12-4,0):OFFSET(J34,-J7/12,0)))/3))</f>
        <v>1.002670879629759</v>
      </c>
      <c r="K46" s="25">
        <f ca="1">IF(COUNTA(K25:K34)&lt;=2,K43,IF(COUNTA(K25:K34)&lt;=5,(SUM(K25:K34)-MAX(K25:K34)-MIN(K25:K34))/(COUNTA(K25:K34)-2),(SUM(OFFSET(K34,-K7/12-4,0):OFFSET(K34,-K7/12,0))-MAX(OFFSET(K34,-K7/12-4,0):OFFSET(K34,-K7/12,0))-MIN(OFFSET(K34,-K7/12-4,0):OFFSET(K34,-K7/12,0)))/3))</f>
        <v>1.0017489436118259</v>
      </c>
      <c r="L46" s="25">
        <f ca="1">IF(COUNTA(L25:L34)&lt;=2,L43,IF(COUNTA(L25:L34)&lt;=5,(SUM(L25:L34)-MAX(L25:L34)-MIN(L25:L34))/(COUNTA(L25:L34)-2),(SUM(OFFSET(L34,-L7/12-4,0):OFFSET(L34,-L7/12,0))-MAX(OFFSET(L34,-L7/12-4,0):OFFSET(L34,-L7/12,0))-MIN(OFFSET(L34,-L7/12-4,0):OFFSET(L34,-L7/12,0)))/3))</f>
        <v>1.000584412264633</v>
      </c>
      <c r="M46" s="25">
        <f ca="1">IF(COUNTA(M25:M34)&lt;=2,M43,IF(COUNTA(M25:M34)&lt;=5,(SUM(M25:M34)-MAX(M25:M34)-MIN(M25:M34))/(COUNTA(M25:M34)-2),(SUM(OFFSET(M34,-M7/12-4,0):OFFSET(M34,-M7/12,0))-MAX(OFFSET(M34,-M7/12-4,0):OFFSET(M34,-M7/12,0))-MIN(OFFSET(M34,-M7/12-4,0):OFFSET(M34,-M7/12,0)))/3))</f>
        <v>1.000369326745379</v>
      </c>
      <c r="S46" t="s">
        <v>35</v>
      </c>
      <c r="T46" s="25">
        <f ca="1">IF(COUNTA(T25:T34)&lt;=2,T43,IF(COUNTA(T25:T34)&lt;=5,(SUM(T25:T34)-MAX(T25:T34)-MIN(T25:T34))/(COUNTA(T25:T34)-2),(SUM(OFFSET(T34,-T7/12-4,0):OFFSET(T34,-T7/12,0))-MAX(OFFSET(T34,-T7/12-4,0):OFFSET(T34,-T7/12,0))-MIN(OFFSET(T34,-T7/12-4,0):OFFSET(T34,-T7/12,0)))/3))</f>
        <v>1.7080812772776426</v>
      </c>
      <c r="U46" s="25">
        <f ca="1">IF(COUNTA(U25:U34)&lt;=2,U43,IF(COUNTA(U25:U34)&lt;=5,(SUM(U25:U34)-MAX(U25:U34)-MIN(U25:U34))/(COUNTA(U25:U34)-2),(SUM(OFFSET(U34,-U7/12-4,0):OFFSET(U34,-U7/12,0))-MAX(OFFSET(U34,-U7/12-4,0):OFFSET(U34,-U7/12,0))-MIN(OFFSET(U34,-U7/12-4,0):OFFSET(U34,-U7/12,0)))/3))</f>
        <v>1.1880167184526096</v>
      </c>
      <c r="V46" s="25">
        <f ca="1">IF(COUNTA(V25:V34)&lt;=2,V43,IF(COUNTA(V25:V34)&lt;=5,(SUM(V25:V34)-MAX(V25:V34)-MIN(V25:V34))/(COUNTA(V25:V34)-2),(SUM(OFFSET(V34,-V7/12-4,0):OFFSET(V34,-V7/12,0))-MAX(OFFSET(V34,-V7/12-4,0):OFFSET(V34,-V7/12,0))-MIN(OFFSET(V34,-V7/12-4,0):OFFSET(V34,-V7/12,0)))/3))</f>
        <v>1.090836937927075</v>
      </c>
      <c r="W46" s="25">
        <f ca="1">IF(COUNTA(W25:W34)&lt;=2,W43,IF(COUNTA(W25:W34)&lt;=5,(SUM(W25:W34)-MAX(W25:W34)-MIN(W25:W34))/(COUNTA(W25:W34)-2),(SUM(OFFSET(W34,-W7/12-4,0):OFFSET(W34,-W7/12,0))-MAX(OFFSET(W34,-W7/12-4,0):OFFSET(W34,-W7/12,0))-MIN(OFFSET(W34,-W7/12-4,0):OFFSET(W34,-W7/12,0)))/3))</f>
        <v>1.0436035515343942</v>
      </c>
      <c r="X46" s="25">
        <f ca="1">IF(COUNTA(X25:X34)&lt;=2,X43,IF(COUNTA(X25:X34)&lt;=5,(SUM(X25:X34)-MAX(X25:X34)-MIN(X25:X34))/(COUNTA(X25:X34)-2),(SUM(OFFSET(X34,-X7/12-4,0):OFFSET(X34,-X7/12,0))-MAX(OFFSET(X34,-X7/12-4,0):OFFSET(X34,-X7/12,0))-MIN(OFFSET(X34,-X7/12-4,0):OFFSET(X34,-X7/12,0)))/3))</f>
        <v>1.0188876123317201</v>
      </c>
      <c r="Y46" s="25">
        <f ca="1">IF(COUNTA(Y25:Y34)&lt;=2,Y43,IF(COUNTA(Y25:Y34)&lt;=5,(SUM(Y25:Y34)-MAX(Y25:Y34)-MIN(Y25:Y34))/(COUNTA(Y25:Y34)-2),(SUM(OFFSET(Y34,-Y7/12-4,0):OFFSET(Y34,-Y7/12,0))-MAX(OFFSET(Y34,-Y7/12-4,0):OFFSET(Y34,-Y7/12,0))-MIN(OFFSET(Y34,-Y7/12-4,0):OFFSET(Y34,-Y7/12,0)))/3))</f>
        <v>1.0094964880999393</v>
      </c>
      <c r="Z46" s="25">
        <f ca="1">IF(COUNTA(Z25:Z34)&lt;=2,Z43,IF(COUNTA(Z25:Z34)&lt;=5,(SUM(Z25:Z34)-MAX(Z25:Z34)-MIN(Z25:Z34))/(COUNTA(Z25:Z34)-2),(SUM(OFFSET(Z34,-Z7/12-4,0):OFFSET(Z34,-Z7/12,0))-MAX(OFFSET(Z34,-Z7/12-4,0):OFFSET(Z34,-Z7/12,0))-MIN(OFFSET(Z34,-Z7/12-4,0):OFFSET(Z34,-Z7/12,0)))/3))</f>
        <v>1.0047765498814283</v>
      </c>
      <c r="AA46" s="25">
        <f ca="1">IF(COUNTA(AA25:AA34)&lt;=2,AA43,IF(COUNTA(AA25:AA34)&lt;=5,(SUM(AA25:AA34)-MAX(AA25:AA34)-MIN(AA25:AA34))/(COUNTA(AA25:AA34)-2),(SUM(OFFSET(AA34,-AA7/12-4,0):OFFSET(AA34,-AA7/12,0))-MAX(OFFSET(AA34,-AA7/12-4,0):OFFSET(AA34,-AA7/12,0))-MIN(OFFSET(AA34,-AA7/12-4,0):OFFSET(AA34,-AA7/12,0)))/3))</f>
        <v>1.0023404512957645</v>
      </c>
      <c r="AB46" s="25">
        <f ca="1">IF(COUNTA(AB25:AB34)&lt;=2,AB43,IF(COUNTA(AB25:AB34)&lt;=5,(SUM(AB25:AB34)-MAX(AB25:AB34)-MIN(AB25:AB34))/(COUNTA(AB25:AB34)-2),(SUM(OFFSET(AB34,-AB7/12-4,0):OFFSET(AB34,-AB7/12,0))-MAX(OFFSET(AB34,-AB7/12-4,0):OFFSET(AB34,-AB7/12,0))-MIN(OFFSET(AB34,-AB7/12-4,0):OFFSET(AB34,-AB7/12,0)))/3))</f>
        <v>1.00186584269111</v>
      </c>
    </row>
    <row r="47" spans="2:29" x14ac:dyDescent="0.25">
      <c r="B47" t="s">
        <v>38</v>
      </c>
      <c r="E47" s="2"/>
      <c r="F47" s="2"/>
      <c r="G47" s="2"/>
      <c r="H47" s="2"/>
      <c r="I47" s="2"/>
      <c r="J47" s="2"/>
      <c r="K47" s="2"/>
      <c r="L47" s="2"/>
      <c r="M47" s="2"/>
      <c r="Q47" t="s">
        <v>38</v>
      </c>
      <c r="T47" s="2"/>
      <c r="U47" s="2"/>
      <c r="V47" s="2"/>
      <c r="W47" s="2"/>
      <c r="X47" s="2"/>
      <c r="Y47" s="2"/>
      <c r="Z47" s="2"/>
      <c r="AA47" s="2"/>
      <c r="AB47" s="2"/>
    </row>
    <row r="48" spans="2:29" x14ac:dyDescent="0.25">
      <c r="D48" t="s">
        <v>35</v>
      </c>
      <c r="E48" s="25">
        <f ca="1">IF(COUNTA(E25:E34)&lt;=5,SUMPRODUCT(E25:OFFSET(E34,-E7/12,0),E8:OFFSET(E17,-E7/12,0))/SUM(E8:OFFSET(E17,-E7/12,0)),SUMPRODUCT(OFFSET(E34,-E7/12-4,0):OFFSET(E34,-E7/12,0),OFFSET(E17,-E7/12-4,0):OFFSET(E17,-E7/12,0))/SUM(OFFSET(E17,-E7/12-4,0):OFFSET(E17,-E7/12,0)))</f>
        <v>1.1676100486891914</v>
      </c>
      <c r="F48" s="25">
        <f ca="1">IF(COUNTA(F25:F34)&lt;=5,SUMPRODUCT(F25:OFFSET(F34,-F7/12,0),F8:OFFSET(F17,-F7/12,0))/SUM(F8:OFFSET(F17,-F7/12,0)),SUMPRODUCT(OFFSET(F34,-F7/12-4,0):OFFSET(F34,-F7/12,0),OFFSET(F17,-F7/12-4,0):OFFSET(F17,-F7/12,0))/SUM(OFFSET(F17,-F7/12-4,0):OFFSET(F17,-F7/12,0)))</f>
        <v>1.0576468681966891</v>
      </c>
      <c r="G48" s="25">
        <f ca="1">IF(COUNTA(G25:G34)&lt;=5,SUMPRODUCT(G25:OFFSET(G34,-G7/12,0),G8:OFFSET(G17,-G7/12,0))/SUM(G8:OFFSET(G17,-G7/12,0)),SUMPRODUCT(OFFSET(G34,-G7/12-4,0):OFFSET(G34,-G7/12,0),OFFSET(G17,-G7/12-4,0):OFFSET(G17,-G7/12,0))/SUM(OFFSET(G17,-G7/12-4,0):OFFSET(G17,-G7/12,0)))</f>
        <v>1.0272305878866086</v>
      </c>
      <c r="H48" s="25">
        <f ca="1">IF(COUNTA(H25:H34)&lt;=5,SUMPRODUCT(H25:OFFSET(H34,-H7/12,0),H8:OFFSET(H17,-H7/12,0))/SUM(H8:OFFSET(H17,-H7/12,0)),SUMPRODUCT(OFFSET(H34,-H7/12-4,0):OFFSET(H34,-H7/12,0),OFFSET(H17,-H7/12-4,0):OFFSET(H17,-H7/12,0))/SUM(OFFSET(H17,-H7/12-4,0):OFFSET(H17,-H7/12,0)))</f>
        <v>1.0109084668956083</v>
      </c>
      <c r="I48" s="25">
        <f ca="1">IF(COUNTA(I25:I34)&lt;=5,SUMPRODUCT(I25:OFFSET(I34,-I7/12,0),I8:OFFSET(I17,-I7/12,0))/SUM(I8:OFFSET(I17,-I7/12,0)),SUMPRODUCT(OFFSET(I34,-I7/12-4,0):OFFSET(I34,-I7/12,0),OFFSET(I17,-I7/12-4,0):OFFSET(I17,-I7/12,0))/SUM(OFFSET(I17,-I7/12-4,0):OFFSET(I17,-I7/12,0)))</f>
        <v>1.0043640777453322</v>
      </c>
      <c r="J48" s="25">
        <f ca="1">IF(COUNTA(J25:J34)&lt;=5,SUMPRODUCT(J25:OFFSET(J34,-J7/12,0),J8:OFFSET(J17,-J7/12,0))/SUM(J8:OFFSET(J17,-J7/12,0)),SUMPRODUCT(OFFSET(J34,-J7/12-4,0):OFFSET(J34,-J7/12,0),OFFSET(J17,-J7/12-4,0):OFFSET(J17,-J7/12,0))/SUM(OFFSET(J17,-J7/12-4,0):OFFSET(J17,-J7/12,0)))</f>
        <v>1.002608674619641</v>
      </c>
      <c r="K48" s="25">
        <f ca="1">IF(COUNTA(K25:K34)&lt;=5,SUMPRODUCT(K25:OFFSET(K34,-K7/12,0),K8:OFFSET(K17,-K7/12,0))/SUM(K8:OFFSET(K17,-K7/12,0)),SUMPRODUCT(OFFSET(K34,-K7/12-4,0):OFFSET(K34,-K7/12,0),OFFSET(K17,-K7/12-4,0):OFFSET(K17,-K7/12,0))/SUM(OFFSET(K17,-K7/12-4,0):OFFSET(K17,-K7/12,0)))</f>
        <v>1.0015981659515525</v>
      </c>
      <c r="L48" s="25">
        <f ca="1">IF(COUNTA(L25:L34)&lt;=5,SUMPRODUCT(L25:OFFSET(L34,-L7/12,0),L8:OFFSET(L17,-L7/12,0))/SUM(L8:OFFSET(L17,-L7/12,0)),SUMPRODUCT(OFFSET(L34,-L7/12-4,0):OFFSET(L34,-L7/12,0),OFFSET(L17,-L7/12-4,0):OFFSET(L17,-L7/12,0))/SUM(OFFSET(L17,-L7/12-4,0):OFFSET(L17,-L7/12,0)))</f>
        <v>1.000579141625114</v>
      </c>
      <c r="M48" s="25">
        <f ca="1">IF(COUNTA(M25:M34)&lt;=5,SUMPRODUCT(M25:OFFSET(M34,-M7/12,0),M8:OFFSET(M17,-M7/12,0))/SUM(M8:OFFSET(M17,-M7/12,0)),SUMPRODUCT(OFFSET(M34,-M7/12-4,0):OFFSET(M34,-M7/12,0),OFFSET(M17,-M7/12-4,0):OFFSET(M17,-M7/12,0))/SUM(OFFSET(M17,-M7/12-4,0):OFFSET(M17,-M7/12,0)))</f>
        <v>1.000369326745379</v>
      </c>
      <c r="S48" t="s">
        <v>35</v>
      </c>
      <c r="T48" s="25">
        <f ca="1">IF(COUNTA(T25:T34)&lt;=5,SUMPRODUCT(T25:OFFSET(T34,-T7/12,0),T8:OFFSET(T17,-T7/12,0))/SUM(T8:OFFSET(T17,-T7/12,0)),SUMPRODUCT(OFFSET(T34,-T7/12-4,0):OFFSET(T34,-T7/12,0),OFFSET(T17,-T7/12-4,0):OFFSET(T17,-T7/12,0))/SUM(OFFSET(T17,-T7/12-4,0):OFFSET(T17,-T7/12,0)))</f>
        <v>1.7118249754276602</v>
      </c>
      <c r="U48" s="25">
        <f ca="1">IF(COUNTA(U25:U34)&lt;=5,SUMPRODUCT(U25:OFFSET(U34,-U7/12,0),U8:OFFSET(U17,-U7/12,0))/SUM(U8:OFFSET(U17,-U7/12,0)),SUMPRODUCT(OFFSET(U34,-U7/12-4,0):OFFSET(U34,-U7/12,0),OFFSET(U17,-U7/12-4,0):OFFSET(U17,-U7/12,0))/SUM(OFFSET(U17,-U7/12-4,0):OFFSET(U17,-U7/12,0)))</f>
        <v>1.1886438235497749</v>
      </c>
      <c r="V48" s="25">
        <f ca="1">IF(COUNTA(V25:V34)&lt;=5,SUMPRODUCT(V25:OFFSET(V34,-V7/12,0),V8:OFFSET(V17,-V7/12,0))/SUM(V8:OFFSET(V17,-V7/12,0)),SUMPRODUCT(OFFSET(V34,-V7/12-4,0):OFFSET(V34,-V7/12,0),OFFSET(V17,-V7/12-4,0):OFFSET(V17,-V7/12,0))/SUM(OFFSET(V17,-V7/12-4,0):OFFSET(V17,-V7/12,0)))</f>
        <v>1.0907716132245715</v>
      </c>
      <c r="W48" s="25">
        <f ca="1">IF(COUNTA(W25:W34)&lt;=5,SUMPRODUCT(W25:OFFSET(W34,-W7/12,0),W8:OFFSET(W17,-W7/12,0))/SUM(W8:OFFSET(W17,-W7/12,0)),SUMPRODUCT(OFFSET(W34,-W7/12-4,0):OFFSET(W34,-W7/12,0),OFFSET(W17,-W7/12-4,0):OFFSET(W17,-W7/12,0))/SUM(OFFSET(W17,-W7/12-4,0):OFFSET(W17,-W7/12,0)))</f>
        <v>1.0436063489665228</v>
      </c>
      <c r="X48" s="25">
        <f ca="1">IF(COUNTA(X25:X34)&lt;=5,SUMPRODUCT(X25:OFFSET(X34,-X7/12,0),X8:OFFSET(X17,-X7/12,0))/SUM(X8:OFFSET(X17,-X7/12,0)),SUMPRODUCT(OFFSET(X34,-X7/12-4,0):OFFSET(X34,-X7/12,0),OFFSET(X17,-X7/12-4,0):OFFSET(X17,-X7/12,0))/SUM(OFFSET(X17,-X7/12-4,0):OFFSET(X17,-X7/12,0)))</f>
        <v>1.0189043010612382</v>
      </c>
      <c r="Y48" s="25">
        <f ca="1">IF(COUNTA(Y25:Y34)&lt;=5,SUMPRODUCT(Y25:OFFSET(Y34,-Y7/12,0),Y8:OFFSET(Y17,-Y7/12,0))/SUM(Y8:OFFSET(Y17,-Y7/12,0)),SUMPRODUCT(OFFSET(Y34,-Y7/12-4,0):OFFSET(Y34,-Y7/12,0),OFFSET(Y17,-Y7/12-4,0):OFFSET(Y17,-Y7/12,0))/SUM(OFFSET(Y17,-Y7/12-4,0):OFFSET(Y17,-Y7/12,0)))</f>
        <v>1.0095292483366134</v>
      </c>
      <c r="Z48" s="25">
        <f ca="1">IF(COUNTA(Z25:Z34)&lt;=5,SUMPRODUCT(Z25:OFFSET(Z34,-Z7/12,0),Z8:OFFSET(Z17,-Z7/12,0))/SUM(Z8:OFFSET(Z17,-Z7/12,0)),SUMPRODUCT(OFFSET(Z34,-Z7/12-4,0):OFFSET(Z34,-Z7/12,0),OFFSET(Z17,-Z7/12-4,0):OFFSET(Z17,-Z7/12,0))/SUM(OFFSET(Z17,-Z7/12-4,0):OFFSET(Z17,-Z7/12,0)))</f>
        <v>1.0047820301254942</v>
      </c>
      <c r="AA48" s="25">
        <f ca="1">IF(COUNTA(AA25:AA34)&lt;=5,SUMPRODUCT(AA25:OFFSET(AA34,-AA7/12,0),AA8:OFFSET(AA17,-AA7/12,0))/SUM(AA8:OFFSET(AA17,-AA7/12,0)),SUMPRODUCT(OFFSET(AA34,-AA7/12-4,0):OFFSET(AA34,-AA7/12,0),OFFSET(AA17,-AA7/12-4,0):OFFSET(AA17,-AA7/12,0))/SUM(OFFSET(AA17,-AA7/12-4,0):OFFSET(AA17,-AA7/12,0)))</f>
        <v>1.0023422669264903</v>
      </c>
      <c r="AB48" s="25">
        <f ca="1">IF(COUNTA(AB25:AB34)&lt;=5,SUMPRODUCT(AB25:OFFSET(AB34,-AB7/12,0),AB8:OFFSET(AB17,-AB7/12,0))/SUM(AB8:OFFSET(AB17,-AB7/12,0)),SUMPRODUCT(OFFSET(AB34,-AB7/12-4,0):OFFSET(AB34,-AB7/12,0),OFFSET(AB17,-AB7/12-4,0):OFFSET(AB17,-AB7/12,0))/SUM(OFFSET(AB17,-AB7/12-4,0):OFFSET(AB17,-AB7/12,0)))</f>
        <v>1.00186584269111</v>
      </c>
    </row>
    <row r="49" spans="2:29" x14ac:dyDescent="0.25">
      <c r="D49" t="s">
        <v>36</v>
      </c>
      <c r="E49" s="25">
        <f ca="1">IF(COUNTA(E25:E34)&lt;=3,SUMPRODUCT(E25:OFFSET(E34,-E7/12,0),E8:OFFSET(E17,-E7/12,0))/SUM(E8:OFFSET(E17,-E7/12,0)),SUMPRODUCT(OFFSET(E34,-E7/12-2,0):OFFSET(E34,-E7/12,0),OFFSET(E17,-E7/12-2,0):OFFSET(E17,-E7/12,0))/SUM(OFFSET(E17,-E7/12-2,0):OFFSET(E17,-E7/12,0)))</f>
        <v>1.1641422268675949</v>
      </c>
      <c r="F49" s="25">
        <f ca="1">IF(COUNTA(F25:F34)&lt;=3,SUMPRODUCT(F25:OFFSET(F34,-F7/12,0),F8:OFFSET(F17,-F7/12,0))/SUM(F8:OFFSET(F17,-F7/12,0)),SUMPRODUCT(OFFSET(F34,-F7/12-2,0):OFFSET(F34,-F7/12,0),OFFSET(F17,-F7/12-2,0):OFFSET(F17,-F7/12,0))/SUM(OFFSET(F17,-F7/12-2,0):OFFSET(F17,-F7/12,0)))</f>
        <v>1.0558775900404884</v>
      </c>
      <c r="G49" s="25">
        <f ca="1">IF(COUNTA(G25:G34)&lt;=3,SUMPRODUCT(G25:OFFSET(G34,-G7/12,0),G8:OFFSET(G17,-G7/12,0))/SUM(G8:OFFSET(G17,-G7/12,0)),SUMPRODUCT(OFFSET(G34,-G7/12-2,0):OFFSET(G34,-G7/12,0),OFFSET(G17,-G7/12-2,0):OFFSET(G17,-G7/12,0))/SUM(OFFSET(G17,-G7/12-2,0):OFFSET(G17,-G7/12,0)))</f>
        <v>1.0273531529804816</v>
      </c>
      <c r="H49" s="25">
        <f ca="1">IF(COUNTA(H25:H34)&lt;=3,SUMPRODUCT(H25:OFFSET(H34,-H7/12,0),H8:OFFSET(H17,-H7/12,0))/SUM(H8:OFFSET(H17,-H7/12,0)),SUMPRODUCT(OFFSET(H34,-H7/12-2,0):OFFSET(H34,-H7/12,0),OFFSET(H17,-H7/12-2,0):OFFSET(H17,-H7/12,0))/SUM(OFFSET(H17,-H7/12-2,0):OFFSET(H17,-H7/12,0)))</f>
        <v>1.0115094962965074</v>
      </c>
      <c r="I49" s="25">
        <f ca="1">IF(COUNTA(I25:I34)&lt;=3,SUMPRODUCT(I25:OFFSET(I34,-I7/12,0),I8:OFFSET(I17,-I7/12,0))/SUM(I8:OFFSET(I17,-I7/12,0)),SUMPRODUCT(OFFSET(I34,-I7/12-2,0):OFFSET(I34,-I7/12,0),OFFSET(I17,-I7/12-2,0):OFFSET(I17,-I7/12,0))/SUM(OFFSET(I17,-I7/12-2,0):OFFSET(I17,-I7/12,0)))</f>
        <v>1.0045689712712811</v>
      </c>
      <c r="J49" s="25">
        <f ca="1">IF(COUNTA(J25:J34)&lt;=3,SUMPRODUCT(J25:OFFSET(J34,-J7/12,0),J8:OFFSET(J17,-J7/12,0))/SUM(J8:OFFSET(J17,-J7/12,0)),SUMPRODUCT(OFFSET(J34,-J7/12-2,0):OFFSET(J34,-J7/12,0),OFFSET(J17,-J7/12-2,0):OFFSET(J17,-J7/12,0))/SUM(OFFSET(J17,-J7/12-2,0):OFFSET(J17,-J7/12,0)))</f>
        <v>1.0027499767793513</v>
      </c>
      <c r="K49" s="25">
        <f ca="1">IF(COUNTA(K25:K34)&lt;=3,SUMPRODUCT(K25:OFFSET(K34,-K7/12,0),K8:OFFSET(K17,-K7/12,0))/SUM(K8:OFFSET(K17,-K7/12,0)),SUMPRODUCT(OFFSET(K34,-K7/12-2,0):OFFSET(K34,-K7/12,0),OFFSET(K17,-K7/12-2,0):OFFSET(K17,-K7/12,0))/SUM(OFFSET(K17,-K7/12-2,0):OFFSET(K17,-K7/12,0)))</f>
        <v>1.0015981659515525</v>
      </c>
      <c r="L49" s="25">
        <f ca="1">IF(COUNTA(L25:L34)&lt;=3,SUMPRODUCT(L25:OFFSET(L34,-L7/12,0),L8:OFFSET(L17,-L7/12,0))/SUM(L8:OFFSET(L17,-L7/12,0)),SUMPRODUCT(OFFSET(L34,-L7/12-2,0):OFFSET(L34,-L7/12,0),OFFSET(L17,-L7/12-2,0):OFFSET(L17,-L7/12,0))/SUM(OFFSET(L17,-L7/12-2,0):OFFSET(L17,-L7/12,0)))</f>
        <v>1.000579141625114</v>
      </c>
      <c r="M49" s="25">
        <f ca="1">IF(COUNTA(M25:M34)&lt;=3,SUMPRODUCT(M25:OFFSET(M34,-M7/12,0),M8:OFFSET(M17,-M7/12,0))/SUM(M8:OFFSET(M17,-M7/12,0)),SUMPRODUCT(OFFSET(M34,-M7/12-2,0):OFFSET(M34,-M7/12,0),OFFSET(M17,-M7/12-2,0):OFFSET(M17,-M7/12,0))/SUM(OFFSET(M17,-M7/12-2,0):OFFSET(M17,-M7/12,0)))</f>
        <v>1.000369326745379</v>
      </c>
      <c r="S49" t="s">
        <v>36</v>
      </c>
      <c r="T49" s="25">
        <f ca="1">IF(COUNTA(T25:T34)&lt;=3,SUMPRODUCT(T25:OFFSET(T34,-T7/12,0),T8:OFFSET(T17,-T7/12,0))/SUM(T8:OFFSET(T17,-T7/12,0)),SUMPRODUCT(OFFSET(T34,-T7/12-2,0):OFFSET(T34,-T7/12,0),OFFSET(T17,-T7/12-2,0):OFFSET(T17,-T7/12,0))/SUM(OFFSET(T17,-T7/12-2,0):OFFSET(T17,-T7/12,0)))</f>
        <v>1.7021827058112453</v>
      </c>
      <c r="U49" s="25">
        <f ca="1">IF(COUNTA(U25:U34)&lt;=3,SUMPRODUCT(U25:OFFSET(U34,-U7/12,0),U8:OFFSET(U17,-U7/12,0))/SUM(U8:OFFSET(U17,-U7/12,0)),SUMPRODUCT(OFFSET(U34,-U7/12-2,0):OFFSET(U34,-U7/12,0),OFFSET(U17,-U7/12-2,0):OFFSET(U17,-U7/12,0))/SUM(OFFSET(U17,-U7/12-2,0):OFFSET(U17,-U7/12,0)))</f>
        <v>1.1860019352870632</v>
      </c>
      <c r="V49" s="25">
        <f ca="1">IF(COUNTA(V25:V34)&lt;=3,SUMPRODUCT(V25:OFFSET(V34,-V7/12,0),V8:OFFSET(V17,-V7/12,0))/SUM(V8:OFFSET(V17,-V7/12,0)),SUMPRODUCT(OFFSET(V34,-V7/12-2,0):OFFSET(V34,-V7/12,0),OFFSET(V17,-V7/12-2,0):OFFSET(V17,-V7/12,0))/SUM(OFFSET(V17,-V7/12-2,0):OFFSET(V17,-V7/12,0)))</f>
        <v>1.0910928408442102</v>
      </c>
      <c r="W49" s="25">
        <f ca="1">IF(COUNTA(W25:W34)&lt;=3,SUMPRODUCT(W25:OFFSET(W34,-W7/12,0),W8:OFFSET(W17,-W7/12,0))/SUM(W8:OFFSET(W17,-W7/12,0)),SUMPRODUCT(OFFSET(W34,-W7/12-2,0):OFFSET(W34,-W7/12,0),OFFSET(W17,-W7/12-2,0):OFFSET(W17,-W7/12,0))/SUM(OFFSET(W17,-W7/12-2,0):OFFSET(W17,-W7/12,0)))</f>
        <v>1.0438506599105757</v>
      </c>
      <c r="X49" s="25">
        <f ca="1">IF(COUNTA(X25:X34)&lt;=3,SUMPRODUCT(X25:OFFSET(X34,-X7/12,0),X8:OFFSET(X17,-X7/12,0))/SUM(X8:OFFSET(X17,-X7/12,0)),SUMPRODUCT(OFFSET(X34,-X7/12-2,0):OFFSET(X34,-X7/12,0),OFFSET(X17,-X7/12-2,0):OFFSET(X17,-X7/12,0))/SUM(OFFSET(X17,-X7/12-2,0):OFFSET(X17,-X7/12,0)))</f>
        <v>1.0187547574628619</v>
      </c>
      <c r="Y49" s="25">
        <f ca="1">IF(COUNTA(Y25:Y34)&lt;=3,SUMPRODUCT(Y25:OFFSET(Y34,-Y7/12,0),Y8:OFFSET(Y17,-Y7/12,0))/SUM(Y8:OFFSET(Y17,-Y7/12,0)),SUMPRODUCT(OFFSET(Y34,-Y7/12-2,0):OFFSET(Y34,-Y7/12,0),OFFSET(Y17,-Y7/12-2,0):OFFSET(Y17,-Y7/12,0))/SUM(OFFSET(Y17,-Y7/12-2,0):OFFSET(Y17,-Y7/12,0)))</f>
        <v>1.009464829581467</v>
      </c>
      <c r="Z49" s="25">
        <f ca="1">IF(COUNTA(Z25:Z34)&lt;=3,SUMPRODUCT(Z25:OFFSET(Z34,-Z7/12,0),Z8:OFFSET(Z17,-Z7/12,0))/SUM(Z8:OFFSET(Z17,-Z7/12,0)),SUMPRODUCT(OFFSET(Z34,-Z7/12-2,0):OFFSET(Z34,-Z7/12,0),OFFSET(Z17,-Z7/12-2,0):OFFSET(Z17,-Z7/12,0))/SUM(OFFSET(Z17,-Z7/12-2,0):OFFSET(Z17,-Z7/12,0)))</f>
        <v>1.0047820301254942</v>
      </c>
      <c r="AA49" s="25">
        <f ca="1">IF(COUNTA(AA25:AA34)&lt;=3,SUMPRODUCT(AA25:OFFSET(AA34,-AA7/12,0),AA8:OFFSET(AA17,-AA7/12,0))/SUM(AA8:OFFSET(AA17,-AA7/12,0)),SUMPRODUCT(OFFSET(AA34,-AA7/12-2,0):OFFSET(AA34,-AA7/12,0),OFFSET(AA17,-AA7/12-2,0):OFFSET(AA17,-AA7/12,0))/SUM(OFFSET(AA17,-AA7/12-2,0):OFFSET(AA17,-AA7/12,0)))</f>
        <v>1.0023422669264903</v>
      </c>
      <c r="AB49" s="25">
        <f ca="1">IF(COUNTA(AB25:AB34)&lt;=3,SUMPRODUCT(AB25:OFFSET(AB34,-AB7/12,0),AB8:OFFSET(AB17,-AB7/12,0))/SUM(AB8:OFFSET(AB17,-AB7/12,0)),SUMPRODUCT(OFFSET(AB34,-AB7/12-2,0):OFFSET(AB34,-AB7/12,0),OFFSET(AB17,-AB7/12-2,0):OFFSET(AB17,-AB7/12,0))/SUM(OFFSET(AB17,-AB7/12-2,0):OFFSET(AB17,-AB7/12,0)))</f>
        <v>1.00186584269111</v>
      </c>
    </row>
    <row r="50" spans="2:29" x14ac:dyDescent="0.25">
      <c r="C50" t="s">
        <v>39</v>
      </c>
      <c r="E50" s="2"/>
      <c r="F50" s="2"/>
      <c r="G50" s="2"/>
      <c r="H50" s="2"/>
      <c r="I50" s="2"/>
      <c r="J50" s="2"/>
      <c r="K50" s="2"/>
      <c r="L50" s="2"/>
      <c r="M50" s="2"/>
      <c r="R50" t="s">
        <v>39</v>
      </c>
      <c r="T50" s="2"/>
      <c r="U50" s="2"/>
      <c r="V50" s="2"/>
      <c r="W50" s="2"/>
      <c r="X50" s="2"/>
      <c r="Y50" s="2"/>
      <c r="Z50" s="2"/>
      <c r="AA50" s="2"/>
      <c r="AB50" s="2"/>
    </row>
    <row r="51" spans="2:29" x14ac:dyDescent="0.25">
      <c r="B51" s="23"/>
      <c r="C51" s="23"/>
      <c r="D51" s="23" t="s">
        <v>40</v>
      </c>
      <c r="E51" s="27">
        <f ca="1">IF(COUNTA(E25:E34)&lt;=4,PRODUCT(E25:OFFSET(E34,-E7/12,0))^(1/COUNTA(E25:E34)),PRODUCT(OFFSET(E34,-E7/12-3,0):OFFSET(E34,-E7/12,0))^(1/4))</f>
        <v>1.1636578420458967</v>
      </c>
      <c r="F51" s="27">
        <f ca="1">IF(COUNTA(F25:F34)&lt;=4,PRODUCT(F25:OFFSET(F34,-F7/12,0))^(1/COUNTA(F25:F34)),PRODUCT(OFFSET(F34,-F7/12-3,0):OFFSET(F34,-F7/12,0))^(1/4))</f>
        <v>1.056683814622253</v>
      </c>
      <c r="G51" s="27">
        <f ca="1">IF(COUNTA(G25:G34)&lt;=4,PRODUCT(G25:OFFSET(G34,-G7/12,0))^(1/COUNTA(G25:G34)),PRODUCT(OFFSET(G34,-G7/12-3,0):OFFSET(G34,-G7/12,0))^(1/4))</f>
        <v>1.0272420060930763</v>
      </c>
      <c r="H51" s="27">
        <f ca="1">IF(COUNTA(H25:H34)&lt;=4,PRODUCT(H25:OFFSET(H34,-H7/12,0))^(1/COUNTA(H25:H34)),PRODUCT(OFFSET(H34,-H7/12-3,0):OFFSET(H34,-H7/12,0))^(1/4))</f>
        <v>1.0110776309060523</v>
      </c>
      <c r="I51" s="27">
        <f ca="1">IF(COUNTA(I25:I34)&lt;=4,PRODUCT(I25:OFFSET(I34,-I7/12,0))^(1/COUNTA(I25:I34)),PRODUCT(OFFSET(I34,-I7/12-3,0):OFFSET(I34,-I7/12,0))^(1/4))</f>
        <v>1.0044110882263544</v>
      </c>
      <c r="J51" s="27">
        <f ca="1">IF(COUNTA(J25:J34)&lt;=4,PRODUCT(J25:OFFSET(J34,-J7/12,0))^(1/COUNTA(J25:J34)),PRODUCT(OFFSET(J34,-J7/12-3,0):OFFSET(J34,-J7/12,0))^(1/4))</f>
        <v>1.0025967558320472</v>
      </c>
      <c r="K51" s="27">
        <f ca="1">IF(COUNTA(K25:K34)&lt;=4,PRODUCT(K25:OFFSET(K34,-K7/12,0))^(1/COUNTA(K25:K34)),PRODUCT(OFFSET(K34,-K7/12-3,0):OFFSET(K34,-K7/12,0))^(1/4))</f>
        <v>1.0015846725064765</v>
      </c>
      <c r="L51" s="27">
        <f ca="1">IF(COUNTA(L25:L34)&lt;=4,PRODUCT(L25:OFFSET(L34,-L7/12,0))^(1/COUNTA(L25:L34)),PRODUCT(OFFSET(L34,-L7/12-3,0):OFFSET(L34,-L7/12,0))^(1/4))</f>
        <v>1.0005844010239306</v>
      </c>
      <c r="M51" s="27">
        <f ca="1">IF(COUNTA(M25:M34)&lt;=4,PRODUCT(M25:OFFSET(M34,-M7/12,0))^(1/COUNTA(M25:M34)),PRODUCT(OFFSET(M34,-M7/12-3,0):OFFSET(M34,-M7/12,0))^(1/4))</f>
        <v>1.000369326745379</v>
      </c>
      <c r="N51" s="23"/>
      <c r="Q51" s="23"/>
      <c r="R51" s="23"/>
      <c r="S51" s="23" t="s">
        <v>40</v>
      </c>
      <c r="T51" s="27">
        <f ca="1">IF(COUNTA(T25:T34)&lt;=4,PRODUCT(T25:OFFSET(T34,-T7/12,0))^(1/COUNTA(T25:T34)),PRODUCT(OFFSET(T34,-T7/12-3,0):OFFSET(T34,-T7/12,0))^(1/4))</f>
        <v>1.7063546813955146</v>
      </c>
      <c r="U51" s="27">
        <f ca="1">IF(COUNTA(U25:U34)&lt;=4,PRODUCT(U25:OFFSET(U34,-U7/12,0))^(1/COUNTA(U25:U34)),PRODUCT(OFFSET(U34,-U7/12-3,0):OFFSET(U34,-U7/12,0))^(1/4))</f>
        <v>1.1879970903516861</v>
      </c>
      <c r="V51" s="27">
        <f ca="1">IF(COUNTA(V25:V34)&lt;=4,PRODUCT(V25:OFFSET(V34,-V7/12,0))^(1/COUNTA(V25:V34)),PRODUCT(OFFSET(V34,-V7/12-3,0):OFFSET(V34,-V7/12,0))^(1/4))</f>
        <v>1.0909674588853042</v>
      </c>
      <c r="W51" s="27">
        <f ca="1">IF(COUNTA(W25:W34)&lt;=4,PRODUCT(W25:OFFSET(W34,-W7/12,0))^(1/COUNTA(W25:W34)),PRODUCT(OFFSET(W34,-W7/12-3,0):OFFSET(W34,-W7/12,0))^(1/4))</f>
        <v>1.0436283642454964</v>
      </c>
      <c r="X51" s="27">
        <f ca="1">IF(COUNTA(X25:X34)&lt;=4,PRODUCT(X25:OFFSET(X34,-X7/12,0))^(1/COUNTA(X25:X34)),PRODUCT(OFFSET(X34,-X7/12-3,0):OFFSET(X34,-X7/12,0))^(1/4))</f>
        <v>1.0189147360285968</v>
      </c>
      <c r="Y51" s="27">
        <f ca="1">IF(COUNTA(Y25:Y34)&lt;=4,PRODUCT(Y25:OFFSET(Y34,-Y7/12,0))^(1/COUNTA(Y25:Y34)),PRODUCT(OFFSET(Y34,-Y7/12-3,0):OFFSET(Y34,-Y7/12,0))^(1/4))</f>
        <v>1.0095354004252803</v>
      </c>
      <c r="Z51" s="27">
        <f ca="1">IF(COUNTA(Z25:Z34)&lt;=4,PRODUCT(Z25:OFFSET(Z34,-Z7/12,0))^(1/COUNTA(Z25:Z34)),PRODUCT(OFFSET(Z34,-Z7/12-3,0):OFFSET(Z34,-Z7/12,0))^(1/4))</f>
        <v>1.0047866405263899</v>
      </c>
      <c r="AA51" s="27">
        <f ca="1">IF(COUNTA(AA25:AA34)&lt;=4,PRODUCT(AA25:OFFSET(AA34,-AA7/12,0))^(1/COUNTA(AA25:AA34)),PRODUCT(OFFSET(AA34,-AA7/12-3,0):OFFSET(AA34,-AA7/12,0))^(1/4))</f>
        <v>1.0023404499459732</v>
      </c>
      <c r="AB51" s="27">
        <f ca="1">IF(COUNTA(AB25:AB34)&lt;=4,PRODUCT(AB25:OFFSET(AB34,-AB7/12,0))^(1/COUNTA(AB25:AB34)),PRODUCT(OFFSET(AB34,-AB7/12-3,0):OFFSET(AB34,-AB7/12,0))^(1/4))</f>
        <v>1.00186584269111</v>
      </c>
      <c r="AC51" s="23"/>
    </row>
    <row r="54" spans="2:29" x14ac:dyDescent="0.25">
      <c r="F54" s="1" t="s">
        <v>41</v>
      </c>
      <c r="G54" s="1"/>
      <c r="H54" s="1"/>
      <c r="U54" s="1" t="s">
        <v>46</v>
      </c>
      <c r="V54" s="1"/>
      <c r="W54" s="1"/>
    </row>
    <row r="56" spans="2:29" x14ac:dyDescent="0.25">
      <c r="C56" s="4"/>
      <c r="D56" s="4"/>
      <c r="E56" s="4"/>
      <c r="F56" s="4"/>
      <c r="G56" s="4"/>
      <c r="H56" s="4"/>
      <c r="I56" s="4" t="s">
        <v>16</v>
      </c>
      <c r="J56" s="4"/>
      <c r="K56" s="4"/>
      <c r="L56" s="4"/>
      <c r="M56" s="4"/>
      <c r="N56" s="4"/>
      <c r="R56" s="4"/>
      <c r="S56" s="4"/>
      <c r="T56" s="4"/>
      <c r="U56" s="4"/>
      <c r="V56" s="4"/>
      <c r="W56" s="4"/>
      <c r="X56" s="4" t="s">
        <v>16</v>
      </c>
      <c r="Y56" s="4"/>
      <c r="Z56" s="4"/>
      <c r="AA56" s="4"/>
      <c r="AB56" s="4"/>
      <c r="AC56" s="4"/>
    </row>
    <row r="57" spans="2:29" x14ac:dyDescent="0.25">
      <c r="D57" s="2"/>
      <c r="S57" s="2"/>
    </row>
    <row r="58" spans="2:29" x14ac:dyDescent="0.25">
      <c r="C58" s="3"/>
      <c r="D58" s="3"/>
      <c r="E58" s="3" t="str">
        <f>CONCATENATE(E$7,"-",F$7)</f>
        <v>12-24</v>
      </c>
      <c r="F58" s="3" t="str">
        <f t="shared" ref="F58:M58" si="20">CONCATENATE(F$7,"-",G$7)</f>
        <v>24-36</v>
      </c>
      <c r="G58" s="3" t="str">
        <f t="shared" si="20"/>
        <v>36-48</v>
      </c>
      <c r="H58" s="3" t="str">
        <f t="shared" si="20"/>
        <v>48-60</v>
      </c>
      <c r="I58" s="3" t="str">
        <f t="shared" si="20"/>
        <v>60-72</v>
      </c>
      <c r="J58" s="3" t="str">
        <f t="shared" si="20"/>
        <v>72-84</v>
      </c>
      <c r="K58" s="3" t="str">
        <f t="shared" si="20"/>
        <v>84-96</v>
      </c>
      <c r="L58" s="3" t="str">
        <f t="shared" si="20"/>
        <v>96-108</v>
      </c>
      <c r="M58" s="3" t="str">
        <f t="shared" si="20"/>
        <v>108-120</v>
      </c>
      <c r="N58" s="3" t="s">
        <v>30</v>
      </c>
      <c r="R58" s="3"/>
      <c r="S58" s="3"/>
      <c r="T58" s="3" t="str">
        <f>CONCATENATE(T$7,"-",U$7)</f>
        <v>12-24</v>
      </c>
      <c r="U58" s="3" t="str">
        <f t="shared" ref="U58" si="21">CONCATENATE(U$7,"-",V$7)</f>
        <v>24-36</v>
      </c>
      <c r="V58" s="3" t="str">
        <f t="shared" ref="V58" si="22">CONCATENATE(V$7,"-",W$7)</f>
        <v>36-48</v>
      </c>
      <c r="W58" s="3" t="str">
        <f t="shared" ref="W58" si="23">CONCATENATE(W$7,"-",X$7)</f>
        <v>48-60</v>
      </c>
      <c r="X58" s="3" t="str">
        <f t="shared" ref="X58" si="24">CONCATENATE(X$7,"-",Y$7)</f>
        <v>60-72</v>
      </c>
      <c r="Y58" s="3" t="str">
        <f t="shared" ref="Y58" si="25">CONCATENATE(Y$7,"-",Z$7)</f>
        <v>72-84</v>
      </c>
      <c r="Z58" s="3" t="str">
        <f t="shared" ref="Z58" si="26">CONCATENATE(Z$7,"-",AA$7)</f>
        <v>84-96</v>
      </c>
      <c r="AA58" s="3" t="str">
        <f t="shared" ref="AA58" si="27">CONCATENATE(AA$7,"-",AB$7)</f>
        <v>96-108</v>
      </c>
      <c r="AB58" s="3" t="str">
        <f t="shared" ref="AB58" si="28">CONCATENATE(AB$7,"-",AC$7)</f>
        <v>108-120</v>
      </c>
      <c r="AC58" s="3" t="s">
        <v>30</v>
      </c>
    </row>
    <row r="59" spans="2:29" x14ac:dyDescent="0.25">
      <c r="C59" t="s">
        <v>42</v>
      </c>
      <c r="E59" s="20">
        <v>1.1599999999999999</v>
      </c>
      <c r="F59" s="20">
        <v>1.0569999999999999</v>
      </c>
      <c r="G59" s="20">
        <v>1.028</v>
      </c>
      <c r="H59" s="20">
        <v>1.012</v>
      </c>
      <c r="I59" s="20">
        <v>1.0049999999999999</v>
      </c>
      <c r="J59" s="20">
        <v>1.0029999999999999</v>
      </c>
      <c r="K59" s="20">
        <v>1.0009999999999999</v>
      </c>
      <c r="L59" s="20">
        <v>1.0009999999999999</v>
      </c>
      <c r="M59" s="20">
        <v>1</v>
      </c>
      <c r="N59" s="20">
        <v>1</v>
      </c>
      <c r="R59" t="s">
        <v>42</v>
      </c>
      <c r="T59" s="20">
        <v>1.7070000000000001</v>
      </c>
      <c r="U59" s="20">
        <v>1.1890000000000001</v>
      </c>
      <c r="V59" s="20">
        <v>1.091</v>
      </c>
      <c r="W59" s="20">
        <v>1.044</v>
      </c>
      <c r="X59" s="20">
        <v>1.0189999999999999</v>
      </c>
      <c r="Y59" s="20">
        <v>1.01</v>
      </c>
      <c r="Z59" s="20">
        <v>1.0049999999999999</v>
      </c>
      <c r="AA59" s="20">
        <v>1.0029999999999999</v>
      </c>
      <c r="AB59" s="20">
        <v>1.0009999999999999</v>
      </c>
      <c r="AC59" s="20">
        <v>1.002</v>
      </c>
    </row>
    <row r="60" spans="2:29" x14ac:dyDescent="0.25">
      <c r="C60" t="s">
        <v>43</v>
      </c>
      <c r="E60" s="20">
        <v>1.1639999999999999</v>
      </c>
      <c r="F60" s="20">
        <v>1.056</v>
      </c>
      <c r="G60" s="20">
        <v>1.0269999999999999</v>
      </c>
      <c r="H60" s="20">
        <v>1.012</v>
      </c>
      <c r="I60" s="20">
        <v>1.0049999999999999</v>
      </c>
      <c r="J60" s="20">
        <v>1.0029999999999999</v>
      </c>
      <c r="K60" s="20">
        <v>1.002</v>
      </c>
      <c r="L60" s="20">
        <v>1.0009999999999999</v>
      </c>
      <c r="M60" s="20">
        <v>1</v>
      </c>
      <c r="N60" s="20">
        <v>1</v>
      </c>
      <c r="R60" t="s">
        <v>43</v>
      </c>
      <c r="T60" s="20">
        <v>1.702</v>
      </c>
      <c r="U60" s="20">
        <v>1.1859999999999999</v>
      </c>
      <c r="V60" s="20">
        <v>1.091</v>
      </c>
      <c r="W60" s="20">
        <v>1.044</v>
      </c>
      <c r="X60" s="20">
        <v>1.0189999999999999</v>
      </c>
      <c r="Y60" s="20">
        <v>1.0089999999999999</v>
      </c>
      <c r="Z60" s="20">
        <v>1.0049999999999999</v>
      </c>
      <c r="AA60" s="20">
        <v>1.002</v>
      </c>
      <c r="AB60" s="20">
        <v>1.002</v>
      </c>
      <c r="AC60" s="20">
        <f>N8/AC8</f>
        <v>1.002059369803078</v>
      </c>
    </row>
    <row r="61" spans="2:29" x14ac:dyDescent="0.25">
      <c r="C61" t="s">
        <v>44</v>
      </c>
      <c r="E61" s="20">
        <f>ROUND(PRODUCT(E60:$N60),3)</f>
        <v>1.292</v>
      </c>
      <c r="F61" s="20">
        <f>ROUND(PRODUCT(F60:$N60),3)</f>
        <v>1.1100000000000001</v>
      </c>
      <c r="G61" s="20">
        <f>ROUND(PRODUCT(G60:$N60),3)</f>
        <v>1.0509999999999999</v>
      </c>
      <c r="H61" s="20">
        <f>ROUND(PRODUCT(H60:$N60),3)</f>
        <v>1.0229999999999999</v>
      </c>
      <c r="I61" s="20">
        <f>ROUND(PRODUCT(I60:$N60),3)</f>
        <v>1.0109999999999999</v>
      </c>
      <c r="J61" s="20">
        <f>ROUND(PRODUCT(J60:$N60),3)</f>
        <v>1.006</v>
      </c>
      <c r="K61" s="20">
        <f>ROUND(PRODUCT(K60:$N60),3)</f>
        <v>1.0029999999999999</v>
      </c>
      <c r="L61" s="20">
        <f>ROUND(PRODUCT(L60:$N60),3)</f>
        <v>1.0009999999999999</v>
      </c>
      <c r="M61" s="20">
        <f>ROUND(PRODUCT(M60:$N60),3)</f>
        <v>1</v>
      </c>
      <c r="N61" s="20">
        <f>ROUND(PRODUCT(N60:$N60),3)</f>
        <v>1</v>
      </c>
      <c r="R61" t="s">
        <v>44</v>
      </c>
      <c r="T61" s="20">
        <f>ROUND(PRODUCT(T60:$AC60),3)</f>
        <v>2.39</v>
      </c>
      <c r="U61" s="20">
        <f>ROUND(PRODUCT(U60:$AC60),3)</f>
        <v>1.4039999999999999</v>
      </c>
      <c r="V61" s="20">
        <f>ROUND(PRODUCT(V60:$AC60),3)</f>
        <v>1.1839999999999999</v>
      </c>
      <c r="W61" s="20">
        <f>ROUND(PRODUCT(W60:$AC60),3)</f>
        <v>1.085</v>
      </c>
      <c r="X61" s="20">
        <f>ROUND(PRODUCT(X60:$AC60),3)</f>
        <v>1.04</v>
      </c>
      <c r="Y61" s="20">
        <f>ROUND(PRODUCT(Y60:$AC60),3)</f>
        <v>1.02</v>
      </c>
      <c r="Z61" s="20">
        <f>ROUND(PRODUCT(Z60:$AC60),3)</f>
        <v>1.0109999999999999</v>
      </c>
      <c r="AA61" s="20">
        <f>ROUND(PRODUCT(AA60:$AC60),3)</f>
        <v>1.006</v>
      </c>
      <c r="AB61" s="20">
        <f>ROUND(PRODUCT(AB60:$AC60),3)</f>
        <v>1.004</v>
      </c>
      <c r="AC61" s="20">
        <f>ROUND(PRODUCT(AC60:$AC60),3)</f>
        <v>1.002</v>
      </c>
    </row>
    <row r="62" spans="2:29" x14ac:dyDescent="0.25">
      <c r="C62" s="23" t="s">
        <v>45</v>
      </c>
      <c r="D62" s="23"/>
      <c r="E62" s="11">
        <f t="shared" ref="E62:N62" si="29">1/E61</f>
        <v>0.77399380804953555</v>
      </c>
      <c r="F62" s="11">
        <f t="shared" si="29"/>
        <v>0.9009009009009008</v>
      </c>
      <c r="G62" s="11">
        <f t="shared" si="29"/>
        <v>0.95147478591817325</v>
      </c>
      <c r="H62" s="11">
        <f t="shared" si="29"/>
        <v>0.97751710654936474</v>
      </c>
      <c r="I62" s="11">
        <f t="shared" si="29"/>
        <v>0.98911968348170143</v>
      </c>
      <c r="J62" s="11">
        <f t="shared" si="29"/>
        <v>0.99403578528827041</v>
      </c>
      <c r="K62" s="11">
        <f t="shared" si="29"/>
        <v>0.99700897308075787</v>
      </c>
      <c r="L62" s="11">
        <f t="shared" si="29"/>
        <v>0.99900099900099915</v>
      </c>
      <c r="M62" s="11">
        <f t="shared" si="29"/>
        <v>1</v>
      </c>
      <c r="N62" s="11">
        <f t="shared" si="29"/>
        <v>1</v>
      </c>
      <c r="R62" s="23" t="s">
        <v>45</v>
      </c>
      <c r="S62" s="23"/>
      <c r="T62" s="11">
        <f t="shared" ref="T62" si="30">1/T61</f>
        <v>0.41841004184100417</v>
      </c>
      <c r="U62" s="11">
        <f t="shared" ref="U62" si="31">1/U61</f>
        <v>0.71225071225071235</v>
      </c>
      <c r="V62" s="11">
        <f t="shared" ref="V62" si="32">1/V61</f>
        <v>0.84459459459459463</v>
      </c>
      <c r="W62" s="11">
        <f t="shared" ref="W62" si="33">1/W61</f>
        <v>0.92165898617511521</v>
      </c>
      <c r="X62" s="11">
        <f t="shared" ref="X62" si="34">1/X61</f>
        <v>0.96153846153846145</v>
      </c>
      <c r="Y62" s="11">
        <f t="shared" ref="Y62" si="35">1/Y61</f>
        <v>0.98039215686274506</v>
      </c>
      <c r="Z62" s="11">
        <f t="shared" ref="Z62" si="36">1/Z61</f>
        <v>0.98911968348170143</v>
      </c>
      <c r="AA62" s="11">
        <f t="shared" ref="AA62" si="37">1/AA61</f>
        <v>0.99403578528827041</v>
      </c>
      <c r="AB62" s="11">
        <f t="shared" ref="AB62" si="38">1/AB61</f>
        <v>0.99601593625498008</v>
      </c>
      <c r="AC62" s="11">
        <f t="shared" ref="AC62" si="39">1/AC61</f>
        <v>0.99800399201596801</v>
      </c>
    </row>
    <row r="66" spans="3:25" x14ac:dyDescent="0.25">
      <c r="F66" s="1" t="s">
        <v>61</v>
      </c>
      <c r="G66" s="1"/>
      <c r="H66" s="1"/>
      <c r="S66" s="1" t="s">
        <v>62</v>
      </c>
      <c r="T66" s="1"/>
      <c r="U66" s="1"/>
    </row>
    <row r="69" spans="3:25" x14ac:dyDescent="0.25">
      <c r="L69" s="23" t="s">
        <v>57</v>
      </c>
      <c r="M69" s="23"/>
      <c r="N69" s="34"/>
      <c r="O69" s="23"/>
    </row>
    <row r="70" spans="3:25" x14ac:dyDescent="0.25">
      <c r="C70" s="2"/>
      <c r="D70" s="2"/>
      <c r="E70" s="2"/>
      <c r="F70" s="2"/>
      <c r="G70" s="2"/>
      <c r="H70" s="2" t="s">
        <v>52</v>
      </c>
      <c r="I70" s="2"/>
      <c r="J70" s="29" t="s">
        <v>54</v>
      </c>
      <c r="K70" s="29"/>
      <c r="L70" t="s">
        <v>58</v>
      </c>
      <c r="N70" t="s">
        <v>60</v>
      </c>
      <c r="R70" s="2" t="s">
        <v>66</v>
      </c>
      <c r="S70" s="2"/>
      <c r="T70" s="2" t="s">
        <v>66</v>
      </c>
      <c r="U70" s="2"/>
    </row>
    <row r="71" spans="3:25" x14ac:dyDescent="0.25">
      <c r="C71" s="2" t="s">
        <v>15</v>
      </c>
      <c r="D71" s="3" t="s">
        <v>47</v>
      </c>
      <c r="E71" s="28">
        <v>39447</v>
      </c>
      <c r="F71" s="28" t="s">
        <v>51</v>
      </c>
      <c r="G71" s="28"/>
      <c r="H71" s="28" t="s">
        <v>53</v>
      </c>
      <c r="I71" s="28"/>
      <c r="J71" s="30" t="s">
        <v>56</v>
      </c>
      <c r="K71" s="29"/>
      <c r="L71" s="23" t="s">
        <v>59</v>
      </c>
      <c r="M71" s="23"/>
      <c r="N71" s="23" t="s">
        <v>59</v>
      </c>
      <c r="O71" s="23"/>
      <c r="Q71" s="2" t="s">
        <v>63</v>
      </c>
      <c r="R71" s="29" t="s">
        <v>67</v>
      </c>
      <c r="S71" s="29"/>
      <c r="T71" s="29" t="s">
        <v>68</v>
      </c>
      <c r="U71" s="29"/>
      <c r="V71" s="2" t="s">
        <v>10</v>
      </c>
      <c r="W71" s="2" t="s">
        <v>10</v>
      </c>
      <c r="X71" s="2" t="s">
        <v>70</v>
      </c>
      <c r="Y71" s="2" t="s">
        <v>70</v>
      </c>
    </row>
    <row r="72" spans="3:25" x14ac:dyDescent="0.25">
      <c r="C72" s="3" t="s">
        <v>2</v>
      </c>
      <c r="D72" s="3" t="s">
        <v>48</v>
      </c>
      <c r="E72" s="3" t="s">
        <v>49</v>
      </c>
      <c r="F72" s="3" t="s">
        <v>48</v>
      </c>
      <c r="G72" s="3" t="s">
        <v>49</v>
      </c>
      <c r="H72" s="3" t="s">
        <v>48</v>
      </c>
      <c r="I72" s="3" t="s">
        <v>49</v>
      </c>
      <c r="J72" s="31" t="s">
        <v>55</v>
      </c>
      <c r="K72" s="31"/>
      <c r="L72" s="35" t="s">
        <v>48</v>
      </c>
      <c r="M72" s="35" t="s">
        <v>49</v>
      </c>
      <c r="N72" s="35" t="s">
        <v>48</v>
      </c>
      <c r="O72" s="35" t="s">
        <v>49</v>
      </c>
      <c r="Q72" s="23" t="s">
        <v>64</v>
      </c>
      <c r="R72" s="31" t="s">
        <v>65</v>
      </c>
      <c r="S72" s="31"/>
      <c r="T72" s="31" t="s">
        <v>65</v>
      </c>
      <c r="U72" s="31"/>
      <c r="V72" s="3" t="s">
        <v>69</v>
      </c>
      <c r="W72" s="3" t="s">
        <v>71</v>
      </c>
      <c r="X72" s="3" t="s">
        <v>69</v>
      </c>
      <c r="Y72" s="3" t="s">
        <v>71</v>
      </c>
    </row>
    <row r="73" spans="3:25" x14ac:dyDescent="0.25">
      <c r="C73" s="2">
        <v>1998</v>
      </c>
      <c r="D73" s="7">
        <f t="shared" ref="D73:D82" ca="1" si="40">OFFSET($E8,0,$C$82-C73)</f>
        <v>47742304</v>
      </c>
      <c r="E73" s="7">
        <f t="shared" ref="E73:E82" ca="1" si="41">OFFSET($T8,0,$C$82-C73)</f>
        <v>47644187</v>
      </c>
      <c r="F73" s="20">
        <f ca="1">INDEX($E$61:$N$61,COLUMNS(OFFSET($E$61,0,C73-$C$73):$N$61))</f>
        <v>1</v>
      </c>
      <c r="G73" s="20">
        <f ca="1">INDEX($T$61:$AC$61,COLUMNS(OFFSET($T$61,0,C73-$C$73):$AC$61))</f>
        <v>1.002</v>
      </c>
      <c r="H73" s="7">
        <f t="shared" ref="H73:H82" ca="1" si="42">D73*F73</f>
        <v>47742304</v>
      </c>
      <c r="I73" s="7">
        <f t="shared" ref="I73:I82" ca="1" si="43">E73*G73</f>
        <v>47739475.373999998</v>
      </c>
      <c r="J73" s="33">
        <f t="shared" ref="J73:J82" ca="1" si="44">D73-E73</f>
        <v>98117</v>
      </c>
      <c r="L73" s="32">
        <f t="shared" ref="L73:L82" ca="1" si="45">H73-D73</f>
        <v>0</v>
      </c>
      <c r="M73" s="32">
        <f t="shared" ref="M73:M82" ca="1" si="46">I73-D73</f>
        <v>-2828.6260000020266</v>
      </c>
      <c r="N73" s="32">
        <f t="shared" ref="N73:N82" ca="1" si="47">J73+L73</f>
        <v>98117</v>
      </c>
      <c r="O73" s="32">
        <f t="shared" ref="O73:O82" ca="1" si="48">J73+M73</f>
        <v>95288.373999997973</v>
      </c>
      <c r="Q73" s="2">
        <v>12</v>
      </c>
      <c r="R73" s="58">
        <f t="shared" ref="R73:R82" ca="1" si="49">OFFSET($E$61,0,C73-$C$73)</f>
        <v>1.292</v>
      </c>
      <c r="S73" s="58"/>
      <c r="T73" s="58">
        <f t="shared" ref="T73:T82" ca="1" si="50">OFFSET($T$61,0,C73-$C$73)</f>
        <v>2.39</v>
      </c>
      <c r="U73" s="58"/>
      <c r="V73" s="12">
        <f t="shared" ref="V73:V82" ca="1" si="51">1/R73</f>
        <v>0.77399380804953555</v>
      </c>
      <c r="W73" s="12">
        <f t="shared" ref="W73:W82" ca="1" si="52">1/T73</f>
        <v>0.41841004184100417</v>
      </c>
      <c r="X73" s="13">
        <f ca="1">V73</f>
        <v>0.77399380804953555</v>
      </c>
      <c r="Y73" s="36">
        <f ca="1">W73</f>
        <v>0.41841004184100417</v>
      </c>
    </row>
    <row r="74" spans="3:25" x14ac:dyDescent="0.25">
      <c r="C74" s="2">
        <v>1999</v>
      </c>
      <c r="D74" s="7">
        <f t="shared" ca="1" si="40"/>
        <v>51185767</v>
      </c>
      <c r="E74" s="7">
        <f t="shared" ca="1" si="41"/>
        <v>51000534</v>
      </c>
      <c r="F74" s="20">
        <f ca="1">INDEX($E$61:$N$61,COLUMNS(OFFSET($E$61,0,C74-$C$73):$N$61))</f>
        <v>1</v>
      </c>
      <c r="G74" s="20">
        <f ca="1">INDEX($T$61:$AC$61,COLUMNS(OFFSET($T$61,0,C74-$C$73):$AC$61))</f>
        <v>1.004</v>
      </c>
      <c r="H74" s="7">
        <f t="shared" ca="1" si="42"/>
        <v>51185767</v>
      </c>
      <c r="I74" s="7">
        <f t="shared" ca="1" si="43"/>
        <v>51204536.136</v>
      </c>
      <c r="J74" s="33">
        <f t="shared" ca="1" si="44"/>
        <v>185233</v>
      </c>
      <c r="L74" s="32">
        <f t="shared" ca="1" si="45"/>
        <v>0</v>
      </c>
      <c r="M74" s="32">
        <f t="shared" ca="1" si="46"/>
        <v>18769.13599999994</v>
      </c>
      <c r="N74" s="32">
        <f t="shared" ca="1" si="47"/>
        <v>185233</v>
      </c>
      <c r="O74" s="32">
        <f t="shared" ca="1" si="48"/>
        <v>204002.13599999994</v>
      </c>
      <c r="Q74" s="2">
        <v>24</v>
      </c>
      <c r="R74" s="58">
        <f t="shared" ca="1" si="49"/>
        <v>1.1100000000000001</v>
      </c>
      <c r="S74" s="58"/>
      <c r="T74" s="58">
        <f t="shared" ca="1" si="50"/>
        <v>1.4039999999999999</v>
      </c>
      <c r="U74" s="58"/>
      <c r="V74" s="12">
        <f t="shared" ca="1" si="51"/>
        <v>0.9009009009009008</v>
      </c>
      <c r="W74" s="12">
        <f t="shared" ca="1" si="52"/>
        <v>0.71225071225071235</v>
      </c>
      <c r="X74" s="13">
        <f t="shared" ref="X74:X82" ca="1" si="53">V74-V73</f>
        <v>0.12690709285136526</v>
      </c>
      <c r="Y74" s="36">
        <f t="shared" ref="Y74:Y82" ca="1" si="54">W74-W73</f>
        <v>0.29384067040970818</v>
      </c>
    </row>
    <row r="75" spans="3:25" x14ac:dyDescent="0.25">
      <c r="C75" s="2">
        <v>2000</v>
      </c>
      <c r="D75" s="7">
        <f t="shared" ca="1" si="40"/>
        <v>54837929</v>
      </c>
      <c r="E75" s="7">
        <f t="shared" ca="1" si="41"/>
        <v>54533225</v>
      </c>
      <c r="F75" s="20">
        <f ca="1">INDEX($E$61:$N$61,COLUMNS(OFFSET($E$61,0,C75-$C$73):$N$61))</f>
        <v>1.0009999999999999</v>
      </c>
      <c r="G75" s="20">
        <f ca="1">INDEX($T$61:$AC$61,COLUMNS(OFFSET($T$61,0,C75-$C$73):$AC$61))</f>
        <v>1.006</v>
      </c>
      <c r="H75" s="7">
        <f t="shared" ca="1" si="42"/>
        <v>54892766.928999998</v>
      </c>
      <c r="I75" s="7">
        <f t="shared" ca="1" si="43"/>
        <v>54860424.350000001</v>
      </c>
      <c r="J75" s="33">
        <f t="shared" ca="1" si="44"/>
        <v>304704</v>
      </c>
      <c r="L75" s="32">
        <f t="shared" ca="1" si="45"/>
        <v>54837.928999997675</v>
      </c>
      <c r="M75" s="32">
        <f t="shared" ca="1" si="46"/>
        <v>22495.35000000149</v>
      </c>
      <c r="N75" s="32">
        <f t="shared" ca="1" si="47"/>
        <v>359541.92899999768</v>
      </c>
      <c r="O75" s="32">
        <f t="shared" ca="1" si="48"/>
        <v>327199.35000000149</v>
      </c>
      <c r="Q75" s="2">
        <v>36</v>
      </c>
      <c r="R75" s="58">
        <f t="shared" ca="1" si="49"/>
        <v>1.0509999999999999</v>
      </c>
      <c r="S75" s="58"/>
      <c r="T75" s="58">
        <f t="shared" ca="1" si="50"/>
        <v>1.1839999999999999</v>
      </c>
      <c r="U75" s="58"/>
      <c r="V75" s="12">
        <f t="shared" ca="1" si="51"/>
        <v>0.95147478591817325</v>
      </c>
      <c r="W75" s="12">
        <f t="shared" ca="1" si="52"/>
        <v>0.84459459459459463</v>
      </c>
      <c r="X75" s="13">
        <f t="shared" ca="1" si="53"/>
        <v>5.0573885017272446E-2</v>
      </c>
      <c r="Y75" s="36">
        <f t="shared" ca="1" si="54"/>
        <v>0.13234388234388228</v>
      </c>
    </row>
    <row r="76" spans="3:25" x14ac:dyDescent="0.25">
      <c r="C76" s="2">
        <v>2001</v>
      </c>
      <c r="D76" s="7">
        <f t="shared" ca="1" si="40"/>
        <v>56299562</v>
      </c>
      <c r="E76" s="7">
        <f t="shared" ca="1" si="41"/>
        <v>55878421</v>
      </c>
      <c r="F76" s="20">
        <f ca="1">INDEX($E$61:$N$61,COLUMNS(OFFSET($E$61,0,C76-$C$73):$N$61))</f>
        <v>1.0029999999999999</v>
      </c>
      <c r="G76" s="20">
        <f ca="1">INDEX($T$61:$AC$61,COLUMNS(OFFSET($T$61,0,C76-$C$73):$AC$61))</f>
        <v>1.0109999999999999</v>
      </c>
      <c r="H76" s="7">
        <f t="shared" ca="1" si="42"/>
        <v>56468460.685999997</v>
      </c>
      <c r="I76" s="7">
        <f t="shared" ca="1" si="43"/>
        <v>56493083.630999997</v>
      </c>
      <c r="J76" s="33">
        <f t="shared" ca="1" si="44"/>
        <v>421141</v>
      </c>
      <c r="L76" s="32">
        <f t="shared" ca="1" si="45"/>
        <v>168898.68599999696</v>
      </c>
      <c r="M76" s="32">
        <f t="shared" ca="1" si="46"/>
        <v>193521.63099999726</v>
      </c>
      <c r="N76" s="32">
        <f t="shared" ca="1" si="47"/>
        <v>590039.68599999696</v>
      </c>
      <c r="O76" s="32">
        <f t="shared" ca="1" si="48"/>
        <v>614662.63099999726</v>
      </c>
      <c r="Q76" s="2">
        <v>48</v>
      </c>
      <c r="R76" s="58">
        <f t="shared" ca="1" si="49"/>
        <v>1.0229999999999999</v>
      </c>
      <c r="S76" s="58"/>
      <c r="T76" s="58">
        <f t="shared" ca="1" si="50"/>
        <v>1.085</v>
      </c>
      <c r="U76" s="58"/>
      <c r="V76" s="12">
        <f t="shared" ca="1" si="51"/>
        <v>0.97751710654936474</v>
      </c>
      <c r="W76" s="12">
        <f t="shared" ca="1" si="52"/>
        <v>0.92165898617511521</v>
      </c>
      <c r="X76" s="13">
        <f t="shared" ca="1" si="53"/>
        <v>2.6042320631191496E-2</v>
      </c>
      <c r="Y76" s="36">
        <f t="shared" ca="1" si="54"/>
        <v>7.7064391580520586E-2</v>
      </c>
    </row>
    <row r="77" spans="3:25" x14ac:dyDescent="0.25">
      <c r="C77" s="2">
        <v>2002</v>
      </c>
      <c r="D77" s="7">
        <f t="shared" ca="1" si="40"/>
        <v>58592712</v>
      </c>
      <c r="E77" s="7">
        <f t="shared" ca="1" si="41"/>
        <v>57807215</v>
      </c>
      <c r="F77" s="20">
        <f ca="1">INDEX($E$61:$N$61,COLUMNS(OFFSET($E$61,0,C77-$C$73):$N$61))</f>
        <v>1.006</v>
      </c>
      <c r="G77" s="20">
        <f ca="1">INDEX($T$61:$AC$61,COLUMNS(OFFSET($T$61,0,C77-$C$73):$AC$61))</f>
        <v>1.02</v>
      </c>
      <c r="H77" s="7">
        <f t="shared" ca="1" si="42"/>
        <v>58944268.272</v>
      </c>
      <c r="I77" s="7">
        <f t="shared" ca="1" si="43"/>
        <v>58963359.300000004</v>
      </c>
      <c r="J77" s="33">
        <f t="shared" ca="1" si="44"/>
        <v>785497</v>
      </c>
      <c r="L77" s="32">
        <f t="shared" ca="1" si="45"/>
        <v>351556.27199999988</v>
      </c>
      <c r="M77" s="32">
        <f t="shared" ca="1" si="46"/>
        <v>370647.30000000447</v>
      </c>
      <c r="N77" s="32">
        <f t="shared" ca="1" si="47"/>
        <v>1137053.2719999999</v>
      </c>
      <c r="O77" s="32">
        <f t="shared" ca="1" si="48"/>
        <v>1156144.3000000045</v>
      </c>
      <c r="Q77" s="2">
        <v>60</v>
      </c>
      <c r="R77" s="58">
        <f t="shared" ca="1" si="49"/>
        <v>1.0109999999999999</v>
      </c>
      <c r="S77" s="58"/>
      <c r="T77" s="58">
        <f t="shared" ca="1" si="50"/>
        <v>1.04</v>
      </c>
      <c r="U77" s="58"/>
      <c r="V77" s="12">
        <f t="shared" ca="1" si="51"/>
        <v>0.98911968348170143</v>
      </c>
      <c r="W77" s="12">
        <f t="shared" ca="1" si="52"/>
        <v>0.96153846153846145</v>
      </c>
      <c r="X77" s="13">
        <f t="shared" ca="1" si="53"/>
        <v>1.1602576932336683E-2</v>
      </c>
      <c r="Y77" s="36">
        <f t="shared" ca="1" si="54"/>
        <v>3.987947536334624E-2</v>
      </c>
    </row>
    <row r="78" spans="3:25" x14ac:dyDescent="0.25">
      <c r="C78" s="2">
        <v>2003</v>
      </c>
      <c r="D78" s="7">
        <f t="shared" ca="1" si="40"/>
        <v>57565344</v>
      </c>
      <c r="E78" s="7">
        <f t="shared" ca="1" si="41"/>
        <v>55930654</v>
      </c>
      <c r="F78" s="20">
        <f ca="1">INDEX($E$61:$N$61,COLUMNS(OFFSET($E$61,0,C78-$C$73):$N$61))</f>
        <v>1.0109999999999999</v>
      </c>
      <c r="G78" s="20">
        <f ca="1">INDEX($T$61:$AC$61,COLUMNS(OFFSET($T$61,0,C78-$C$73):$AC$61))</f>
        <v>1.04</v>
      </c>
      <c r="H78" s="7">
        <f t="shared" ca="1" si="42"/>
        <v>58198562.783999994</v>
      </c>
      <c r="I78" s="7">
        <f t="shared" ca="1" si="43"/>
        <v>58167880.160000004</v>
      </c>
      <c r="J78" s="33">
        <f t="shared" ca="1" si="44"/>
        <v>1634690</v>
      </c>
      <c r="L78" s="32">
        <f t="shared" ca="1" si="45"/>
        <v>633218.7839999944</v>
      </c>
      <c r="M78" s="32">
        <f t="shared" ca="1" si="46"/>
        <v>602536.16000000387</v>
      </c>
      <c r="N78" s="32">
        <f t="shared" ca="1" si="47"/>
        <v>2267908.7839999944</v>
      </c>
      <c r="O78" s="32">
        <f t="shared" ca="1" si="48"/>
        <v>2237226.1600000039</v>
      </c>
      <c r="Q78" s="2">
        <v>72</v>
      </c>
      <c r="R78" s="58">
        <f t="shared" ca="1" si="49"/>
        <v>1.006</v>
      </c>
      <c r="S78" s="58"/>
      <c r="T78" s="58">
        <f t="shared" ca="1" si="50"/>
        <v>1.02</v>
      </c>
      <c r="U78" s="58"/>
      <c r="V78" s="12">
        <f t="shared" ca="1" si="51"/>
        <v>0.99403578528827041</v>
      </c>
      <c r="W78" s="12">
        <f t="shared" ca="1" si="52"/>
        <v>0.98039215686274506</v>
      </c>
      <c r="X78" s="13">
        <f t="shared" ca="1" si="53"/>
        <v>4.9161018065689843E-3</v>
      </c>
      <c r="Y78" s="36">
        <f t="shared" ca="1" si="54"/>
        <v>1.8853695324283604E-2</v>
      </c>
    </row>
    <row r="79" spans="3:25" x14ac:dyDescent="0.25">
      <c r="C79" s="2">
        <v>2004</v>
      </c>
      <c r="D79" s="7">
        <f t="shared" ca="1" si="40"/>
        <v>56976657</v>
      </c>
      <c r="E79" s="7">
        <f t="shared" ca="1" si="41"/>
        <v>53774672</v>
      </c>
      <c r="F79" s="20">
        <f ca="1">INDEX($E$61:$N$61,COLUMNS(OFFSET($E$61,0,C79-$C$73):$N$61))</f>
        <v>1.0229999999999999</v>
      </c>
      <c r="G79" s="20">
        <f ca="1">INDEX($T$61:$AC$61,COLUMNS(OFFSET($T$61,0,C79-$C$73):$AC$61))</f>
        <v>1.085</v>
      </c>
      <c r="H79" s="7">
        <f t="shared" ca="1" si="42"/>
        <v>58287120.110999994</v>
      </c>
      <c r="I79" s="7">
        <f t="shared" ca="1" si="43"/>
        <v>58345519.119999997</v>
      </c>
      <c r="J79" s="33">
        <f t="shared" ca="1" si="44"/>
        <v>3201985</v>
      </c>
      <c r="L79" s="32">
        <f t="shared" ca="1" si="45"/>
        <v>1310463.110999994</v>
      </c>
      <c r="M79" s="32">
        <f t="shared" ca="1" si="46"/>
        <v>1368862.1199999973</v>
      </c>
      <c r="N79" s="32">
        <f t="shared" ca="1" si="47"/>
        <v>4512448.110999994</v>
      </c>
      <c r="O79" s="32">
        <f t="shared" ca="1" si="48"/>
        <v>4570847.1199999973</v>
      </c>
      <c r="Q79" s="2">
        <v>84</v>
      </c>
      <c r="R79" s="58">
        <f t="shared" ca="1" si="49"/>
        <v>1.0029999999999999</v>
      </c>
      <c r="S79" s="58"/>
      <c r="T79" s="58">
        <f t="shared" ca="1" si="50"/>
        <v>1.0109999999999999</v>
      </c>
      <c r="U79" s="58"/>
      <c r="V79" s="12">
        <f t="shared" ca="1" si="51"/>
        <v>0.99700897308075787</v>
      </c>
      <c r="W79" s="12">
        <f t="shared" ca="1" si="52"/>
        <v>0.98911968348170143</v>
      </c>
      <c r="X79" s="13">
        <f t="shared" ca="1" si="53"/>
        <v>2.9731877924874528E-3</v>
      </c>
      <c r="Y79" s="36">
        <f t="shared" ca="1" si="54"/>
        <v>8.7275266189563716E-3</v>
      </c>
    </row>
    <row r="80" spans="3:25" x14ac:dyDescent="0.25">
      <c r="C80" s="2">
        <v>2005</v>
      </c>
      <c r="D80" s="7">
        <f t="shared" ca="1" si="40"/>
        <v>56786410</v>
      </c>
      <c r="E80" s="7">
        <f t="shared" ca="1" si="41"/>
        <v>50644994</v>
      </c>
      <c r="F80" s="20">
        <f ca="1">INDEX($E$61:$N$61,COLUMNS(OFFSET($E$61,0,C80-$C$73):$N$61))</f>
        <v>1.0509999999999999</v>
      </c>
      <c r="G80" s="20">
        <f ca="1">INDEX($T$61:$AC$61,COLUMNS(OFFSET($T$61,0,C80-$C$73):$AC$61))</f>
        <v>1.1839999999999999</v>
      </c>
      <c r="H80" s="7">
        <f t="shared" ca="1" si="42"/>
        <v>59682516.909999996</v>
      </c>
      <c r="I80" s="7">
        <f t="shared" ca="1" si="43"/>
        <v>59963672.895999998</v>
      </c>
      <c r="J80" s="33">
        <f t="shared" ca="1" si="44"/>
        <v>6141416</v>
      </c>
      <c r="L80" s="32">
        <f t="shared" ca="1" si="45"/>
        <v>2896106.9099999964</v>
      </c>
      <c r="M80" s="32">
        <f t="shared" ca="1" si="46"/>
        <v>3177262.8959999979</v>
      </c>
      <c r="N80" s="32">
        <f t="shared" ca="1" si="47"/>
        <v>9037522.9099999964</v>
      </c>
      <c r="O80" s="32">
        <f t="shared" ca="1" si="48"/>
        <v>9318678.8959999979</v>
      </c>
      <c r="Q80" s="2">
        <v>96</v>
      </c>
      <c r="R80" s="58">
        <f t="shared" ca="1" si="49"/>
        <v>1.0009999999999999</v>
      </c>
      <c r="S80" s="58"/>
      <c r="T80" s="58">
        <f t="shared" ca="1" si="50"/>
        <v>1.006</v>
      </c>
      <c r="U80" s="58"/>
      <c r="V80" s="12">
        <f t="shared" ca="1" si="51"/>
        <v>0.99900099900099915</v>
      </c>
      <c r="W80" s="12">
        <f t="shared" ca="1" si="52"/>
        <v>0.99403578528827041</v>
      </c>
      <c r="X80" s="13">
        <f t="shared" ca="1" si="53"/>
        <v>1.9920259202412804E-3</v>
      </c>
      <c r="Y80" s="36">
        <f t="shared" ca="1" si="54"/>
        <v>4.9161018065689843E-3</v>
      </c>
    </row>
    <row r="81" spans="3:25" x14ac:dyDescent="0.25">
      <c r="C81" s="2">
        <v>2006</v>
      </c>
      <c r="D81" s="7">
        <f t="shared" ca="1" si="40"/>
        <v>54641339</v>
      </c>
      <c r="E81" s="7">
        <f t="shared" ca="1" si="41"/>
        <v>43606497</v>
      </c>
      <c r="F81" s="20">
        <f ca="1">INDEX($E$61:$N$61,COLUMNS(OFFSET($E$61,0,C81-$C$73):$N$61))</f>
        <v>1.1100000000000001</v>
      </c>
      <c r="G81" s="20">
        <f ca="1">INDEX($T$61:$AC$61,COLUMNS(OFFSET($T$61,0,C81-$C$73):$AC$61))</f>
        <v>1.4039999999999999</v>
      </c>
      <c r="H81" s="7">
        <f t="shared" ca="1" si="42"/>
        <v>60651886.290000007</v>
      </c>
      <c r="I81" s="7">
        <f t="shared" ca="1" si="43"/>
        <v>61223521.787999995</v>
      </c>
      <c r="J81" s="33">
        <f t="shared" ca="1" si="44"/>
        <v>11034842</v>
      </c>
      <c r="L81" s="32">
        <f t="shared" ca="1" si="45"/>
        <v>6010547.2900000066</v>
      </c>
      <c r="M81" s="32">
        <f t="shared" ca="1" si="46"/>
        <v>6582182.7879999951</v>
      </c>
      <c r="N81" s="32">
        <f t="shared" ca="1" si="47"/>
        <v>17045389.290000007</v>
      </c>
      <c r="O81" s="32">
        <f t="shared" ca="1" si="48"/>
        <v>17617024.787999995</v>
      </c>
      <c r="Q81" s="2">
        <v>108</v>
      </c>
      <c r="R81" s="58">
        <f t="shared" ca="1" si="49"/>
        <v>1</v>
      </c>
      <c r="S81" s="58"/>
      <c r="T81" s="58">
        <f t="shared" ca="1" si="50"/>
        <v>1.004</v>
      </c>
      <c r="U81" s="58"/>
      <c r="V81" s="12">
        <f t="shared" ca="1" si="51"/>
        <v>1</v>
      </c>
      <c r="W81" s="12">
        <f t="shared" ca="1" si="52"/>
        <v>0.99601593625498008</v>
      </c>
      <c r="X81" s="13">
        <f t="shared" ca="1" si="53"/>
        <v>9.9900099900085415E-4</v>
      </c>
      <c r="Y81" s="36">
        <f t="shared" ca="1" si="54"/>
        <v>1.9801509667096706E-3</v>
      </c>
    </row>
    <row r="82" spans="3:25" x14ac:dyDescent="0.25">
      <c r="C82" s="3">
        <v>2007</v>
      </c>
      <c r="D82" s="8">
        <f t="shared" ca="1" si="40"/>
        <v>48853563</v>
      </c>
      <c r="E82" s="8">
        <f t="shared" ca="1" si="41"/>
        <v>27229969</v>
      </c>
      <c r="F82" s="22">
        <f ca="1">INDEX($E$61:$N$61,COLUMNS(OFFSET($E$61,0,C82-$C$73):$N$61))</f>
        <v>1.292</v>
      </c>
      <c r="G82" s="22">
        <f ca="1">INDEX($T$61:$AC$61,COLUMNS(OFFSET($T$61,0,C82-$C$73):$AC$61))</f>
        <v>2.39</v>
      </c>
      <c r="H82" s="8">
        <f t="shared" ca="1" si="42"/>
        <v>63118803.396000005</v>
      </c>
      <c r="I82" s="8">
        <f t="shared" ca="1" si="43"/>
        <v>65079625.910000004</v>
      </c>
      <c r="J82" s="38">
        <f t="shared" ca="1" si="44"/>
        <v>21623594</v>
      </c>
      <c r="K82" s="23"/>
      <c r="L82" s="39">
        <f t="shared" ca="1" si="45"/>
        <v>14265240.396000005</v>
      </c>
      <c r="M82" s="39">
        <f t="shared" ca="1" si="46"/>
        <v>16226062.910000004</v>
      </c>
      <c r="N82" s="39">
        <f t="shared" ca="1" si="47"/>
        <v>35888834.396000005</v>
      </c>
      <c r="O82" s="39">
        <f t="shared" ca="1" si="48"/>
        <v>37849656.910000004</v>
      </c>
      <c r="Q82" s="3">
        <v>120</v>
      </c>
      <c r="R82" s="59">
        <f t="shared" ca="1" si="49"/>
        <v>1</v>
      </c>
      <c r="S82" s="59"/>
      <c r="T82" s="59">
        <f t="shared" ca="1" si="50"/>
        <v>1.002</v>
      </c>
      <c r="U82" s="59"/>
      <c r="V82" s="11">
        <f t="shared" ca="1" si="51"/>
        <v>1</v>
      </c>
      <c r="W82" s="11">
        <f t="shared" ca="1" si="52"/>
        <v>0.99800399201596801</v>
      </c>
      <c r="X82" s="14">
        <f t="shared" ca="1" si="53"/>
        <v>0</v>
      </c>
      <c r="Y82" s="37">
        <f t="shared" ca="1" si="54"/>
        <v>1.9880557609879279E-3</v>
      </c>
    </row>
    <row r="83" spans="3:25" x14ac:dyDescent="0.25">
      <c r="C83" s="2"/>
      <c r="D83" s="2"/>
      <c r="E83" s="2"/>
      <c r="F83" s="2"/>
      <c r="G83" s="2"/>
      <c r="H83" s="2"/>
      <c r="I83" s="2"/>
    </row>
    <row r="84" spans="3:25" x14ac:dyDescent="0.25">
      <c r="C84" s="2" t="s">
        <v>50</v>
      </c>
      <c r="D84" s="7">
        <f ca="1">SUM(D73:D82)</f>
        <v>543481587</v>
      </c>
      <c r="E84" s="7">
        <f ca="1">SUM(E73:E82)</f>
        <v>498050368</v>
      </c>
      <c r="F84" s="2"/>
      <c r="G84" s="2"/>
      <c r="H84" s="7">
        <f ca="1">SUM(H73:H82)</f>
        <v>569172456.3779999</v>
      </c>
      <c r="I84" s="7">
        <f ca="1">SUM(I73:I82)</f>
        <v>572041098.66499996</v>
      </c>
      <c r="J84" s="32">
        <f ca="1">SUM(J73:J82)</f>
        <v>45431219</v>
      </c>
      <c r="L84" s="32">
        <f ca="1">SUM(L73:L82)</f>
        <v>25690869.377999991</v>
      </c>
      <c r="M84" s="32">
        <f ca="1">SUM(M73:M82)</f>
        <v>28559511.664999999</v>
      </c>
      <c r="N84" s="32">
        <f ca="1">SUM(N73:N82)</f>
        <v>71122088.377999991</v>
      </c>
      <c r="O84" s="32">
        <f ca="1">SUM(O73:O82)</f>
        <v>73990730.664999992</v>
      </c>
    </row>
  </sheetData>
  <mergeCells count="20">
    <mergeCell ref="R78:S78"/>
    <mergeCell ref="R79:S79"/>
    <mergeCell ref="R80:S80"/>
    <mergeCell ref="R81:S81"/>
    <mergeCell ref="T82:U82"/>
    <mergeCell ref="R82:S82"/>
    <mergeCell ref="T78:U78"/>
    <mergeCell ref="T79:U79"/>
    <mergeCell ref="T80:U80"/>
    <mergeCell ref="T81:U81"/>
    <mergeCell ref="T73:U73"/>
    <mergeCell ref="T74:U74"/>
    <mergeCell ref="T75:U75"/>
    <mergeCell ref="T76:U76"/>
    <mergeCell ref="T77:U77"/>
    <mergeCell ref="R73:S73"/>
    <mergeCell ref="R74:S74"/>
    <mergeCell ref="R75:S75"/>
    <mergeCell ref="R76:S76"/>
    <mergeCell ref="R77:S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A77D-C550-469E-A7D8-5DFC5AA40968}">
  <dimension ref="B3:AE87"/>
  <sheetViews>
    <sheetView showGridLines="0" topLeftCell="D27" zoomScale="60" zoomScaleNormal="60" workbookViewId="0">
      <selection activeCell="V39" sqref="V39"/>
    </sheetView>
  </sheetViews>
  <sheetFormatPr defaultRowHeight="15" x14ac:dyDescent="0.25"/>
  <cols>
    <col min="5" max="6" width="11.5703125" customWidth="1"/>
    <col min="7" max="7" width="11.7109375" customWidth="1"/>
    <col min="8" max="8" width="11.5703125" customWidth="1"/>
    <col min="9" max="9" width="11.7109375" customWidth="1"/>
    <col min="10" max="10" width="12.42578125" customWidth="1"/>
    <col min="11" max="11" width="11.5703125" customWidth="1"/>
    <col min="12" max="12" width="12.140625" customWidth="1"/>
    <col min="13" max="13" width="11.85546875" customWidth="1"/>
    <col min="14" max="14" width="12.42578125" customWidth="1"/>
    <col min="15" max="15" width="12" customWidth="1"/>
    <col min="16" max="16" width="11.7109375" customWidth="1"/>
    <col min="20" max="20" width="12" customWidth="1"/>
    <col min="21" max="21" width="11.7109375" customWidth="1"/>
    <col min="22" max="22" width="12.28515625" customWidth="1"/>
    <col min="23" max="23" width="11.7109375" customWidth="1"/>
    <col min="24" max="25" width="12" customWidth="1"/>
    <col min="26" max="26" width="11.7109375" customWidth="1"/>
    <col min="27" max="27" width="12" customWidth="1"/>
    <col min="28" max="28" width="12.140625" customWidth="1"/>
    <col min="29" max="29" width="11.85546875" customWidth="1"/>
    <col min="30" max="30" width="11.5703125" customWidth="1"/>
    <col min="31" max="31" width="11.7109375" customWidth="1"/>
  </cols>
  <sheetData>
    <row r="3" spans="4:30" x14ac:dyDescent="0.25">
      <c r="G3" s="1"/>
      <c r="H3" s="1" t="s">
        <v>28</v>
      </c>
      <c r="I3" s="1"/>
      <c r="J3" s="1"/>
      <c r="W3" s="1" t="s">
        <v>29</v>
      </c>
      <c r="X3" s="1"/>
      <c r="Y3" s="1"/>
    </row>
    <row r="4" spans="4:30" x14ac:dyDescent="0.25">
      <c r="L4" s="23"/>
      <c r="M4" s="23"/>
      <c r="N4" s="23"/>
      <c r="AA4" s="23"/>
      <c r="AB4" s="23"/>
      <c r="AC4" s="23"/>
    </row>
    <row r="5" spans="4:30" x14ac:dyDescent="0.25">
      <c r="D5" s="4"/>
      <c r="E5" s="4"/>
      <c r="F5" s="4"/>
      <c r="G5" s="4"/>
      <c r="H5" s="4"/>
      <c r="I5" s="4" t="s">
        <v>16</v>
      </c>
      <c r="J5" s="4"/>
      <c r="K5" s="4"/>
      <c r="S5" s="4"/>
      <c r="T5" s="4"/>
      <c r="U5" s="4"/>
      <c r="V5" s="4"/>
      <c r="W5" s="4"/>
      <c r="X5" s="4" t="s">
        <v>16</v>
      </c>
      <c r="Y5" s="4"/>
      <c r="Z5" s="4"/>
    </row>
    <row r="6" spans="4:30" x14ac:dyDescent="0.25">
      <c r="D6" s="2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S6" s="2" t="s">
        <v>15</v>
      </c>
    </row>
    <row r="7" spans="4:30" x14ac:dyDescent="0.25">
      <c r="D7" s="3" t="s">
        <v>2</v>
      </c>
      <c r="E7" s="3">
        <v>12</v>
      </c>
      <c r="F7" s="3">
        <v>24</v>
      </c>
      <c r="G7" s="3">
        <v>36</v>
      </c>
      <c r="H7" s="3">
        <v>48</v>
      </c>
      <c r="I7" s="3">
        <v>60</v>
      </c>
      <c r="J7" s="3">
        <v>72</v>
      </c>
      <c r="K7" s="3">
        <v>84</v>
      </c>
      <c r="L7" s="3">
        <v>96</v>
      </c>
      <c r="M7" s="3">
        <v>108</v>
      </c>
      <c r="N7" s="3">
        <v>120</v>
      </c>
      <c r="O7" s="3">
        <v>132</v>
      </c>
      <c r="S7" s="3" t="s">
        <v>2</v>
      </c>
      <c r="T7" s="3">
        <v>12</v>
      </c>
      <c r="U7" s="3">
        <v>24</v>
      </c>
      <c r="V7" s="3">
        <v>36</v>
      </c>
      <c r="W7" s="3">
        <v>48</v>
      </c>
      <c r="X7" s="3">
        <v>60</v>
      </c>
      <c r="Y7" s="3">
        <v>72</v>
      </c>
      <c r="Z7" s="3">
        <v>84</v>
      </c>
      <c r="AA7" s="3">
        <v>96</v>
      </c>
      <c r="AB7" s="3">
        <v>108</v>
      </c>
      <c r="AC7" s="3">
        <v>120</v>
      </c>
      <c r="AD7" s="3">
        <v>132</v>
      </c>
    </row>
    <row r="8" spans="4:30" x14ac:dyDescent="0.25">
      <c r="D8" s="5">
        <v>1998</v>
      </c>
      <c r="E8" s="6"/>
      <c r="F8" s="6"/>
      <c r="G8" s="6">
        <v>11171</v>
      </c>
      <c r="H8" s="6">
        <v>12380</v>
      </c>
      <c r="I8" s="6">
        <v>13216</v>
      </c>
      <c r="J8" s="6">
        <v>14067</v>
      </c>
      <c r="K8" s="6">
        <v>14688</v>
      </c>
      <c r="L8" s="7">
        <v>16366</v>
      </c>
      <c r="M8" s="7">
        <v>16163</v>
      </c>
      <c r="N8" s="7">
        <v>15835</v>
      </c>
      <c r="O8" s="7">
        <v>15822</v>
      </c>
      <c r="S8" s="5">
        <v>1998</v>
      </c>
      <c r="T8" s="6"/>
      <c r="U8" s="6"/>
      <c r="V8" s="6">
        <v>6309</v>
      </c>
      <c r="W8" s="6">
        <v>8521</v>
      </c>
      <c r="X8" s="6">
        <v>10082</v>
      </c>
      <c r="Y8" s="6">
        <v>11620</v>
      </c>
      <c r="Z8" s="6">
        <v>13242</v>
      </c>
      <c r="AA8" s="7">
        <v>14419</v>
      </c>
      <c r="AB8" s="7">
        <v>15311</v>
      </c>
      <c r="AC8" s="7">
        <v>15764</v>
      </c>
      <c r="AD8" s="7">
        <v>15822</v>
      </c>
    </row>
    <row r="9" spans="4:30" x14ac:dyDescent="0.25">
      <c r="D9" s="2">
        <v>1999</v>
      </c>
      <c r="F9" s="7">
        <v>13255</v>
      </c>
      <c r="G9" s="7">
        <v>16405</v>
      </c>
      <c r="H9" s="7">
        <v>19639</v>
      </c>
      <c r="I9" s="7">
        <v>22473</v>
      </c>
      <c r="J9" s="7">
        <v>23764</v>
      </c>
      <c r="K9" s="7">
        <v>25094</v>
      </c>
      <c r="L9" s="7">
        <v>24795</v>
      </c>
      <c r="M9" s="7">
        <v>25071</v>
      </c>
      <c r="N9" s="7">
        <v>25107</v>
      </c>
      <c r="S9" s="2">
        <v>1999</v>
      </c>
      <c r="T9" s="7"/>
      <c r="U9" s="7">
        <v>4666</v>
      </c>
      <c r="V9" s="7">
        <v>9861</v>
      </c>
      <c r="W9" s="7">
        <v>13971</v>
      </c>
      <c r="X9" s="7">
        <v>18127</v>
      </c>
      <c r="Y9" s="7">
        <v>22032</v>
      </c>
      <c r="Z9" s="7">
        <v>23511</v>
      </c>
      <c r="AA9" s="7">
        <v>24146</v>
      </c>
      <c r="AB9" s="7">
        <v>24592</v>
      </c>
      <c r="AC9" s="7">
        <v>24817</v>
      </c>
    </row>
    <row r="10" spans="4:30" x14ac:dyDescent="0.25">
      <c r="D10" s="2">
        <v>2000</v>
      </c>
      <c r="E10" s="7">
        <v>15676</v>
      </c>
      <c r="F10" s="7">
        <v>18749</v>
      </c>
      <c r="G10" s="7">
        <v>21900</v>
      </c>
      <c r="H10" s="7">
        <v>27144</v>
      </c>
      <c r="I10" s="7">
        <v>29488</v>
      </c>
      <c r="J10" s="7">
        <v>34458</v>
      </c>
      <c r="K10" s="7">
        <v>36949</v>
      </c>
      <c r="L10" s="7">
        <v>37505</v>
      </c>
      <c r="M10" s="7">
        <v>37246</v>
      </c>
      <c r="N10" s="2"/>
      <c r="S10" s="2">
        <v>2000</v>
      </c>
      <c r="T10" s="7">
        <v>1302</v>
      </c>
      <c r="U10" s="7">
        <v>6513</v>
      </c>
      <c r="V10" s="7">
        <v>12139</v>
      </c>
      <c r="W10" s="7">
        <v>17828</v>
      </c>
      <c r="X10" s="7">
        <v>24030</v>
      </c>
      <c r="Y10" s="7">
        <v>28853</v>
      </c>
      <c r="Z10" s="7">
        <v>33222</v>
      </c>
      <c r="AA10" s="7">
        <v>35902</v>
      </c>
      <c r="AB10" s="7">
        <v>36782</v>
      </c>
    </row>
    <row r="11" spans="4:30" x14ac:dyDescent="0.25">
      <c r="D11" s="2">
        <v>2001</v>
      </c>
      <c r="E11" s="7">
        <v>11827</v>
      </c>
      <c r="F11" s="7">
        <v>16004</v>
      </c>
      <c r="G11" s="7">
        <v>21022</v>
      </c>
      <c r="H11" s="7">
        <v>26578</v>
      </c>
      <c r="I11" s="7">
        <v>34205</v>
      </c>
      <c r="J11" s="7">
        <v>37136</v>
      </c>
      <c r="K11" s="7">
        <v>38541</v>
      </c>
      <c r="L11" s="7">
        <v>38798</v>
      </c>
      <c r="M11" s="2"/>
      <c r="N11" s="2"/>
      <c r="S11" s="2">
        <v>2001</v>
      </c>
      <c r="T11" s="7">
        <v>1539</v>
      </c>
      <c r="U11" s="7">
        <v>5952</v>
      </c>
      <c r="V11" s="7">
        <v>12319</v>
      </c>
      <c r="W11" s="7">
        <v>18609</v>
      </c>
      <c r="X11" s="7">
        <v>24387</v>
      </c>
      <c r="Y11" s="7">
        <v>31090</v>
      </c>
      <c r="Z11" s="7">
        <v>37070</v>
      </c>
      <c r="AA11" s="7">
        <v>38519</v>
      </c>
    </row>
    <row r="12" spans="4:30" x14ac:dyDescent="0.25">
      <c r="D12" s="2">
        <v>2002</v>
      </c>
      <c r="E12" s="7">
        <v>12811</v>
      </c>
      <c r="F12" s="7">
        <v>20370</v>
      </c>
      <c r="G12" s="7">
        <v>26656</v>
      </c>
      <c r="H12" s="7">
        <v>37667</v>
      </c>
      <c r="I12" s="7">
        <v>44414</v>
      </c>
      <c r="J12" s="7">
        <v>48701</v>
      </c>
      <c r="K12" s="7">
        <v>48169</v>
      </c>
      <c r="L12" s="2"/>
      <c r="M12" s="2"/>
      <c r="N12" s="2"/>
      <c r="S12" s="2">
        <v>2002</v>
      </c>
      <c r="T12" s="7">
        <v>2318</v>
      </c>
      <c r="U12" s="7">
        <v>7932</v>
      </c>
      <c r="V12" s="7">
        <v>13822</v>
      </c>
      <c r="W12" s="7">
        <v>22095</v>
      </c>
      <c r="X12" s="7">
        <v>31945</v>
      </c>
      <c r="Y12" s="7">
        <v>40629</v>
      </c>
      <c r="Z12" s="7">
        <v>44437</v>
      </c>
    </row>
    <row r="13" spans="4:30" x14ac:dyDescent="0.25">
      <c r="D13" s="2">
        <v>2003</v>
      </c>
      <c r="E13" s="7">
        <v>9651</v>
      </c>
      <c r="F13" s="7">
        <v>16995</v>
      </c>
      <c r="G13" s="7">
        <v>30354</v>
      </c>
      <c r="H13" s="7">
        <v>40594</v>
      </c>
      <c r="I13" s="7">
        <v>44231</v>
      </c>
      <c r="J13" s="7">
        <v>44373</v>
      </c>
      <c r="K13" s="7"/>
      <c r="L13" s="2"/>
      <c r="M13" s="2"/>
      <c r="N13" s="2"/>
      <c r="S13" s="2">
        <v>2003</v>
      </c>
      <c r="T13" s="7">
        <v>1743</v>
      </c>
      <c r="U13" s="7">
        <v>6240</v>
      </c>
      <c r="V13" s="7">
        <v>12683</v>
      </c>
      <c r="W13" s="7">
        <v>22892</v>
      </c>
      <c r="X13" s="7">
        <v>34505</v>
      </c>
      <c r="Y13" s="7">
        <v>39320</v>
      </c>
      <c r="Z13" s="7"/>
    </row>
    <row r="14" spans="4:30" x14ac:dyDescent="0.25">
      <c r="D14" s="2">
        <v>2004</v>
      </c>
      <c r="E14" s="7">
        <v>16995</v>
      </c>
      <c r="F14" s="7">
        <v>40180</v>
      </c>
      <c r="G14" s="7">
        <v>58866</v>
      </c>
      <c r="H14" s="7">
        <v>71707</v>
      </c>
      <c r="I14" s="7">
        <v>70288</v>
      </c>
      <c r="J14" s="7"/>
      <c r="K14" s="7"/>
      <c r="L14" s="2"/>
      <c r="M14" s="2"/>
      <c r="N14" s="2"/>
      <c r="S14" s="2">
        <v>2004</v>
      </c>
      <c r="T14" s="7">
        <v>2221</v>
      </c>
      <c r="U14" s="7">
        <v>9898</v>
      </c>
      <c r="V14" s="7">
        <v>25950</v>
      </c>
      <c r="W14" s="7">
        <v>43439</v>
      </c>
      <c r="X14" s="7">
        <v>52811</v>
      </c>
      <c r="Y14" s="7"/>
      <c r="Z14" s="7"/>
    </row>
    <row r="15" spans="4:30" x14ac:dyDescent="0.25">
      <c r="D15" s="2">
        <v>2005</v>
      </c>
      <c r="E15" s="7">
        <v>28674</v>
      </c>
      <c r="F15" s="7">
        <v>47432</v>
      </c>
      <c r="G15" s="7">
        <v>70340</v>
      </c>
      <c r="H15" s="7">
        <v>70655</v>
      </c>
      <c r="I15" s="2"/>
      <c r="J15" s="2"/>
      <c r="K15" s="2"/>
      <c r="L15" s="2"/>
      <c r="M15" s="2"/>
      <c r="N15" s="2"/>
      <c r="S15" s="2">
        <v>2005</v>
      </c>
      <c r="T15" s="7">
        <v>3043</v>
      </c>
      <c r="U15" s="7">
        <v>12219</v>
      </c>
      <c r="V15" s="7">
        <v>27073</v>
      </c>
      <c r="W15" s="7">
        <v>40026</v>
      </c>
    </row>
    <row r="16" spans="4:30" x14ac:dyDescent="0.25">
      <c r="D16" s="2">
        <v>2006</v>
      </c>
      <c r="E16" s="7">
        <v>27066</v>
      </c>
      <c r="F16" s="7">
        <v>46783</v>
      </c>
      <c r="G16" s="7">
        <v>48804</v>
      </c>
      <c r="H16" s="2"/>
      <c r="I16" s="2"/>
      <c r="J16" s="2"/>
      <c r="K16" s="2"/>
      <c r="L16" s="2"/>
      <c r="M16" s="2"/>
      <c r="N16" s="25"/>
      <c r="S16" s="2">
        <v>2006</v>
      </c>
      <c r="T16" s="7">
        <v>3531</v>
      </c>
      <c r="U16" s="7">
        <v>11778</v>
      </c>
      <c r="V16" s="7">
        <v>22819</v>
      </c>
    </row>
    <row r="17" spans="4:31" x14ac:dyDescent="0.25">
      <c r="D17" s="2">
        <v>2007</v>
      </c>
      <c r="E17" s="7">
        <v>19477</v>
      </c>
      <c r="F17" s="7">
        <v>31732</v>
      </c>
      <c r="G17" s="2"/>
      <c r="H17" s="2"/>
      <c r="I17" s="2"/>
      <c r="J17" s="2"/>
      <c r="K17" s="2"/>
      <c r="L17" s="2"/>
      <c r="M17" s="2"/>
      <c r="N17" s="2"/>
      <c r="S17" s="2">
        <v>2007</v>
      </c>
      <c r="T17" s="7">
        <v>3529</v>
      </c>
      <c r="U17" s="7">
        <v>11865</v>
      </c>
    </row>
    <row r="18" spans="4:31" x14ac:dyDescent="0.25">
      <c r="D18" s="2">
        <v>2008</v>
      </c>
      <c r="E18" s="7">
        <v>18632</v>
      </c>
      <c r="S18" s="2">
        <v>2008</v>
      </c>
      <c r="T18" s="2">
        <v>3409</v>
      </c>
    </row>
    <row r="20" spans="4:31" x14ac:dyDescent="0.25">
      <c r="F20" s="1" t="s">
        <v>31</v>
      </c>
      <c r="G20" s="1"/>
      <c r="H20" s="1"/>
      <c r="V20" s="1" t="s">
        <v>32</v>
      </c>
      <c r="W20" s="1"/>
      <c r="X20" s="1"/>
    </row>
    <row r="21" spans="4:31" x14ac:dyDescent="0.25">
      <c r="L21" s="23"/>
      <c r="M21" s="23"/>
      <c r="N21" s="23"/>
      <c r="AB21" s="23"/>
      <c r="AC21" s="23"/>
      <c r="AD21" s="23"/>
    </row>
    <row r="22" spans="4:31" x14ac:dyDescent="0.25">
      <c r="D22" s="4"/>
      <c r="E22" s="4"/>
      <c r="F22" s="4"/>
      <c r="G22" s="4"/>
      <c r="H22" s="4"/>
      <c r="I22" s="4" t="s">
        <v>16</v>
      </c>
      <c r="J22" s="4"/>
      <c r="K22" s="4"/>
      <c r="T22" s="4"/>
      <c r="U22" s="4"/>
      <c r="V22" s="4"/>
      <c r="W22" s="4"/>
      <c r="X22" s="4"/>
      <c r="Y22" s="4" t="s">
        <v>16</v>
      </c>
      <c r="Z22" s="4"/>
      <c r="AA22" s="4"/>
    </row>
    <row r="23" spans="4:31" x14ac:dyDescent="0.25">
      <c r="D23" s="2" t="s">
        <v>15</v>
      </c>
      <c r="T23" s="2" t="s">
        <v>15</v>
      </c>
    </row>
    <row r="24" spans="4:31" x14ac:dyDescent="0.25">
      <c r="D24" s="3" t="s">
        <v>2</v>
      </c>
      <c r="E24" s="3" t="str">
        <f t="shared" ref="E24:N24" si="0">CONCATENATE(E$7,"-",F$7)</f>
        <v>12-24</v>
      </c>
      <c r="F24" s="3" t="str">
        <f t="shared" si="0"/>
        <v>24-36</v>
      </c>
      <c r="G24" s="3" t="str">
        <f t="shared" si="0"/>
        <v>36-48</v>
      </c>
      <c r="H24" s="3" t="str">
        <f t="shared" si="0"/>
        <v>48-60</v>
      </c>
      <c r="I24" s="3" t="str">
        <f t="shared" si="0"/>
        <v>60-72</v>
      </c>
      <c r="J24" s="3" t="str">
        <f t="shared" si="0"/>
        <v>72-84</v>
      </c>
      <c r="K24" s="3" t="str">
        <f t="shared" si="0"/>
        <v>84-96</v>
      </c>
      <c r="L24" s="3" t="str">
        <f t="shared" si="0"/>
        <v>96-108</v>
      </c>
      <c r="M24" s="3" t="str">
        <f t="shared" si="0"/>
        <v>108-120</v>
      </c>
      <c r="N24" s="3" t="str">
        <f t="shared" si="0"/>
        <v>120-132</v>
      </c>
      <c r="O24" s="3" t="s">
        <v>30</v>
      </c>
      <c r="T24" s="3" t="s">
        <v>2</v>
      </c>
      <c r="U24" s="3" t="str">
        <f t="shared" ref="U24:AD24" si="1">CONCATENATE(T$7,"-",U$7)</f>
        <v>12-24</v>
      </c>
      <c r="V24" s="3" t="str">
        <f t="shared" si="1"/>
        <v>24-36</v>
      </c>
      <c r="W24" s="3" t="str">
        <f t="shared" si="1"/>
        <v>36-48</v>
      </c>
      <c r="X24" s="3" t="str">
        <f t="shared" si="1"/>
        <v>48-60</v>
      </c>
      <c r="Y24" s="3" t="str">
        <f t="shared" si="1"/>
        <v>60-72</v>
      </c>
      <c r="Z24" s="3" t="str">
        <f t="shared" si="1"/>
        <v>72-84</v>
      </c>
      <c r="AA24" s="3" t="str">
        <f t="shared" si="1"/>
        <v>84-96</v>
      </c>
      <c r="AB24" s="3" t="str">
        <f t="shared" si="1"/>
        <v>96-108</v>
      </c>
      <c r="AC24" s="3" t="str">
        <f t="shared" si="1"/>
        <v>108-120</v>
      </c>
      <c r="AD24" s="3" t="str">
        <f t="shared" si="1"/>
        <v>120-132</v>
      </c>
      <c r="AE24" s="3" t="s">
        <v>30</v>
      </c>
    </row>
    <row r="25" spans="4:31" x14ac:dyDescent="0.25">
      <c r="D25" s="5">
        <v>1998</v>
      </c>
      <c r="E25" s="24" t="str">
        <f>IF(ISBLANK(E8),"",F8/E8)</f>
        <v/>
      </c>
      <c r="F25" s="24" t="str">
        <f t="shared" ref="F25:F33" si="2">IF(ISBLANK(F8),"",G8/F8)</f>
        <v/>
      </c>
      <c r="G25" s="24">
        <f t="shared" ref="G25:G32" si="3">IF(ISBLANK(G8),"",H8/G8)</f>
        <v>1.1082266583117</v>
      </c>
      <c r="H25" s="24">
        <f t="shared" ref="H25:H31" si="4">IF(ISBLANK(H8),"",I8/H8)</f>
        <v>1.0675282714054928</v>
      </c>
      <c r="I25" s="24">
        <f t="shared" ref="I25:I30" si="5">IF(ISBLANK(I8),"",J8/I8)</f>
        <v>1.0643916464891041</v>
      </c>
      <c r="J25" s="24">
        <f t="shared" ref="J25:J29" si="6">IF(ISBLANK(J8),"",K8/J8)</f>
        <v>1.0441458733205373</v>
      </c>
      <c r="K25" s="24">
        <f t="shared" ref="K25:K28" si="7">IF(ISBLANK(K8),"",L8/K8)</f>
        <v>1.1142429193899781</v>
      </c>
      <c r="L25" s="25">
        <f t="shared" ref="L25:L27" si="8">IF(ISBLANK(L8),"",M8/L8)</f>
        <v>0.98759623609923008</v>
      </c>
      <c r="M25" s="25">
        <f t="shared" ref="M25:M26" si="9">IF(ISBLANK(M8),"",N8/M8)</f>
        <v>0.97970673761059213</v>
      </c>
      <c r="N25" s="25">
        <f>IF(ISBLANK(N8),"",O8/N8)</f>
        <v>0.99917903378591733</v>
      </c>
      <c r="T25" s="5">
        <v>1998</v>
      </c>
      <c r="U25" s="24" t="str">
        <f>IF(ISBLANK(T8),"",U8/T8)</f>
        <v/>
      </c>
      <c r="V25" s="24" t="str">
        <f t="shared" ref="V25:V33" si="10">IF(ISBLANK(U8),"",V8/U8)</f>
        <v/>
      </c>
      <c r="W25" s="24">
        <f t="shared" ref="W25:W32" si="11">IF(ISBLANK(V8),"",W8/V8)</f>
        <v>1.3506102393406245</v>
      </c>
      <c r="X25" s="24">
        <f t="shared" ref="X25:X31" si="12">IF(ISBLANK(W8),"",X8/W8)</f>
        <v>1.1831944607440441</v>
      </c>
      <c r="Y25" s="24">
        <f t="shared" ref="Y25:Y30" si="13">IF(ISBLANK(X8),"",Y8/X8)</f>
        <v>1.1525490974013093</v>
      </c>
      <c r="Z25" s="24">
        <f t="shared" ref="Z25:Z29" si="14">IF(ISBLANK(Y8),"",Z8/Y8)</f>
        <v>1.1395869191049914</v>
      </c>
      <c r="AA25" s="24">
        <f t="shared" ref="AA25:AA28" si="15">IF(ISBLANK(Z8),"",AA8/Z8)</f>
        <v>1.0888838544026582</v>
      </c>
      <c r="AB25" s="25">
        <f t="shared" ref="AB25:AB27" si="16">IF(ISBLANK(AA8),"",AB8/AA8)</f>
        <v>1.0618628198904223</v>
      </c>
      <c r="AC25" s="25">
        <f t="shared" ref="AC25:AC26" si="17">IF(ISBLANK(AB8),"",AC8/AB8)</f>
        <v>1.0295865717458037</v>
      </c>
      <c r="AD25" s="25">
        <f>IF(ISBLANK(AC8),"",AD8/AC8)</f>
        <v>1.0036792692210099</v>
      </c>
    </row>
    <row r="26" spans="4:31" x14ac:dyDescent="0.25">
      <c r="D26" s="2">
        <v>1999</v>
      </c>
      <c r="E26" s="25" t="str">
        <f t="shared" ref="E26:E34" si="18">IF(ISBLANK(E9),"",F9/E9)</f>
        <v/>
      </c>
      <c r="F26" s="25">
        <f t="shared" si="2"/>
        <v>1.2376461712561297</v>
      </c>
      <c r="G26" s="25">
        <f t="shared" si="3"/>
        <v>1.1971350198110333</v>
      </c>
      <c r="H26" s="25">
        <f t="shared" si="4"/>
        <v>1.144304699831967</v>
      </c>
      <c r="I26" s="25">
        <f t="shared" si="5"/>
        <v>1.057446713834379</v>
      </c>
      <c r="J26" s="25">
        <f t="shared" si="6"/>
        <v>1.0559670089210571</v>
      </c>
      <c r="K26" s="25">
        <f t="shared" si="7"/>
        <v>0.98808480114768471</v>
      </c>
      <c r="L26" s="25">
        <f t="shared" si="8"/>
        <v>1.0111312764670297</v>
      </c>
      <c r="M26" s="25">
        <f t="shared" si="9"/>
        <v>1.0014359219815723</v>
      </c>
      <c r="N26" s="26"/>
      <c r="T26" s="2">
        <v>1999</v>
      </c>
      <c r="U26" s="25" t="str">
        <f t="shared" ref="U26:U34" si="19">IF(ISBLANK(T9),"",U9/T9)</f>
        <v/>
      </c>
      <c r="V26" s="25">
        <f t="shared" si="10"/>
        <v>2.1133733390484353</v>
      </c>
      <c r="W26" s="25">
        <f t="shared" si="11"/>
        <v>1.416793428658351</v>
      </c>
      <c r="X26" s="25">
        <f t="shared" si="12"/>
        <v>1.2974733376279437</v>
      </c>
      <c r="Y26" s="25">
        <f t="shared" si="13"/>
        <v>1.2154245048822199</v>
      </c>
      <c r="Z26" s="25">
        <f t="shared" si="14"/>
        <v>1.0671296296296295</v>
      </c>
      <c r="AA26" s="25">
        <f t="shared" si="15"/>
        <v>1.0270086342563056</v>
      </c>
      <c r="AB26" s="25">
        <f t="shared" si="16"/>
        <v>1.0184709682763191</v>
      </c>
      <c r="AC26" s="25">
        <f t="shared" si="17"/>
        <v>1.0091493168510084</v>
      </c>
      <c r="AD26" s="26"/>
    </row>
    <row r="27" spans="4:31" x14ac:dyDescent="0.25">
      <c r="D27" s="2">
        <v>2000</v>
      </c>
      <c r="E27" s="25">
        <f t="shared" si="18"/>
        <v>1.1960321510589436</v>
      </c>
      <c r="F27" s="25">
        <f t="shared" si="2"/>
        <v>1.1680622966558216</v>
      </c>
      <c r="G27" s="25">
        <f t="shared" si="3"/>
        <v>1.2394520547945205</v>
      </c>
      <c r="H27" s="25">
        <f t="shared" si="4"/>
        <v>1.0863542587680519</v>
      </c>
      <c r="I27" s="25">
        <f t="shared" si="5"/>
        <v>1.168543136190993</v>
      </c>
      <c r="J27" s="25">
        <f t="shared" si="6"/>
        <v>1.0722909048696965</v>
      </c>
      <c r="K27" s="25">
        <f t="shared" si="7"/>
        <v>1.0150477685458335</v>
      </c>
      <c r="L27" s="25">
        <f t="shared" si="8"/>
        <v>0.9930942540994534</v>
      </c>
      <c r="M27" s="25"/>
      <c r="N27" s="26"/>
      <c r="T27" s="2">
        <v>2000</v>
      </c>
      <c r="U27" s="25">
        <f t="shared" si="19"/>
        <v>5.0023041474654377</v>
      </c>
      <c r="V27" s="25">
        <f t="shared" si="10"/>
        <v>1.8638108398587441</v>
      </c>
      <c r="W27" s="25">
        <f t="shared" si="11"/>
        <v>1.4686547491556141</v>
      </c>
      <c r="X27" s="25">
        <f t="shared" si="12"/>
        <v>1.347879739735248</v>
      </c>
      <c r="Y27" s="25">
        <f t="shared" si="13"/>
        <v>1.2007074490220557</v>
      </c>
      <c r="Z27" s="25">
        <f t="shared" si="14"/>
        <v>1.1514227290056493</v>
      </c>
      <c r="AA27" s="25">
        <f t="shared" si="15"/>
        <v>1.0806694359159592</v>
      </c>
      <c r="AB27" s="25">
        <f t="shared" si="16"/>
        <v>1.0245111692941897</v>
      </c>
      <c r="AC27" s="26"/>
      <c r="AD27" s="26"/>
    </row>
    <row r="28" spans="4:31" x14ac:dyDescent="0.25">
      <c r="D28" s="2">
        <v>2001</v>
      </c>
      <c r="E28" s="25">
        <f t="shared" si="18"/>
        <v>1.3531749386995857</v>
      </c>
      <c r="F28" s="25">
        <f t="shared" si="2"/>
        <v>1.3135466133466633</v>
      </c>
      <c r="G28" s="25">
        <f t="shared" si="3"/>
        <v>1.2642945485681667</v>
      </c>
      <c r="H28" s="25">
        <f t="shared" si="4"/>
        <v>1.2869666641583264</v>
      </c>
      <c r="I28" s="25">
        <f t="shared" si="5"/>
        <v>1.0856892267212397</v>
      </c>
      <c r="J28" s="25">
        <f t="shared" si="6"/>
        <v>1.0378339077983627</v>
      </c>
      <c r="K28" s="25">
        <f t="shared" si="7"/>
        <v>1.0066682234503517</v>
      </c>
      <c r="L28" s="25"/>
      <c r="M28" s="25"/>
      <c r="N28" s="26"/>
      <c r="T28" s="2">
        <v>2001</v>
      </c>
      <c r="U28" s="25">
        <f t="shared" si="19"/>
        <v>3.867446393762183</v>
      </c>
      <c r="V28" s="25">
        <f t="shared" si="10"/>
        <v>2.0697244623655915</v>
      </c>
      <c r="W28" s="25">
        <f t="shared" si="11"/>
        <v>1.5105933923208053</v>
      </c>
      <c r="X28" s="25">
        <f t="shared" si="12"/>
        <v>1.3104949218120265</v>
      </c>
      <c r="Y28" s="25">
        <f t="shared" si="13"/>
        <v>1.2748595563209908</v>
      </c>
      <c r="Z28" s="25">
        <f t="shared" si="14"/>
        <v>1.1923448054036667</v>
      </c>
      <c r="AA28" s="25">
        <f t="shared" si="15"/>
        <v>1.0390882114917723</v>
      </c>
      <c r="AB28" s="26"/>
      <c r="AC28" s="26"/>
      <c r="AD28" s="26"/>
    </row>
    <row r="29" spans="4:31" x14ac:dyDescent="0.25">
      <c r="D29" s="2">
        <v>2002</v>
      </c>
      <c r="E29" s="25">
        <f t="shared" si="18"/>
        <v>1.5900398095386776</v>
      </c>
      <c r="F29" s="25">
        <f t="shared" si="2"/>
        <v>1.3085910652920962</v>
      </c>
      <c r="G29" s="25">
        <f t="shared" si="3"/>
        <v>1.413077731092437</v>
      </c>
      <c r="H29" s="25">
        <f t="shared" si="4"/>
        <v>1.1791223086521359</v>
      </c>
      <c r="I29" s="25">
        <f t="shared" si="5"/>
        <v>1.096523618678795</v>
      </c>
      <c r="J29" s="25">
        <f t="shared" si="6"/>
        <v>0.98907619966735794</v>
      </c>
      <c r="K29" s="25"/>
      <c r="L29" s="25"/>
      <c r="M29" s="25"/>
      <c r="N29" s="26"/>
      <c r="T29" s="2">
        <v>2002</v>
      </c>
      <c r="U29" s="25">
        <f t="shared" si="19"/>
        <v>3.4219154443485764</v>
      </c>
      <c r="V29" s="25">
        <f t="shared" si="10"/>
        <v>1.7425617750882501</v>
      </c>
      <c r="W29" s="25">
        <f t="shared" si="11"/>
        <v>1.5985385617132108</v>
      </c>
      <c r="X29" s="25">
        <f t="shared" si="12"/>
        <v>1.4458022176963115</v>
      </c>
      <c r="Y29" s="25">
        <f t="shared" si="13"/>
        <v>1.2718422288308029</v>
      </c>
      <c r="Z29" s="25">
        <f t="shared" si="14"/>
        <v>1.0937261561938516</v>
      </c>
      <c r="AA29" s="25"/>
      <c r="AB29" s="26"/>
      <c r="AC29" s="26"/>
      <c r="AD29" s="26"/>
    </row>
    <row r="30" spans="4:31" x14ac:dyDescent="0.25">
      <c r="D30" s="2">
        <v>2003</v>
      </c>
      <c r="E30" s="25">
        <f t="shared" si="18"/>
        <v>1.7609574137395088</v>
      </c>
      <c r="F30" s="25">
        <f t="shared" si="2"/>
        <v>1.7860547219770522</v>
      </c>
      <c r="G30" s="25">
        <f t="shared" si="3"/>
        <v>1.3373525729722606</v>
      </c>
      <c r="H30" s="25">
        <f t="shared" si="4"/>
        <v>1.0895945213578362</v>
      </c>
      <c r="I30" s="25">
        <f t="shared" si="5"/>
        <v>1.0032104180326016</v>
      </c>
      <c r="J30" s="25"/>
      <c r="K30" s="25"/>
      <c r="L30" s="25"/>
      <c r="M30" s="25"/>
      <c r="N30" s="26"/>
      <c r="T30" s="2">
        <v>2003</v>
      </c>
      <c r="U30" s="25">
        <f t="shared" si="19"/>
        <v>3.5800344234079176</v>
      </c>
      <c r="V30" s="25">
        <f t="shared" si="10"/>
        <v>2.0325320512820513</v>
      </c>
      <c r="W30" s="25">
        <f t="shared" si="11"/>
        <v>1.8049357407553417</v>
      </c>
      <c r="X30" s="25">
        <f t="shared" si="12"/>
        <v>1.5072951249344748</v>
      </c>
      <c r="Y30" s="25">
        <f t="shared" si="13"/>
        <v>1.1395449934792059</v>
      </c>
      <c r="Z30" s="25"/>
      <c r="AA30" s="25"/>
      <c r="AB30" s="26"/>
      <c r="AC30" s="26"/>
      <c r="AD30" s="26"/>
    </row>
    <row r="31" spans="4:31" x14ac:dyDescent="0.25">
      <c r="D31" s="2">
        <v>2004</v>
      </c>
      <c r="E31" s="25">
        <f t="shared" si="18"/>
        <v>2.3642247719917622</v>
      </c>
      <c r="F31" s="25">
        <f t="shared" si="2"/>
        <v>1.4650572424091588</v>
      </c>
      <c r="G31" s="25">
        <f t="shared" si="3"/>
        <v>1.2181395032786329</v>
      </c>
      <c r="H31" s="25">
        <f t="shared" si="4"/>
        <v>0.98021113698802065</v>
      </c>
      <c r="I31" s="25"/>
      <c r="J31" s="25"/>
      <c r="K31" s="25"/>
      <c r="L31" s="25"/>
      <c r="M31" s="25"/>
      <c r="N31" s="26"/>
      <c r="T31" s="2">
        <v>2004</v>
      </c>
      <c r="U31" s="25">
        <f t="shared" si="19"/>
        <v>4.4565511031067091</v>
      </c>
      <c r="V31" s="25">
        <f t="shared" si="10"/>
        <v>2.621741766013336</v>
      </c>
      <c r="W31" s="25">
        <f t="shared" si="11"/>
        <v>1.6739499036608863</v>
      </c>
      <c r="X31" s="25">
        <f t="shared" si="12"/>
        <v>1.2157508229931628</v>
      </c>
      <c r="Y31" s="25"/>
      <c r="Z31" s="25"/>
      <c r="AA31" s="25"/>
      <c r="AB31" s="26"/>
      <c r="AC31" s="26"/>
      <c r="AD31" s="26"/>
    </row>
    <row r="32" spans="4:31" x14ac:dyDescent="0.25">
      <c r="D32" s="2">
        <v>2005</v>
      </c>
      <c r="E32" s="25">
        <f t="shared" si="18"/>
        <v>1.6541814884564414</v>
      </c>
      <c r="F32" s="25">
        <f t="shared" si="2"/>
        <v>1.4829650868611908</v>
      </c>
      <c r="G32" s="25">
        <f t="shared" si="3"/>
        <v>1.0044782485072505</v>
      </c>
      <c r="H32" s="25"/>
      <c r="I32" s="25"/>
      <c r="J32" s="25"/>
      <c r="K32" s="25"/>
      <c r="L32" s="25"/>
      <c r="M32" s="25"/>
      <c r="N32" s="26"/>
      <c r="T32" s="2">
        <v>2005</v>
      </c>
      <c r="U32" s="25">
        <f t="shared" si="19"/>
        <v>4.0154452842589548</v>
      </c>
      <c r="V32" s="25">
        <f t="shared" si="10"/>
        <v>2.2156477616826256</v>
      </c>
      <c r="W32" s="25">
        <f t="shared" si="11"/>
        <v>1.4784471613784951</v>
      </c>
      <c r="X32" s="26"/>
      <c r="Y32" s="26"/>
      <c r="Z32" s="26"/>
      <c r="AA32" s="26"/>
      <c r="AB32" s="26"/>
      <c r="AC32" s="26"/>
      <c r="AD32" s="26"/>
    </row>
    <row r="33" spans="2:31" x14ac:dyDescent="0.25">
      <c r="D33" s="2">
        <v>2006</v>
      </c>
      <c r="E33" s="25">
        <f t="shared" si="18"/>
        <v>1.7284785339540383</v>
      </c>
      <c r="F33" s="25">
        <f t="shared" si="2"/>
        <v>1.0431994527926811</v>
      </c>
      <c r="G33" s="25"/>
      <c r="H33" s="25"/>
      <c r="I33" s="25"/>
      <c r="J33" s="25"/>
      <c r="K33" s="25"/>
      <c r="L33" s="25"/>
      <c r="M33" s="25"/>
      <c r="N33" s="26"/>
      <c r="T33" s="2">
        <v>2006</v>
      </c>
      <c r="U33" s="25">
        <f t="shared" si="19"/>
        <v>3.3355989804587933</v>
      </c>
      <c r="V33" s="25">
        <f t="shared" si="10"/>
        <v>1.9374257089488878</v>
      </c>
      <c r="W33" s="26"/>
      <c r="X33" s="26"/>
      <c r="Y33" s="26"/>
      <c r="Z33" s="26"/>
      <c r="AA33" s="26"/>
      <c r="AB33" s="26"/>
      <c r="AC33" s="26"/>
      <c r="AD33" s="26"/>
    </row>
    <row r="34" spans="2:31" x14ac:dyDescent="0.25">
      <c r="D34" s="2">
        <v>2007</v>
      </c>
      <c r="E34" s="25">
        <f t="shared" si="18"/>
        <v>1.6292036761308211</v>
      </c>
      <c r="F34" s="25"/>
      <c r="G34" s="25"/>
      <c r="H34" s="25"/>
      <c r="I34" s="25"/>
      <c r="J34" s="25"/>
      <c r="K34" s="25"/>
      <c r="L34" s="25"/>
      <c r="M34" s="25"/>
      <c r="N34" s="26"/>
      <c r="T34" s="2">
        <v>2007</v>
      </c>
      <c r="U34" s="25">
        <f t="shared" si="19"/>
        <v>3.3621422499291582</v>
      </c>
      <c r="V34" s="26"/>
      <c r="W34" s="26"/>
      <c r="X34" s="26"/>
      <c r="Y34" s="26"/>
      <c r="Z34" s="26"/>
      <c r="AA34" s="26"/>
      <c r="AB34" s="26"/>
      <c r="AC34" s="26"/>
      <c r="AD34" s="26"/>
    </row>
    <row r="35" spans="2:31" x14ac:dyDescent="0.25">
      <c r="D35" s="2">
        <v>2008</v>
      </c>
      <c r="T35" s="2">
        <v>2008</v>
      </c>
    </row>
    <row r="38" spans="2:31" x14ac:dyDescent="0.25">
      <c r="F38" s="1" t="s">
        <v>33</v>
      </c>
      <c r="G38" s="1"/>
      <c r="H38" s="1"/>
      <c r="V38" s="1" t="s">
        <v>106</v>
      </c>
      <c r="W38" s="1"/>
      <c r="X38" s="1"/>
    </row>
    <row r="40" spans="2:31" x14ac:dyDescent="0.25">
      <c r="B40" s="4"/>
      <c r="C40" s="4"/>
      <c r="D40" s="4"/>
      <c r="E40" s="4"/>
      <c r="F40" s="4"/>
      <c r="G40" s="4"/>
      <c r="H40" s="4"/>
      <c r="I40" s="4" t="s">
        <v>16</v>
      </c>
      <c r="J40" s="4"/>
      <c r="K40" s="4"/>
      <c r="L40" s="4"/>
      <c r="M40" s="4"/>
      <c r="N40" s="4"/>
      <c r="O40" s="4"/>
      <c r="R40" s="4"/>
      <c r="S40" s="4"/>
      <c r="T40" s="4"/>
      <c r="U40" s="4"/>
      <c r="V40" s="4"/>
      <c r="W40" s="4"/>
      <c r="X40" s="4"/>
      <c r="Y40" s="4" t="s">
        <v>16</v>
      </c>
      <c r="Z40" s="4"/>
      <c r="AA40" s="4"/>
      <c r="AB40" s="4"/>
      <c r="AC40" s="4"/>
      <c r="AD40" s="4"/>
      <c r="AE40" s="4"/>
    </row>
    <row r="41" spans="2:31" x14ac:dyDescent="0.25">
      <c r="D41" s="2"/>
      <c r="T41" s="2"/>
    </row>
    <row r="42" spans="2:31" x14ac:dyDescent="0.25">
      <c r="B42" s="23"/>
      <c r="C42" s="3"/>
      <c r="D42" s="3"/>
      <c r="E42" s="3" t="str">
        <f t="shared" ref="E42:N42" si="20">CONCATENATE(E$7,"-",F$7)</f>
        <v>12-24</v>
      </c>
      <c r="F42" s="3" t="str">
        <f t="shared" si="20"/>
        <v>24-36</v>
      </c>
      <c r="G42" s="3" t="str">
        <f t="shared" si="20"/>
        <v>36-48</v>
      </c>
      <c r="H42" s="3" t="str">
        <f t="shared" si="20"/>
        <v>48-60</v>
      </c>
      <c r="I42" s="3" t="str">
        <f t="shared" si="20"/>
        <v>60-72</v>
      </c>
      <c r="J42" s="3" t="str">
        <f t="shared" si="20"/>
        <v>72-84</v>
      </c>
      <c r="K42" s="3" t="str">
        <f t="shared" si="20"/>
        <v>84-96</v>
      </c>
      <c r="L42" s="3" t="str">
        <f t="shared" si="20"/>
        <v>96-108</v>
      </c>
      <c r="M42" s="3" t="str">
        <f t="shared" si="20"/>
        <v>108-120</v>
      </c>
      <c r="N42" s="3" t="str">
        <f t="shared" si="20"/>
        <v>120-132</v>
      </c>
      <c r="O42" s="3" t="s">
        <v>30</v>
      </c>
      <c r="R42" s="23"/>
      <c r="S42" s="3"/>
      <c r="T42" s="3"/>
      <c r="U42" s="3" t="str">
        <f t="shared" ref="U42:AD42" si="21">CONCATENATE(T$7,"-",U$7)</f>
        <v>12-24</v>
      </c>
      <c r="V42" s="3" t="str">
        <f t="shared" si="21"/>
        <v>24-36</v>
      </c>
      <c r="W42" s="3" t="str">
        <f t="shared" si="21"/>
        <v>36-48</v>
      </c>
      <c r="X42" s="3" t="str">
        <f t="shared" si="21"/>
        <v>48-60</v>
      </c>
      <c r="Y42" s="3" t="str">
        <f t="shared" si="21"/>
        <v>60-72</v>
      </c>
      <c r="Z42" s="3" t="str">
        <f t="shared" si="21"/>
        <v>72-84</v>
      </c>
      <c r="AA42" s="3" t="str">
        <f t="shared" si="21"/>
        <v>84-96</v>
      </c>
      <c r="AB42" s="3" t="str">
        <f t="shared" si="21"/>
        <v>96-108</v>
      </c>
      <c r="AC42" s="3" t="str">
        <f t="shared" si="21"/>
        <v>108-120</v>
      </c>
      <c r="AD42" s="3" t="str">
        <f t="shared" si="21"/>
        <v>120-132</v>
      </c>
      <c r="AE42" s="3" t="s">
        <v>30</v>
      </c>
    </row>
    <row r="43" spans="2:31" x14ac:dyDescent="0.25">
      <c r="C43" t="s">
        <v>34</v>
      </c>
      <c r="E43" s="2"/>
      <c r="F43" s="2"/>
      <c r="G43" s="2"/>
      <c r="H43" s="2"/>
      <c r="I43" s="2"/>
      <c r="J43" s="2"/>
      <c r="K43" s="2"/>
      <c r="L43" s="2"/>
      <c r="M43" s="2"/>
      <c r="S43" t="s">
        <v>34</v>
      </c>
    </row>
    <row r="44" spans="2:31" x14ac:dyDescent="0.25">
      <c r="D44" t="s">
        <v>35</v>
      </c>
      <c r="E44" s="25">
        <f ca="1">IF(COUNTA(E25:E35)&lt;=5,SUM(E25:E35)/COUNTA(E25:E35),AVERAGE(OFFSET(E35,-E7/12-4,0):OFFSET(E35,-E7/12,0)))</f>
        <v>1.827409176854514</v>
      </c>
      <c r="F44" s="25">
        <f ca="1">IF(COUNTA(F25:F35)&lt;=5,SUM(F25:F35)/COUNTA(F25:F35),AVERAGE(OFFSET(F35,-F7/12-4,0):OFFSET(F35,-F7/12,0)))</f>
        <v>1.4171735138664356</v>
      </c>
      <c r="G44" s="25">
        <f ca="1">IF(COUNTA(G25:G35)&lt;=5,SUM(G25:G35)/COUNTA(G25:G35),AVERAGE(OFFSET(G35,-G7/12-4,0):OFFSET(G35,-G7/12,0)))</f>
        <v>1.2474685208837495</v>
      </c>
      <c r="H44" s="25">
        <f ca="1">IF(COUNTA(H25:H35)&lt;=5,SUM(H25:H35)/COUNTA(H25:H35),AVERAGE(OFFSET(H35,-H7/12-4,0):OFFSET(H35,-H7/12,0)))</f>
        <v>1.1244497779848743</v>
      </c>
      <c r="I44" s="25">
        <f ca="1">IF(COUNTA(I25:I35)&lt;=5,SUM(I25:I35)/COUNTA(I25:I35),AVERAGE(OFFSET(I35,-I7/12-4,0):OFFSET(I35,-I7/12,0)))</f>
        <v>1.0822826226916016</v>
      </c>
      <c r="J44" s="25">
        <f ca="1">IF(COUNTA(J25:J35)&lt;=5,SUM(J25:J35)/COUNTA(J25:J35),AVERAGE(OFFSET(J35,-J7/12-4,0):OFFSET(J35,-J7/12,0)))</f>
        <v>1.0398627789154022</v>
      </c>
      <c r="K44" s="25">
        <f ca="1">IF(COUNTA(K25:K35)&lt;=5,SUM(K25:K35)/COUNTA(K25:K35),AVERAGE(OFFSET(K35,-K7/12-4,0):OFFSET(K35,-K7/12,0)))</f>
        <v>1.0310109281334621</v>
      </c>
      <c r="L44" s="25">
        <f ca="1">IF(COUNTA(L25:L35)&lt;=5,SUM(L25:L35)/COUNTA(L25:L35),AVERAGE(OFFSET(L35,-L7/12-4,0):OFFSET(L35,-L7/12,0)))</f>
        <v>0.99727392222190436</v>
      </c>
      <c r="M44" s="25">
        <f ca="1">IF(COUNTA(M25:M35)&lt;=5,SUM(M25:M35)/COUNTA(M25:M35),AVERAGE(OFFSET(M35,-M7/12-4,0):OFFSET(M35,-M7/12,0)))</f>
        <v>0.9905713297960822</v>
      </c>
      <c r="N44" s="25">
        <f ca="1">IF(COUNTA(N25:N35)&lt;=5,SUM(N25:N35)/COUNTA(N25:N35),AVERAGE(OFFSET(N35,-N7/12-4,0):OFFSET(N35,-N7/12,0)))</f>
        <v>0.99917903378591733</v>
      </c>
      <c r="T44" t="s">
        <v>35</v>
      </c>
      <c r="U44" s="25">
        <f ca="1">IF(COUNTA(U25:U35)&lt;=5,SUM(U25:U35)/COUNTA(U25:U35),AVERAGE(OFFSET(U35,-T7/12-4,0):OFFSET(U35,-T7/12,0)))</f>
        <v>3.7499544082323064</v>
      </c>
      <c r="V44" s="25">
        <f ca="1">IF(COUNTA(V25:V35)&lt;=5,SUM(V25:V35)/COUNTA(V25:V35),AVERAGE(OFFSET(V35,-U7/12-4,0):OFFSET(V35,-U7/12,0)))</f>
        <v>2.1099818126030301</v>
      </c>
      <c r="W44" s="25">
        <f ca="1">IF(COUNTA(W25:W35)&lt;=5,SUM(W25:W35)/COUNTA(W25:W35),AVERAGE(OFFSET(W35,-V7/12-4,0):OFFSET(W35,-V7/12,0)))</f>
        <v>1.6132929519657477</v>
      </c>
      <c r="X44" s="25">
        <f ca="1">IF(COUNTA(X25:X35)&lt;=5,SUM(X25:X35)/COUNTA(X25:X35),AVERAGE(OFFSET(X35,-W7/12-4,0):OFFSET(X35,-W7/12,0)))</f>
        <v>1.3654445654342449</v>
      </c>
      <c r="Y44" s="25">
        <f ca="1">IF(COUNTA(Y25:Y35)&lt;=5,SUM(Y25:Y35)/COUNTA(Y25:Y35),AVERAGE(OFFSET(Y35,-X7/12-4,0):OFFSET(Y35,-X7/12,0)))</f>
        <v>1.220475746507055</v>
      </c>
      <c r="Z44" s="25">
        <f ca="1">IF(COUNTA(Z25:Z35)&lt;=5,SUM(Z25:Z35)/COUNTA(Z25:Z35),AVERAGE(OFFSET(Z35,-Y7/12-4,0):OFFSET(Z35,-Y7/12,0)))</f>
        <v>1.1288420478675578</v>
      </c>
      <c r="AA44" s="25">
        <f ca="1">IF(COUNTA(AA25:AA35)&lt;=5,SUM(AA25:AA35)/COUNTA(AA25:AA35),AVERAGE(OFFSET(AA35,-Z7/12-4,0):OFFSET(AA35,-Z7/12,0)))</f>
        <v>1.0589125340166738</v>
      </c>
      <c r="AB44" s="25">
        <f ca="1">IF(COUNTA(AB25:AB35)&lt;=5,SUM(AB25:AB35)/COUNTA(AB25:AB35),AVERAGE(OFFSET(AB35,-AA7/12-4,0):OFFSET(AB35,-AA7/12,0)))</f>
        <v>1.0349483191536437</v>
      </c>
      <c r="AC44" s="25">
        <f ca="1">IF(COUNTA(AC25:AC35)&lt;=5,SUM(AC25:AC35)/COUNTA(AC25:AC35),AVERAGE(OFFSET(AC35,-AB7/12-4,0):OFFSET(AC35,-AB7/12,0)))</f>
        <v>1.019367944298406</v>
      </c>
      <c r="AD44" s="25">
        <f ca="1">IF(COUNTA(AD25:AD35)&lt;=5,SUM(AD25:AD35)/COUNTA(AD25:AD35),AVERAGE(OFFSET(AD35,-AC7/12-4,0):OFFSET(AD35,-AC7/12,0)))</f>
        <v>1.0036792692210099</v>
      </c>
    </row>
    <row r="45" spans="2:31" x14ac:dyDescent="0.25">
      <c r="D45" t="s">
        <v>105</v>
      </c>
      <c r="E45" s="25">
        <f ca="1">IF(COUNTA(E25:E35)&lt;=3,SUM(E25:E35)/COUNTA(E25:E35),AVERAGE(OFFSET(E35,-E7/12-2,0):OFFSET(E35,-E7/12,0)))</f>
        <v>1.6706212328471004</v>
      </c>
      <c r="F45" s="25">
        <f ca="1">IF(COUNTA(F25:F35)&lt;=3,SUM(F25:F35)/COUNTA(F25:F35),AVERAGE(OFFSET(F35,-F7/12-2,0):OFFSET(F35,-F7/12,0)))</f>
        <v>1.3304072606876769</v>
      </c>
      <c r="G45" s="25">
        <f ca="1">IF(COUNTA(G25:G35)&lt;=3,SUM(G25:G35)/COUNTA(G25:G35),AVERAGE(OFFSET(G35,-G7/12-2,0):OFFSET(G35,-G7/12,0)))</f>
        <v>1.1866567749193815</v>
      </c>
      <c r="H45" s="25">
        <f ca="1">IF(COUNTA(H25:H35)&lt;=3,SUM(H25:H35)/COUNTA(H25:H35),AVERAGE(OFFSET(H35,-H7/12-2,0):OFFSET(H35,-H7/12,0)))</f>
        <v>1.0829759889993309</v>
      </c>
      <c r="I45" s="25">
        <f ca="1">IF(COUNTA(I25:I35)&lt;=3,SUM(I25:I35)/COUNTA(I25:I35),AVERAGE(OFFSET(I35,-I7/12-2,0):OFFSET(I35,-I7/12,0)))</f>
        <v>1.0618077544775455</v>
      </c>
      <c r="J45" s="25">
        <f ca="1">IF(COUNTA(J25:J35)&lt;=3,SUM(J25:J35)/COUNTA(J25:J35),AVERAGE(OFFSET(J35,-J7/12-2,0):OFFSET(J35,-J7/12,0)))</f>
        <v>1.0330670041118057</v>
      </c>
      <c r="K45" s="25">
        <f ca="1">IF(COUNTA(K25:K35)&lt;=3,SUM(K25:K35)/COUNTA(K25:K35),AVERAGE(OFFSET(K35,-K7/12-2,0):OFFSET(K35,-K7/12,0)))</f>
        <v>1.0032669310479567</v>
      </c>
      <c r="L45" s="25">
        <f ca="1">IF(COUNTA(L25:L35)&lt;=3,SUM(L25:L35)/COUNTA(L25:L35),AVERAGE(OFFSET(L35,-L7/12-2,0):OFFSET(L35,-L7/12,0)))</f>
        <v>0.99727392222190436</v>
      </c>
      <c r="M45" s="25">
        <f ca="1">IF(COUNTA(M25:M35)&lt;=3,SUM(M25:M35)/COUNTA(M25:M35),AVERAGE(OFFSET(M35,-M7/12-2,0):OFFSET(M35,-M7/12,0)))</f>
        <v>0.9905713297960822</v>
      </c>
      <c r="N45" s="25">
        <f ca="1">IF(COUNTA(N25:N35)&lt;=3,SUM(N25:N35)/COUNTA(N25:N35),AVERAGE(OFFSET(N35,-N7/12-2,0):OFFSET(N35,-N7/12,0)))</f>
        <v>0.99917903378591733</v>
      </c>
      <c r="T45" t="s">
        <v>105</v>
      </c>
      <c r="U45" s="25">
        <f ca="1">IF(COUNTA(U25:U35)&lt;=3,SUM(U25:U35)/COUNTA(U25:U35),AVERAGE(OFFSET(U35,-T7/12-2,0):OFFSET(U35,-T7/12,0)))</f>
        <v>3.5710621715489688</v>
      </c>
      <c r="V45" s="25">
        <f ca="1">IF(COUNTA(V25:V35)&lt;=3,SUM(V25:V35)/COUNTA(V25:V35),AVERAGE(OFFSET(V35,-U7/12-2,0):OFFSET(V35,-U7/12,0)))</f>
        <v>2.2582717455482832</v>
      </c>
      <c r="W45" s="25">
        <f ca="1">IF(COUNTA(W25:W35)&lt;=3,SUM(W25:W35)/COUNTA(W25:W35),AVERAGE(OFFSET(W35,-V7/12-2,0):OFFSET(W35,-V7/12,0)))</f>
        <v>1.6524442685982408</v>
      </c>
      <c r="X45" s="25">
        <f ca="1">IF(COUNTA(X25:X35)&lt;=3,SUM(X25:X35)/COUNTA(X25:X35),AVERAGE(OFFSET(X35,-W7/12-2,0):OFFSET(X35,-W7/12,0)))</f>
        <v>1.389616055207983</v>
      </c>
      <c r="Y45" s="25">
        <f ca="1">IF(COUNTA(Y25:Y35)&lt;=3,SUM(Y25:Y35)/COUNTA(Y25:Y35),AVERAGE(OFFSET(Y35,-X7/12-2,0):OFFSET(Y35,-X7/12,0)))</f>
        <v>1.2287489262103333</v>
      </c>
      <c r="Z45" s="25">
        <f ca="1">IF(COUNTA(Z25:Z35)&lt;=3,SUM(Z25:Z35)/COUNTA(Z25:Z35),AVERAGE(OFFSET(Z35,-Y7/12-2,0):OFFSET(Z35,-Y7/12,0)))</f>
        <v>1.1458312302010558</v>
      </c>
      <c r="AA45" s="25">
        <f ca="1">IF(COUNTA(AA25:AA35)&lt;=3,SUM(AA25:AA35)/COUNTA(AA25:AA35),AVERAGE(OFFSET(AA35,-Z7/12-2,0):OFFSET(AA35,-Z7/12,0)))</f>
        <v>1.0489220938880124</v>
      </c>
      <c r="AB45" s="25">
        <f ca="1">IF(COUNTA(AB25:AB35)&lt;=3,SUM(AB25:AB35)/COUNTA(AB25:AB35),AVERAGE(OFFSET(AB35,-AA7/12-2,0):OFFSET(AB35,-AA7/12,0)))</f>
        <v>1.0349483191536437</v>
      </c>
      <c r="AC45" s="25">
        <f ca="1">IF(COUNTA(AC25:AC35)&lt;=3,SUM(AC25:AC35)/COUNTA(AC25:AC35),AVERAGE(OFFSET(AC35,-AB7/12-2,0):OFFSET(AC35,-AB7/12,0)))</f>
        <v>1.019367944298406</v>
      </c>
      <c r="AD45" s="25">
        <f ca="1">IF(COUNTA(AD25:AD35)&lt;=3,SUM(AD25:AD35)/COUNTA(AD25:AD35),AVERAGE(OFFSET(AD35,-AC7/12-2,0):OFFSET(AD35,-AC7/12,0)))</f>
        <v>1.0036792692210099</v>
      </c>
    </row>
    <row r="46" spans="2:31" x14ac:dyDescent="0.25">
      <c r="D46" t="s">
        <v>104</v>
      </c>
      <c r="E46" s="25">
        <f ca="1">IF(COUNTA(E25:E35)&lt;=2,SUM(E25:E35)/COUNTA(E25:E35),AVERAGE(OFFSET(E35,-E7/12-1,0):OFFSET(E35,-E7/12,0)))</f>
        <v>1.6788411050424297</v>
      </c>
      <c r="F46" s="25">
        <f ca="1">IF(COUNTA(F25:F35)&lt;=2,SUM(F25:F35)/COUNTA(F25:F35),AVERAGE(OFFSET(F35,-F7/12-1,0):OFFSET(F35,-F7/12,0)))</f>
        <v>1.2630822698269359</v>
      </c>
      <c r="G46" s="25">
        <f ca="1">IF(COUNTA(G25:G35)&lt;=2,SUM(G25:G35)/COUNTA(G25:G35),AVERAGE(OFFSET(G35,-G7/12-1,0):OFFSET(G35,-G7/12,0)))</f>
        <v>1.1113088758929417</v>
      </c>
      <c r="H46" s="25">
        <f ca="1">IF(COUNTA(H25:H35)&lt;=2,SUM(H25:H35)/COUNTA(H25:H35),AVERAGE(OFFSET(H35,-H7/12-1,0):OFFSET(H35,-H7/12,0)))</f>
        <v>1.0349028291729283</v>
      </c>
      <c r="I46" s="25">
        <f ca="1">IF(COUNTA(I25:I35)&lt;=2,SUM(I25:I35)/COUNTA(I25:I35),AVERAGE(OFFSET(I35,-I7/12-1,0):OFFSET(I35,-I7/12,0)))</f>
        <v>1.0498670183556982</v>
      </c>
      <c r="J46" s="25">
        <f ca="1">IF(COUNTA(J25:J35)&lt;=2,SUM(J25:J35)/COUNTA(J25:J35),AVERAGE(OFFSET(J35,-J7/12-1,0):OFFSET(J35,-J7/12,0)))</f>
        <v>1.0134550537328604</v>
      </c>
      <c r="K46" s="25">
        <f ca="1">IF(COUNTA(K25:K35)&lt;=2,SUM(K25:K35)/COUNTA(K25:K35),AVERAGE(OFFSET(K35,-K7/12-1,0):OFFSET(K35,-K7/12,0)))</f>
        <v>1.0108579959980926</v>
      </c>
      <c r="L46" s="25">
        <f ca="1">IF(COUNTA(L25:L35)&lt;=2,SUM(L25:L35)/COUNTA(L25:L35),AVERAGE(OFFSET(L35,-L7/12-1,0):OFFSET(L35,-L7/12,0)))</f>
        <v>1.0021127652832416</v>
      </c>
      <c r="M46" s="25">
        <f ca="1">IF(COUNTA(M25:M35)&lt;=2,SUM(M25:M35)/COUNTA(M25:M35),AVERAGE(OFFSET(M35,-M7/12-1,0):OFFSET(M35,-M7/12,0)))</f>
        <v>0.9905713297960822</v>
      </c>
      <c r="N46" s="25">
        <f ca="1">IF(COUNTA(N25:N35)&lt;=2,SUM(N25:N35)/COUNTA(N25:N35),AVERAGE(OFFSET(N35,-N7/12-1,0):OFFSET(N35,-N7/12,0)))</f>
        <v>0.99917903378591733</v>
      </c>
      <c r="T46" t="s">
        <v>104</v>
      </c>
      <c r="U46" s="25">
        <f ca="1">IF(COUNTA(U25:U35)&lt;=2,SUM(U25:U35)/COUNTA(U25:U35),AVERAGE(OFFSET(U35,-T7/12-1,0):OFFSET(U35,-T7/12,0)))</f>
        <v>3.3488706151939756</v>
      </c>
      <c r="V46" s="25">
        <f ca="1">IF(COUNTA(V25:V35)&lt;=2,SUM(V25:V35)/COUNTA(V25:V35),AVERAGE(OFFSET(V35,-U7/12-1,0):OFFSET(V35,-U7/12,0)))</f>
        <v>2.0765367353157567</v>
      </c>
      <c r="W46" s="25">
        <f ca="1">IF(COUNTA(W25:W35)&lt;=2,SUM(W25:W35)/COUNTA(W25:W35),AVERAGE(OFFSET(W35,-V7/12-1,0):OFFSET(W35,-V7/12,0)))</f>
        <v>1.5761985325196908</v>
      </c>
      <c r="X46" s="25">
        <f ca="1">IF(COUNTA(X25:X35)&lt;=2,SUM(X25:X35)/COUNTA(X25:X35),AVERAGE(OFFSET(X35,-W7/12-1,0):OFFSET(X35,-W7/12,0)))</f>
        <v>1.3615229739638188</v>
      </c>
      <c r="Y46" s="25">
        <f ca="1">IF(COUNTA(Y25:Y35)&lt;=2,SUM(Y25:Y35)/COUNTA(Y25:Y35),AVERAGE(OFFSET(Y35,-X7/12-1,0):OFFSET(Y35,-X7/12,0)))</f>
        <v>1.2056936111550045</v>
      </c>
      <c r="Z46" s="25">
        <f ca="1">IF(COUNTA(Z25:Z35)&lt;=2,SUM(Z25:Z35)/COUNTA(Z25:Z35),AVERAGE(OFFSET(Z35,-Y7/12-1,0):OFFSET(Z35,-Y7/12,0)))</f>
        <v>1.1430354807987593</v>
      </c>
      <c r="AA46" s="25">
        <f ca="1">IF(COUNTA(AA25:AA35)&lt;=2,SUM(AA25:AA35)/COUNTA(AA25:AA35),AVERAGE(OFFSET(AA35,-Z7/12-1,0):OFFSET(AA35,-Z7/12,0)))</f>
        <v>1.0598788237038659</v>
      </c>
      <c r="AB46" s="25">
        <f ca="1">IF(COUNTA(AB25:AB35)&lt;=2,SUM(AB25:AB35)/COUNTA(AB25:AB35),AVERAGE(OFFSET(AB35,-AA7/12-1,0):OFFSET(AB35,-AA7/12,0)))</f>
        <v>1.0214910687852545</v>
      </c>
      <c r="AC46" s="25">
        <f ca="1">IF(COUNTA(AC25:AC35)&lt;=2,SUM(AC25:AC35)/COUNTA(AC25:AC35),AVERAGE(OFFSET(AC35,-AB7/12-1,0):OFFSET(AC35,-AB7/12,0)))</f>
        <v>1.019367944298406</v>
      </c>
      <c r="AD46" s="25">
        <f ca="1">IF(COUNTA(AD25:AD35)&lt;=2,SUM(AD25:AD35)/COUNTA(AD25:AD35),AVERAGE(OFFSET(AD35,-AC7/12-1,0):OFFSET(AD35,-AC7/12,0)))</f>
        <v>1.0036792692210099</v>
      </c>
    </row>
    <row r="47" spans="2:31" x14ac:dyDescent="0.25">
      <c r="C47" t="s">
        <v>37</v>
      </c>
      <c r="E47" s="2"/>
      <c r="F47" s="2"/>
      <c r="G47" s="2"/>
      <c r="H47" s="2"/>
      <c r="I47" s="2"/>
      <c r="J47" s="2"/>
      <c r="K47" s="2"/>
      <c r="L47" s="2"/>
      <c r="M47" s="2"/>
      <c r="S47" t="s">
        <v>37</v>
      </c>
      <c r="U47" s="2"/>
      <c r="V47" s="2"/>
      <c r="W47" s="2"/>
      <c r="X47" s="2"/>
      <c r="Y47" s="2"/>
      <c r="Z47" s="2"/>
      <c r="AA47" s="2"/>
      <c r="AB47" s="2"/>
      <c r="AC47" s="2"/>
    </row>
    <row r="48" spans="2:31" x14ac:dyDescent="0.25">
      <c r="D48" t="s">
        <v>35</v>
      </c>
      <c r="E48" s="25">
        <f ca="1">IF(COUNTA(E25:E35)&lt;=2,E44,IF(COUNTA(E25:E34)&lt;=5,(SUM(E25:E35)-MAX(E25:E35)-MIN(E25:E35))/(COUNTA(E25:E35)-2),(SUM(OFFSET(E35,-E7/12-4,0):OFFSET(E35,-E7/12,0))-MAX(OFFSET(E35,-E7/12-4,0):OFFSET(E35,-E7/12,0))-MIN(OFFSET(E35,-E7/12-4,0):OFFSET(E35,-E7/12,0)))/3))</f>
        <v>1.714539145383329</v>
      </c>
      <c r="F48" s="25">
        <f ca="1">IF(COUNTA(F25:F35)&lt;=2,F44,IF(COUNTA(F25:F34)&lt;=5,(SUM(F25:F35)-MAX(F25:F35)-MIN(F25:F35))/(COUNTA(F25:F35)-2),(SUM(OFFSET(F35,-F7/12-4,0):OFFSET(F35,-F7/12,0))-MAX(OFFSET(F35,-F7/12-4,0):OFFSET(F35,-F7/12,0))-MIN(OFFSET(F35,-F7/12-4,0):OFFSET(F35,-F7/12,0)))/3))</f>
        <v>1.4188711315208149</v>
      </c>
      <c r="G48" s="25">
        <f ca="1">IF(COUNTA(G25:G35)&lt;=2,G44,IF(COUNTA(G25:G34)&lt;=5,(SUM(G25:G35)-MAX(G25:G35)-MIN(G25:G35))/(COUNTA(G25:G35)-2),(SUM(OFFSET(G35,-G7/12-4,0):OFFSET(G35,-G7/12,0))-MAX(OFFSET(G35,-G7/12-4,0):OFFSET(G35,-G7/12,0))-MIN(OFFSET(G35,-G7/12-4,0):OFFSET(G35,-G7/12,0)))/3))</f>
        <v>1.2732622082730203</v>
      </c>
      <c r="H48" s="25">
        <f ca="1">IF(COUNTA(H25:H35)&lt;=2,H44,IF(COUNTA(H25:H34)&lt;=5,(SUM(H25:H35)-MAX(H25:H35)-MIN(H25:H35))/(COUNTA(H25:H35)-2),(SUM(OFFSET(H35,-H7/12-4,0):OFFSET(H35,-H7/12,0))-MAX(OFFSET(H35,-H7/12-4,0):OFFSET(H35,-H7/12,0))-MIN(OFFSET(H35,-H7/12-4,0):OFFSET(H35,-H7/12,0)))/3))</f>
        <v>1.1183570295926748</v>
      </c>
      <c r="I48" s="25">
        <f ca="1">IF(COUNTA(I25:I35)&lt;=2,I44,IF(COUNTA(I25:I34)&lt;=5,(SUM(I25:I35)-MAX(I25:I35)-MIN(I25:I35))/(COUNTA(I25:I35)-2),(SUM(OFFSET(I35,-I7/12-4,0):OFFSET(I35,-I7/12,0))-MAX(OFFSET(I35,-I7/12-4,0):OFFSET(I35,-I7/12,0))-MIN(OFFSET(I35,-I7/12-4,0):OFFSET(I35,-I7/12,0)))/3))</f>
        <v>1.0798865197448044</v>
      </c>
      <c r="J48" s="25">
        <f ca="1">IF(COUNTA(J25:J35)&lt;=2,J44,IF(COUNTA(J25:J34)&lt;=5,(SUM(J25:J35)-MAX(J25:J35)-MIN(J25:J35))/(COUNTA(J25:J35)-2),(SUM(OFFSET(J35,-J7/12-4,0):OFFSET(J35,-J7/12,0))-MAX(OFFSET(J35,-J7/12-4,0):OFFSET(J35,-J7/12,0))-MIN(OFFSET(J35,-J7/12-4,0):OFFSET(J35,-J7/12,0)))/3))</f>
        <v>1.0459822633466525</v>
      </c>
      <c r="K48" s="25">
        <f ca="1">IF(COUNTA(K25:K35)&lt;=2,K44,IF(COUNTA(K25:K34)&lt;=5,(SUM(K25:K35)-MAX(K25:K35)-MIN(K25:K35))/(COUNTA(K25:K35)-2),(SUM(OFFSET(K35,-K7/12-4,0):OFFSET(K35,-K7/12,0))-MAX(OFFSET(K35,-K7/12-4,0):OFFSET(K35,-K7/12,0))-MIN(OFFSET(K35,-K7/12-4,0):OFFSET(K35,-K7/12,0)))/3))</f>
        <v>1.0108579959980926</v>
      </c>
      <c r="L48" s="25">
        <f ca="1">IF(COUNTA(L25:L35)&lt;=2,L44,IF(COUNTA(L25:L34)&lt;=5,(SUM(L25:L35)-MAX(L25:L35)-MIN(L25:L35))/(COUNTA(L25:L35)-2),(SUM(OFFSET(L35,-L7/12-4,0):OFFSET(L35,-L7/12,0))-MAX(OFFSET(L35,-L7/12-4,0):OFFSET(L35,-L7/12,0))-MIN(OFFSET(L35,-L7/12-4,0):OFFSET(L35,-L7/12,0)))/3))</f>
        <v>0.99309425409945318</v>
      </c>
      <c r="M48" s="25">
        <f ca="1">IF(COUNTA(M25:M35)&lt;=2,M44,IF(COUNTA(M25:M34)&lt;=5,(SUM(M25:M35)-MAX(M25:M35)-MIN(M25:M35))/(COUNTA(M25:M35)-2),(SUM(OFFSET(M35,-M7/12-4,0):OFFSET(M35,-M7/12,0))-MAX(OFFSET(M35,-M7/12-4,0):OFFSET(M35,-M7/12,0))-MIN(OFFSET(M35,-M7/12-4,0):OFFSET(M35,-M7/12,0)))/3))</f>
        <v>0.9905713297960822</v>
      </c>
      <c r="N48" s="25">
        <f ca="1">IF(COUNTA(N25:N35)&lt;=2,N44,IF(COUNTA(N25:N34)&lt;=5,(SUM(N25:N35)-MAX(N25:N35)-MIN(N25:N35))/(COUNTA(N25:N35)-2),(SUM(OFFSET(N35,-N7/12-4,0):OFFSET(N35,-N7/12,0))-MAX(OFFSET(N35,-N7/12-4,0):OFFSET(N35,-N7/12,0))-MIN(OFFSET(N35,-N7/12-4,0):OFFSET(N35,-N7/12,0)))/3))</f>
        <v>0.99917903378591733</v>
      </c>
      <c r="T48" t="s">
        <v>35</v>
      </c>
      <c r="U48" s="25">
        <f ca="1">IF(COUNTA(U25:U35)&lt;=2,U44,IF(COUNTA(U25:U35)&lt;=5,(SUM(U25:U35)-MAX(U25:U35)-MIN(U25:U35))/(COUNTA(U25:U35)-2),(SUM(OFFSET(U35,-T7/12-4,0):OFFSET(U35,-T7/12,0))-MAX(OFFSET(U35,-T7/12-4,0):OFFSET(U35,-T7/12,0))-MIN(OFFSET(U35,-T7/12-4,0):OFFSET(U35,-T7/12,0)))/3))</f>
        <v>3.6525406525320094</v>
      </c>
      <c r="V48" s="25">
        <f ca="1">IF(COUNTA(V25:V35)&lt;=2,V44,IF(COUNTA(V25:V35)&lt;=5,(SUM(V25:V35)-MAX(V25:V35)-MIN(V25:V35))/(COUNTA(V25:V35)-2),(SUM(OFFSET(V35,-U7/12-4,0):OFFSET(V35,-U7/12,0))-MAX(OFFSET(V35,-U7/12-4,0):OFFSET(V35,-U7/12,0))-MIN(OFFSET(V35,-U7/12-4,0):OFFSET(V35,-U7/12,0)))/3))</f>
        <v>2.0618685073045211</v>
      </c>
      <c r="W48" s="25">
        <f ca="1">IF(COUNTA(W25:W35)&lt;=2,W44,IF(COUNTA(W25:W35)&lt;=5,(SUM(W25:W35)-MAX(W25:W35)-MIN(W25:W35))/(COUNTA(W25:W35)-2),(SUM(OFFSET(W35,-V7/12-4,0):OFFSET(W35,-V7/12,0))-MAX(OFFSET(W35,-V7/12-4,0):OFFSET(W35,-V7/12,0))-MIN(OFFSET(W35,-V7/12-4,0):OFFSET(W35,-V7/12,0)))/3))</f>
        <v>1.5943606192316337</v>
      </c>
      <c r="X48" s="25">
        <f ca="1">IF(COUNTA(X25:X35)&lt;=2,X44,IF(COUNTA(X25:X35)&lt;=5,(SUM(X25:X35)-MAX(X25:X35)-MIN(X25:X35))/(COUNTA(X25:X35)-2),(SUM(OFFSET(X35,-W7/12-4,0):OFFSET(X35,-W7/12,0))-MAX(OFFSET(X35,-W7/12-4,0):OFFSET(X35,-W7/12,0))-MIN(OFFSET(X35,-W7/12-4,0):OFFSET(X35,-W7/12,0)))/3))</f>
        <v>1.3680589597478623</v>
      </c>
      <c r="Y48" s="25">
        <f ca="1">IF(COUNTA(Y25:Y35)&lt;=2,Y44,IF(COUNTA(Y25:Y35)&lt;=5,(SUM(Y25:Y35)-MAX(Y25:Y35)-MIN(Y25:Y35))/(COUNTA(Y25:Y35)-2),(SUM(OFFSET(Y35,-X7/12-4,0):OFFSET(Y35,-X7/12,0))-MAX(OFFSET(Y35,-X7/12-4,0):OFFSET(Y35,-X7/12,0))-MIN(OFFSET(Y35,-X7/12-4,0):OFFSET(Y35,-X7/12,0)))/3))</f>
        <v>1.2293247275783596</v>
      </c>
      <c r="Z48" s="25">
        <f ca="1">IF(COUNTA(Z25:Z35)&lt;=2,Z44,IF(COUNTA(Z25:Z35)&lt;=5,(SUM(Z25:Z35)-MAX(Z25:Z35)-MIN(Z25:Z35))/(COUNTA(Z25:Z35)-2),(SUM(OFFSET(Z35,-Y7/12-4,0):OFFSET(Z35,-Y7/12,0))-MAX(OFFSET(Z35,-Y7/12-4,0):OFFSET(Z35,-Y7/12,0))-MIN(OFFSET(Z35,-Y7/12-4,0):OFFSET(Z35,-Y7/12,0)))/3))</f>
        <v>1.1282452681014974</v>
      </c>
      <c r="AA48" s="25">
        <f ca="1">IF(COUNTA(AA25:AA35)&lt;=2,AA44,IF(COUNTA(AA25:AA35)&lt;=5,(SUM(AA25:AA35)-MAX(AA25:AA35)-MIN(AA25:AA35))/(COUNTA(AA25:AA35)-2),(SUM(OFFSET(AA35,-Z7/12-4,0):OFFSET(AA35,-Z7/12,0))-MAX(OFFSET(AA35,-Z7/12-4,0):OFFSET(AA35,-Z7/12,0))-MIN(OFFSET(AA35,-Z7/12-4,0):OFFSET(AA35,-Z7/12,0)))/3))</f>
        <v>1.0598788237038659</v>
      </c>
      <c r="AB48" s="25">
        <f ca="1">IF(COUNTA(AB25:AB35)&lt;=2,AB44,IF(COUNTA(AB25:AB35)&lt;=5,(SUM(AB25:AB35)-MAX(AB25:AB35)-MIN(AB25:AB35))/(COUNTA(AB25:AB35)-2),(SUM(OFFSET(AB35,-AA7/12-4,0):OFFSET(AB35,-AA7/12,0))-MAX(OFFSET(AB35,-AA7/12-4,0):OFFSET(AB35,-AA7/12,0))-MIN(OFFSET(AB35,-AA7/12-4,0):OFFSET(AB35,-AA7/12,0)))/3))</f>
        <v>1.0245111692941895</v>
      </c>
      <c r="AC48" s="25">
        <f ca="1">IF(COUNTA(AC25:AC35)&lt;=2,AC44,IF(COUNTA(AC25:AC35)&lt;=5,(SUM(AC25:AC35)-MAX(AC25:AC35)-MIN(AC25:AC35))/(COUNTA(AC25:AC35)-2),(SUM(OFFSET(AC35,-AB7/12-4,0):OFFSET(AC35,-AB7/12,0))-MAX(OFFSET(AC35,-AB7/12-4,0):OFFSET(AC35,-AB7/12,0))-MIN(OFFSET(AC35,-AB7/12-4,0):OFFSET(AC35,-AB7/12,0)))/3))</f>
        <v>1.019367944298406</v>
      </c>
      <c r="AD48">
        <f ca="1">IF(COUNTA(AD25:AD35)&lt;=2,AD44,IF(COUNTA(AD25:AD35)&lt;=5,(SUM(AD25:AD35)-MAX(AD25:AD35)-MIN(AD25:AD35))/(COUNTA(AD25:AD35)-2),(SUM(OFFSET(AD35,-AC7/12-4,0):OFFSET(AD35,-AC7/12,0))-MAX(OFFSET(AD35,-AC7/12-4,0):OFFSET(AD35,-AC7/12,0))-MIN(OFFSET(AD35,-AC7/12-4,0):OFFSET(AD35,-AC7/12,0)))/3))</f>
        <v>1.0036792692210099</v>
      </c>
    </row>
    <row r="49" spans="2:31" x14ac:dyDescent="0.25">
      <c r="B49" t="s">
        <v>38</v>
      </c>
      <c r="E49" s="2"/>
      <c r="F49" s="2"/>
      <c r="G49" s="2"/>
      <c r="H49" s="2"/>
      <c r="I49" s="2"/>
      <c r="J49" s="2"/>
      <c r="K49" s="2"/>
      <c r="L49" s="2"/>
      <c r="M49" s="2"/>
      <c r="R49" t="s">
        <v>38</v>
      </c>
      <c r="U49" s="2"/>
      <c r="V49" s="2"/>
      <c r="W49" s="2"/>
      <c r="X49" s="2"/>
      <c r="Y49" s="2"/>
      <c r="Z49" s="2"/>
      <c r="AA49" s="2"/>
      <c r="AB49" s="2"/>
      <c r="AC49" s="2"/>
    </row>
    <row r="50" spans="2:31" x14ac:dyDescent="0.25">
      <c r="D50" t="s">
        <v>40</v>
      </c>
      <c r="E50" s="25">
        <f ca="1">IF(COUNTA(E25:E35)&lt;=4,SUMPRODUCT(E25:OFFSET(E35,-E7/12,0),E8:OFFSET(E18,-E7/12,0))/SUM(E8:OFFSET(E18,-E7/12,0)),SUMPRODUCT(OFFSET(E35,-E7/12-3,0):OFFSET(E35,-E7/12,0),OFFSET(E18,-E7/12-3,0):OFFSET(E18,-E7/12,0))/SUM(OFFSET(E18,-E7/12-3,0):OFFSET(E18,-E7/12,0)))</f>
        <v>1.8015768012839977</v>
      </c>
      <c r="F50" s="25">
        <f ca="1">IF(COUNTA(F25:F35)&lt;=4,SUMPRODUCT(F25:OFFSET(F35,-F7/12,0),F8:OFFSET(F18,-F7/12,0))/SUM(F8:OFFSET(F18,-F7/12,0)),SUMPRODUCT(OFFSET(F35,-F7/12-3,0):OFFSET(F35,-F7/12,0),OFFSET(F18,-F7/12-3,0):OFFSET(F18,-F7/12,0))/SUM(OFFSET(F18,-F7/12-3,0):OFFSET(F18,-F7/12,0)))</f>
        <v>1.3763392562256425</v>
      </c>
      <c r="G50" s="25">
        <f ca="1">IF(COUNTA(G25:G35)&lt;=4,SUMPRODUCT(G25:OFFSET(G35,-G7/12,0),G8:OFFSET(G18,-G7/12,0))/SUM(G8:OFFSET(G18,-G7/12,0)),SUMPRODUCT(OFFSET(G35,-G7/12-3,0):OFFSET(G35,-G7/12,0),OFFSET(G18,-G7/12-3,0):OFFSET(G18,-G7/12,0))/SUM(OFFSET(G18,-G7/12-3,0):OFFSET(G18,-G7/12,0)))</f>
        <v>1.1847693001675474</v>
      </c>
      <c r="H50" s="25">
        <f ca="1">IF(COUNTA(H25:H35)&lt;=4,SUMPRODUCT(H25:OFFSET(H35,-H7/12,0),H8:OFFSET(H18,-H7/12,0))/SUM(H8:OFFSET(H18,-H7/12,0)),SUMPRODUCT(OFFSET(H35,-H7/12-3,0):OFFSET(H35,-H7/12,0),OFFSET(H18,-H7/12-3,0):OFFSET(H18,-H7/12,0))/SUM(OFFSET(H18,-H7/12-3,0):OFFSET(H18,-H7/12,0)))</f>
        <v>1.0939811720458124</v>
      </c>
      <c r="I50" s="25">
        <f ca="1">IF(COUNTA(I25:I35)&lt;=4,SUMPRODUCT(I25:OFFSET(I35,-I7/12,0),I8:OFFSET(I18,-I7/12,0))/SUM(I8:OFFSET(I18,-I7/12,0)),SUMPRODUCT(OFFSET(I35,-I7/12-3,0):OFFSET(I35,-I7/12,0),OFFSET(I18,-I7/12-3,0):OFFSET(I18,-I7/12,0))/SUM(OFFSET(I18,-I7/12-3,0):OFFSET(I18,-I7/12,0)))</f>
        <v>1.0809384395226405</v>
      </c>
      <c r="J50" s="25">
        <f ca="1">IF(COUNTA(J25:J35)&lt;=4,SUMPRODUCT(J25:OFFSET(J35,-J7/12,0),J8:OFFSET(J18,-J7/12,0))/SUM(J8:OFFSET(J18,-J7/12,0)),SUMPRODUCT(OFFSET(J35,-J7/12-3,0):OFFSET(J35,-J7/12,0),OFFSET(J18,-J7/12-3,0):OFFSET(J18,-J7/12,0))/SUM(OFFSET(J18,-J7/12-3,0):OFFSET(J18,-J7/12,0)))</f>
        <v>1.0325838718858245</v>
      </c>
      <c r="K50" s="25">
        <f ca="1">IF(COUNTA(K25:K35)&lt;=4,SUMPRODUCT(K25:OFFSET(K35,-K7/12,0),K8:OFFSET(K18,-K7/12,0))/SUM(K8:OFFSET(K18,-K7/12,0)),SUMPRODUCT(OFFSET(K35,-K7/12-3,0):OFFSET(K35,-K7/12,0),OFFSET(K18,-K7/12-3,0):OFFSET(K18,-K7/12,0))/SUM(OFFSET(K18,-K7/12-3,0):OFFSET(K18,-K7/12,0)))</f>
        <v>1.0190158928447499</v>
      </c>
      <c r="L50" s="25">
        <f ca="1">IF(COUNTA(L25:L35)&lt;=4,SUMPRODUCT(L25:OFFSET(L35,-L7/12,0),L8:OFFSET(L18,-L7/12,0))/SUM(L8:OFFSET(L18,-L7/12,0)),SUMPRODUCT(OFFSET(L35,-L7/12-3,0):OFFSET(L35,-L7/12,0),OFFSET(L18,-L7/12-3,0):OFFSET(L18,-L7/12,0))/SUM(OFFSET(L18,-L7/12-3,0):OFFSET(L18,-L7/12,0)))</f>
        <v>0.99763557318282359</v>
      </c>
      <c r="M50" s="25">
        <f ca="1">IF(COUNTA(M25:M35)&lt;=4,SUMPRODUCT(M25:OFFSET(M35,-M7/12,0),M8:OFFSET(M18,-M7/12,0))/SUM(M8:OFFSET(M18,-M7/12,0)),SUMPRODUCT(OFFSET(M35,-M7/12-3,0):OFFSET(M35,-M7/12,0),OFFSET(M18,-M7/12-3,0):OFFSET(M18,-M7/12,0))/SUM(OFFSET(M18,-M7/12-3,0):OFFSET(M18,-M7/12,0)))</f>
        <v>0.99291846534413353</v>
      </c>
      <c r="N50" s="25">
        <f ca="1">IF(COUNTA(N25:N35)&lt;=4,SUMPRODUCT(N25:OFFSET(N35,-N7/12,0),N8:OFFSET(N18,-N7/12,0))/SUM(N8:OFFSET(N18,-N7/12,0)),SUMPRODUCT(OFFSET(N35,-N7/12-3,0):OFFSET(N35,-N7/12,0),OFFSET(N18,-N7/12-3,0):OFFSET(N18,-N7/12,0))/SUM(OFFSET(N18,-N7/12-3,0):OFFSET(N18,-N7/12,0)))</f>
        <v>0.99917903378591733</v>
      </c>
      <c r="T50" t="s">
        <v>40</v>
      </c>
      <c r="U50" s="25">
        <f ca="1">IF(COUNTA(U25:U35)&lt;=4,SUMPRODUCT(U25:OFFSET(U35,-T7/12,0),T8:OFFSET(T18,-T7/12,0))/SUM(T8:OFFSET(T18,-T7/12,0)),SUMPRODUCT(OFFSET(U35,-T7/12-3,0):OFFSET(U35,-T7/12,0),OFFSET(T18,-T7/12-3,0):OFFSET(T18,-T7/12,0))/SUM(OFFSET(T18,-T7/12-3,0):OFFSET(T18,-T7/12,0)))</f>
        <v>3.7130801687763713</v>
      </c>
      <c r="V50" s="25">
        <f ca="1">IF(COUNTA(V25:V35)&lt;=4,SUMPRODUCT(V25:OFFSET(V35,-U7/12,0),U8:OFFSET(U18,-U7/12,0))/SUM(U8:OFFSET(U18,-U7/12,0)),SUMPRODUCT(OFFSET(V35,-U7/12-3,0):OFFSET(V35,-U7/12,0),OFFSET(U18,-U7/12-3,0):OFFSET(U18,-U7/12,0))/SUM(OFFSET(U18,-U7/12-3,0):OFFSET(U18,-U7/12,0)))</f>
        <v>2.2056808272081723</v>
      </c>
      <c r="W50" s="25">
        <f ca="1">IF(COUNTA(W25:W35)&lt;=4,SUMPRODUCT(W25:OFFSET(W35,-V7/12,0),V8:OFFSET(V18,-V7/12,0))/SUM(V8:OFFSET(V18,-V7/12,0)),SUMPRODUCT(OFFSET(W35,-V7/12-3,0):OFFSET(W35,-V7/12,0),OFFSET(V18,-V7/12-3,0):OFFSET(V18,-V7/12,0))/SUM(OFFSET(V18,-V7/12-3,0):OFFSET(V18,-V7/12,0)))</f>
        <v>1.6151795594004628</v>
      </c>
      <c r="X50" s="25">
        <f ca="1">IF(COUNTA(X25:X35)&lt;=4,SUMPRODUCT(X25:OFFSET(X35,-W7/12,0),W8:OFFSET(W18,-W7/12,0))/SUM(W8:OFFSET(W18,-W7/12,0)),SUMPRODUCT(OFFSET(X35,-W7/12-3,0):OFFSET(X35,-W7/12,0),OFFSET(W18,-W7/12-3,0):OFFSET(W18,-W7/12,0))/SUM(OFFSET(W18,-W7/12-3,0):OFFSET(W18,-W7/12,0)))</f>
        <v>1.3420656794506469</v>
      </c>
      <c r="Y50" s="25">
        <f ca="1">IF(COUNTA(Y25:Y35)&lt;=4,SUMPRODUCT(Y25:OFFSET(Y35,-X7/12,0),X8:OFFSET(X18,-X7/12,0))/SUM(X8:OFFSET(X18,-X7/12,0)),SUMPRODUCT(OFFSET(Y35,-X7/12-3,0):OFFSET(Y35,-X7/12,0),OFFSET(X18,-X7/12-3,0):OFFSET(X18,-X7/12,0))/SUM(OFFSET(X18,-X7/12-3,0):OFFSET(X18,-X7/12,0)))</f>
        <v>1.2178606562372134</v>
      </c>
      <c r="Z50" s="25">
        <f ca="1">IF(COUNTA(Z25:Z35)&lt;=4,SUMPRODUCT(Z25:OFFSET(Z35,-Y7/12,0),Y8:OFFSET(Y18,-Y7/12,0))/SUM(Y8:OFFSET(Y18,-Y7/12,0)),SUMPRODUCT(OFFSET(Z35,-Y7/12-3,0):OFFSET(Z35,-Y7/12,0),OFFSET(Y18,-Y7/12-3,0):OFFSET(Y18,-Y7/12,0))/SUM(OFFSET(Y18,-Y7/12-3,0):OFFSET(Y18,-Y7/12,0)))</f>
        <v>1.1275325437995498</v>
      </c>
      <c r="AA50" s="25">
        <f ca="1">IF(COUNTA(AA25:AA35)&lt;=4,SUMPRODUCT(AA25:OFFSET(AA35,-Z7/12,0),Z8:OFFSET(Z18,-Z7/12,0))/SUM(Z8:OFFSET(Z18,-Z7/12,0)),SUMPRODUCT(OFFSET(AA35,-Z7/12-3,0):OFFSET(AA35,-Z7/12,0),OFFSET(Z18,-Z7/12-3,0):OFFSET(Z18,-Z7/12,0))/SUM(OFFSET(Z18,-Z7/12-3,0):OFFSET(Z18,-Z7/12,0)))</f>
        <v>1.0555000233546639</v>
      </c>
      <c r="AB50" s="25">
        <f ca="1">IF(COUNTA(AB25:AB35)&lt;=4,SUMPRODUCT(AB25:OFFSET(AB35,-AA7/12,0),AA8:OFFSET(AA18,-AA7/12,0))/SUM(AA8:OFFSET(AA18,-AA7/12,0)),SUMPRODUCT(OFFSET(AB35,-AA7/12-3,0):OFFSET(AB35,-AA7/12,0),OFFSET(AA18,-AA7/12-3,0):OFFSET(AA18,-AA7/12,0))/SUM(OFFSET(AA18,-AA7/12-3,0):OFFSET(AA18,-AA7/12,0)))</f>
        <v>1.0297850054386506</v>
      </c>
      <c r="AC50" s="25">
        <f ca="1">IF(COUNTA(AC25:AC35)&lt;=4,SUMPRODUCT(AC25:OFFSET(AC35,-AB7/12,0),AB8:OFFSET(AB18,-AB7/12,0))/SUM(AB8:OFFSET(AB18,-AB7/12,0)),SUMPRODUCT(OFFSET(AC35,-AB7/12-3,0):OFFSET(AC35,-AB7/12,0),OFFSET(AB18,-AB7/12-3,0):OFFSET(AB18,-AB7/12,0))/SUM(OFFSET(AB18,-AB7/12-3,0):OFFSET(AB18,-AB7/12,0)))</f>
        <v>1.0169912036688971</v>
      </c>
      <c r="AD50" s="25">
        <f ca="1">IF(COUNTA(AD25:AD35)&lt;=4,SUMPRODUCT(AD25:OFFSET(AD35,-AC7/12,0),AC8:OFFSET(AC18,-AC7/12,0))/SUM(AC8:OFFSET(AC18,-AC7/12,0)),SUMPRODUCT(OFFSET(AD35,-AC7/12-3,0):OFFSET(AD35,-AC7/12,0),OFFSET(AC18,-AC7/12-3,0):OFFSET(AC18,-AC7/12,0))/SUM(OFFSET(AC18,-AC7/12-3,0):OFFSET(AC18,-AC7/12,0)))</f>
        <v>1.0036792692210099</v>
      </c>
    </row>
    <row r="51" spans="2:31" x14ac:dyDescent="0.25">
      <c r="D51" t="s">
        <v>36</v>
      </c>
      <c r="E51" s="25">
        <f ca="1">IF(COUNTA(E25:E35)&lt;=3,SUMPRODUCT(E25:OFFSET(E35,-E7/12,0),E8:OFFSET(E18,-E7/12,0))/SUM(E8:OFFSET(E18,-E7/12,0)),SUMPRODUCT(OFFSET(E35,-E7/12-2,0):OFFSET(E35,-E7/12,0),OFFSET(E18,-E7/12-2,0):OFFSET(E18,-E7/12,0))/SUM(OFFSET(E18,-E7/12-2,0):OFFSET(E18,-E7/12,0)))</f>
        <v>1.6744485953973172</v>
      </c>
      <c r="F51" s="25">
        <f ca="1">IF(COUNTA(F25:F35)&lt;=3,SUMPRODUCT(F25:OFFSET(F35,-F7/12,0),F8:OFFSET(F18,-F7/12,0))/SUM(F8:OFFSET(F18,-F7/12,0)),SUMPRODUCT(OFFSET(F35,-F7/12-2,0):OFFSET(F35,-F7/12,0),OFFSET(F18,-F7/12-2,0):OFFSET(F18,-F7/12,0))/SUM(OFFSET(F18,-F7/12-2,0):OFFSET(F18,-F7/12,0)))</f>
        <v>1.3245284422783585</v>
      </c>
      <c r="G51" s="25">
        <f ca="1">IF(COUNTA(G25:G35)&lt;=3,SUMPRODUCT(G25:OFFSET(G35,-G7/12,0),G8:OFFSET(G18,-G7/12,0))/SUM(G8:OFFSET(G18,-G7/12,0)),SUMPRODUCT(OFFSET(G35,-G7/12-2,0):OFFSET(G35,-G7/12,0),OFFSET(G18,-G7/12-2,0):OFFSET(G18,-G7/12,0))/SUM(OFFSET(G18,-G7/12-2,0):OFFSET(G18,-G7/12,0)))</f>
        <v>1.1466282276259714</v>
      </c>
      <c r="H51" s="25">
        <f ca="1">IF(COUNTA(H25:H35)&lt;=3,SUMPRODUCT(H25:OFFSET(H35,-H7/12,0),H8:OFFSET(H18,-H7/12,0))/SUM(H8:OFFSET(H18,-H7/12,0)),SUMPRODUCT(OFFSET(H35,-H7/12-2,0):OFFSET(H35,-H7/12,0),OFFSET(H18,-H7/12-2,0):OFFSET(H18,-H7/12,0))/SUM(OFFSET(H18,-H7/12-2,0):OFFSET(H18,-H7/12,0)))</f>
        <v>1.0597794196095167</v>
      </c>
      <c r="I51" s="25">
        <f ca="1">IF(COUNTA(I25:I35)&lt;=3,SUMPRODUCT(I25:OFFSET(I35,-I7/12,0),I8:OFFSET(I18,-I7/12,0))/SUM(I8:OFFSET(I18,-I7/12,0)),SUMPRODUCT(OFFSET(I35,-I7/12-2,0):OFFSET(I35,-I7/12,0),OFFSET(I18,-I7/12-2,0):OFFSET(I18,-I7/12,0))/SUM(OFFSET(I18,-I7/12-2,0):OFFSET(I18,-I7/12,0)))</f>
        <v>1.0599104599104598</v>
      </c>
      <c r="J51" s="25">
        <f ca="1">IF(COUNTA(J25:J35)&lt;=3,SUMPRODUCT(J25:OFFSET(J35,-J7/12,0),J8:OFFSET(J18,-J7/12,0))/SUM(J8:OFFSET(J18,-J7/12,0)),SUMPRODUCT(OFFSET(J35,-J7/12-2,0):OFFSET(J35,-J7/12,0),OFFSET(J18,-J7/12-2,0):OFFSET(J18,-J7/12,0))/SUM(OFFSET(J18,-J7/12-2,0):OFFSET(J18,-J7/12,0)))</f>
        <v>1.0279645870568186</v>
      </c>
      <c r="K51" s="25">
        <f ca="1">IF(COUNTA(K25:K35)&lt;=3,SUMPRODUCT(K25:OFFSET(K35,-K7/12,0),K8:OFFSET(K18,-K7/12,0))/SUM(K8:OFFSET(K18,-K7/12,0)),SUMPRODUCT(OFFSET(K35,-K7/12-2,0):OFFSET(K35,-K7/12,0),OFFSET(K18,-K7/12-2,0):OFFSET(K18,-K7/12,0))/SUM(OFFSET(K18,-K7/12-2,0):OFFSET(K18,-K7/12,0)))</f>
        <v>1.0051101566849598</v>
      </c>
      <c r="L51" s="25">
        <f ca="1">IF(COUNTA(L25:L35)&lt;=3,SUMPRODUCT(L25:OFFSET(L35,-L7/12,0),L8:OFFSET(L18,-L7/12,0))/SUM(L8:OFFSET(L18,-L7/12,0)),SUMPRODUCT(OFFSET(L35,-L7/12-2,0):OFFSET(L35,-L7/12,0),OFFSET(L18,-L7/12-2,0):OFFSET(L18,-L7/12,0))/SUM(OFFSET(L18,-L7/12-2,0):OFFSET(L18,-L7/12,0)))</f>
        <v>0.99763557318282359</v>
      </c>
      <c r="M51" s="25">
        <f ca="1">IF(COUNTA(M25:M35)&lt;=3,SUMPRODUCT(M25:OFFSET(M35,-M7/12,0),M8:OFFSET(M18,-M7/12,0))/SUM(M8:OFFSET(M18,-M7/12,0)),SUMPRODUCT(OFFSET(M35,-M7/12-2,0):OFFSET(M35,-M7/12,0),OFFSET(M18,-M7/12-2,0):OFFSET(M18,-M7/12,0))/SUM(OFFSET(M18,-M7/12-2,0):OFFSET(M18,-M7/12,0)))</f>
        <v>0.99291846534413353</v>
      </c>
      <c r="N51" s="25">
        <f ca="1">IF(COUNTA(N25:N35)&lt;=3,SUMPRODUCT(N25:OFFSET(N35,-N7/12,0),N8:OFFSET(N18,-N7/12,0))/SUM(N8:OFFSET(N18,-N7/12,0)),SUMPRODUCT(OFFSET(N35,-N7/12-2,0):OFFSET(N35,-N7/12,0),OFFSET(N18,-N7/12-2,0):OFFSET(N18,-N7/12,0))/SUM(OFFSET(N18,-N7/12-2,0):OFFSET(N18,-N7/12,0)))</f>
        <v>0.99917903378591733</v>
      </c>
      <c r="T51" t="s">
        <v>105</v>
      </c>
      <c r="U51" s="25">
        <f ca="1">IF(COUNTA(U25:U35)&lt;=3,SUMPRODUCT(U25:OFFSET(U35,-T7/12,0),T8:OFFSET(T18,-T7/12,0))/SUM(T8:OFFSET(T18,-T7/12,0)),SUMPRODUCT(OFFSET(U35,-T7/12-2,0):OFFSET(U35,-T7/12,0),OFFSET(T18,-T7/12-2,0):OFFSET(T18,-T7/12,0))/SUM(OFFSET(T18,-T7/12-2,0):OFFSET(T18,-T7/12,0)))</f>
        <v>3.5496387211719291</v>
      </c>
      <c r="V51" s="25">
        <f ca="1">IF(COUNTA(V25:V35)&lt;=3,SUMPRODUCT(V25:OFFSET(V35,-U7/12,0),U8:OFFSET(U18,-U7/12,0))/SUM(U8:OFFSET(U18,-U7/12,0)),SUMPRODUCT(OFFSET(V35,-U7/12-2,0):OFFSET(V35,-U7/12,0),OFFSET(U18,-U7/12-2,0):OFFSET(U18,-U7/12,0))/SUM(OFFSET(U18,-U7/12-2,0):OFFSET(U18,-U7/12,0)))</f>
        <v>2.2375571618232777</v>
      </c>
      <c r="W51" s="25">
        <f ca="1">IF(COUNTA(W25:W35)&lt;=3,SUMPRODUCT(W25:OFFSET(W35,-V7/12,0),V8:OFFSET(V18,-V7/12,0))/SUM(V8:OFFSET(V18,-V7/12,0)),SUMPRODUCT(OFFSET(W35,-V7/12-2,0):OFFSET(W35,-V7/12,0),OFFSET(V18,-V7/12-2,0):OFFSET(V18,-V7/12,0))/SUM(OFFSET(V18,-V7/12-2,0):OFFSET(V18,-V7/12,0)))</f>
        <v>1.6186801814141782</v>
      </c>
      <c r="X51" s="25">
        <f ca="1">IF(COUNTA(X25:X35)&lt;=3,SUMPRODUCT(X25:OFFSET(X35,-W7/12,0),W8:OFFSET(W18,-W7/12,0))/SUM(W8:OFFSET(W18,-W7/12,0)),SUMPRODUCT(OFFSET(X35,-W7/12-2,0):OFFSET(X35,-W7/12,0),OFFSET(W18,-W7/12-2,0):OFFSET(W18,-W7/12,0))/SUM(OFFSET(W18,-W7/12-2,0):OFFSET(W18,-W7/12,0)))</f>
        <v>1.3487096555311786</v>
      </c>
      <c r="Y51" s="25">
        <f ca="1">IF(COUNTA(Y25:Y35)&lt;=3,SUMPRODUCT(Y25:OFFSET(Y35,-X7/12,0),X8:OFFSET(X18,-X7/12,0))/SUM(X8:OFFSET(X18,-X7/12,0)),SUMPRODUCT(OFFSET(Y35,-X7/12-2,0):OFFSET(Y35,-X7/12,0),OFFSET(X18,-X7/12-2,0):OFFSET(X18,-X7/12,0))/SUM(OFFSET(X18,-X7/12-2,0):OFFSET(X18,-X7/12,0)))</f>
        <v>1.2223983619009875</v>
      </c>
      <c r="Z51" s="25">
        <f ca="1">IF(COUNTA(Z25:Z35)&lt;=3,SUMPRODUCT(Z25:OFFSET(Z35,-Y7/12,0),Y8:OFFSET(Y18,-Y7/12,0))/SUM(Y8:OFFSET(Y18,-Y7/12,0)),SUMPRODUCT(OFFSET(Z35,-Y7/12-2,0):OFFSET(Z35,-Y7/12,0),OFFSET(Y18,-Y7/12-2,0):OFFSET(Y18,-Y7/12,0))/SUM(OFFSET(Y18,-Y7/12-2,0):OFFSET(Y18,-Y7/12,0)))</f>
        <v>1.1407648251998568</v>
      </c>
      <c r="AA51" s="25">
        <f ca="1">IF(COUNTA(AA25:AA35)&lt;=3,SUMPRODUCT(AA25:OFFSET(AA35,-Z7/12,0),Z8:OFFSET(Z18,-Z7/12,0))/SUM(Z8:OFFSET(Z18,-Z7/12,0)),SUMPRODUCT(OFFSET(AA35,-Z7/12-2,0):OFFSET(AA35,-Z7/12,0),OFFSET(Z18,-Z7/12-2,0):OFFSET(Z18,-Z7/12,0))/SUM(OFFSET(Z18,-Z7/12-2,0):OFFSET(Z18,-Z7/12,0)))</f>
        <v>1.0507872882530409</v>
      </c>
      <c r="AB51" s="25">
        <f ca="1">IF(COUNTA(AB25:AB35)&lt;=3,SUMPRODUCT(AB25:OFFSET(AB35,-AA7/12,0),AA8:OFFSET(AA18,-AA7/12,0))/SUM(AA8:OFFSET(AA18,-AA7/12,0)),SUMPRODUCT(OFFSET(AB35,-AA7/12-2,0):OFFSET(AB35,-AA7/12,0),OFFSET(AA18,-AA7/12-2,0):OFFSET(AA18,-AA7/12,0))/SUM(OFFSET(AA18,-AA7/12-2,0):OFFSET(AA18,-AA7/12,0)))</f>
        <v>1.0297850054386506</v>
      </c>
      <c r="AC51" s="25">
        <f ca="1">IF(COUNTA(AC25:AC35)&lt;=3,SUMPRODUCT(AC25:OFFSET(AC35,-AB7/12,0),AB8:OFFSET(AB18,-AB7/12,0))/SUM(AB8:OFFSET(AB18,-AB7/12,0)),SUMPRODUCT(OFFSET(AC35,-AB7/12-2,0):OFFSET(AC35,-AB7/12,0),OFFSET(AB18,-AB7/12-2,0):OFFSET(AB18,-AB7/12,0))/SUM(OFFSET(AB18,-AB7/12-2,0):OFFSET(AB18,-AB7/12,0)))</f>
        <v>1.0169912036688971</v>
      </c>
      <c r="AD51" s="25">
        <f ca="1">IF(COUNTA(AD25:AD35)&lt;=3,SUMPRODUCT(AD25:OFFSET(AD35,-AC7/12,0),AC8:OFFSET(AC18,-AC7/12,0))/SUM(AC8:OFFSET(AC18,-AC7/12,0)),SUMPRODUCT(OFFSET(AD35,-AC7/12-2,0):OFFSET(AD35,-AC7/12,0),OFFSET(AC18,-AC7/12-2,0):OFFSET(AC18,-AC7/12,0))/SUM(OFFSET(AC18,-AC7/12-2,0):OFFSET(AC18,-AC7/12,0)))</f>
        <v>1.0036792692210099</v>
      </c>
    </row>
    <row r="52" spans="2:31" x14ac:dyDescent="0.25">
      <c r="D52" t="s">
        <v>104</v>
      </c>
      <c r="E52" s="25">
        <f ca="1">IF(COUNTA(E25:E35)&lt;=2,SUMPRODUCT(E25:OFFSET(E35,-E7/12,0),E8:OFFSET(E18,-E7/12,0))/SUM(E8:OFFSET(E18,-E7/12,0)),SUMPRODUCT(OFFSET(E35,-E7/12-1,0):OFFSET(E35,-E7/12,0),OFFSET(E18,-E7/12-1,0):OFFSET(E18,-E7/12,0))/SUM(OFFSET(E18,-E7/12-1,0):OFFSET(E18,-E7/12,0)))</f>
        <v>1.6869346625700965</v>
      </c>
      <c r="F52" s="25">
        <f ca="1">IF(COUNTA(F25:F35)&lt;=2,SUMPRODUCT(F25:OFFSET(F35,-F7/12,0),F8:OFFSET(F18,-F7/12,0))/SUM(F8:OFFSET(F18,-F7/12,0)),SUMPRODUCT(OFFSET(F35,-F7/12-1,0):OFFSET(F35,-F7/12,0),OFFSET(F18,-F7/12-1,0):OFFSET(F18,-F7/12,0))/SUM(OFFSET(F18,-F7/12-1,0):OFFSET(F18,-F7/12,0)))</f>
        <v>1.2645969325478958</v>
      </c>
      <c r="G52" s="25">
        <f ca="1">IF(COUNTA(G25:G35)&lt;=2,SUMPRODUCT(G25:OFFSET(G35,-G7/12,0),G8:OFFSET(G18,-G7/12,0))/SUM(G8:OFFSET(G18,-G7/12,0)),SUMPRODUCT(OFFSET(G35,-G7/12-1,0):OFFSET(G35,-G7/12,0),OFFSET(G18,-G7/12-1,0):OFFSET(G18,-G7/12,0))/SUM(OFFSET(G18,-G7/12-1,0):OFFSET(G18,-G7/12,0)))</f>
        <v>1.1018218968159372</v>
      </c>
      <c r="H52" s="25">
        <f ca="1">IF(COUNTA(H25:H35)&lt;=2,SUMPRODUCT(H25:OFFSET(H35,-H7/12,0),H8:OFFSET(H18,-H7/12,0))/SUM(H8:OFFSET(H18,-H7/12,0)),SUMPRODUCT(OFFSET(H35,-H7/12-1,0):OFFSET(H35,-H7/12,0),OFFSET(H18,-H7/12-1,0):OFFSET(H18,-H7/12,0))/SUM(OFFSET(H18,-H7/12-1,0):OFFSET(H18,-H7/12,0)))</f>
        <v>1.0197504919813716</v>
      </c>
      <c r="I52" s="25">
        <f ca="1">IF(COUNTA(I25:I35)&lt;=2,SUMPRODUCT(I25:OFFSET(I35,-I7/12,0),I8:OFFSET(I18,-I7/12,0))/SUM(I8:OFFSET(I18,-I7/12,0)),SUMPRODUCT(OFFSET(I35,-I7/12-1,0):OFFSET(I35,-I7/12,0),OFFSET(I18,-I7/12-1,0):OFFSET(I18,-I7/12,0))/SUM(OFFSET(I18,-I7/12-1,0):OFFSET(I18,-I7/12,0)))</f>
        <v>1.0499633369056349</v>
      </c>
      <c r="J52" s="25">
        <f ca="1">IF(COUNTA(J25:J35)&lt;=2,SUMPRODUCT(J25:OFFSET(J35,-J7/12,0),J8:OFFSET(J18,-J7/12,0))/SUM(J8:OFFSET(J18,-J7/12,0)),SUMPRODUCT(OFFSET(J35,-J7/12-1,0):OFFSET(J35,-J7/12,0),OFFSET(J18,-J7/12-1,0):OFFSET(J18,-J7/12,0))/SUM(OFFSET(J18,-J7/12-1,0):OFFSET(J18,-J7/12,0)))</f>
        <v>1.0101704393210387</v>
      </c>
      <c r="K52" s="25">
        <f ca="1">IF(COUNTA(K25:K35)&lt;=2,SUMPRODUCT(K25:OFFSET(K35,-K7/12,0),K8:OFFSET(K18,-K7/12,0))/SUM(K8:OFFSET(K18,-K7/12,0)),SUMPRODUCT(OFFSET(K35,-K7/12-1,0):OFFSET(K35,-K7/12,0),OFFSET(K18,-K7/12-1,0):OFFSET(K18,-K7/12,0))/SUM(OFFSET(K18,-K7/12-1,0):OFFSET(K18,-K7/12,0)))</f>
        <v>1.010769638362697</v>
      </c>
      <c r="L52" s="25">
        <f ca="1">IF(COUNTA(L25:L35)&lt;=2,SUMPRODUCT(L25:OFFSET(L35,-L7/12,0),L8:OFFSET(L18,-L7/12,0))/SUM(L8:OFFSET(L18,-L7/12,0)),SUMPRODUCT(OFFSET(L35,-L7/12-1,0):OFFSET(L35,-L7/12,0),OFFSET(L18,-L7/12-1,0):OFFSET(L18,-L7/12,0))/SUM(OFFSET(L18,-L7/12-1,0):OFFSET(L18,-L7/12,0)))</f>
        <v>1.0002728731942214</v>
      </c>
      <c r="M52" s="25">
        <f ca="1">IF(COUNTA(M25:M35)&lt;=2,SUMPRODUCT(M25:OFFSET(M35,-M7/12,0),M8:OFFSET(M18,-M7/12,0))/SUM(M8:OFFSET(M18,-M7/12,0)),SUMPRODUCT(OFFSET(M35,-M7/12-1,0):OFFSET(M35,-M7/12,0),OFFSET(M18,-M7/12-1,0):OFFSET(M18,-M7/12,0))/SUM(OFFSET(M18,-M7/12-1,0):OFFSET(M18,-M7/12,0)))</f>
        <v>0.99291846534413353</v>
      </c>
      <c r="N52" s="25">
        <f ca="1">IF(COUNTA(N25:N35)&lt;=2,SUMPRODUCT(N25:OFFSET(N35,-N7/12,0),N8:OFFSET(N18,-N7/12,0))/SUM(N8:OFFSET(N18,-N7/12,0)),SUMPRODUCT(OFFSET(N35,-N7/12-1,0):OFFSET(N35,-N7/12,0),OFFSET(N18,-N7/12-1,0):OFFSET(N18,-N7/12,0))/SUM(OFFSET(N18,-N7/12-1,0):OFFSET(N18,-N7/12,0)))</f>
        <v>0.99917903378591733</v>
      </c>
      <c r="T52" t="s">
        <v>104</v>
      </c>
      <c r="U52" s="25">
        <f ca="1">IF(COUNTA(U25:U35)&lt;=2,SUMPRODUCT(U25:OFFSET(U35,-T7/12,0),T8:OFFSET(T18,-T7/12,0))/SUM(T8:OFFSET(T18,-T7/12,0)),SUMPRODUCT(OFFSET(U35,-T7/12-1,0):OFFSET(U35,-T7/12,0),OFFSET(T18,-T7/12-1,0):OFFSET(T18,-T7/12,0))/SUM(OFFSET(T18,-T7/12-1,0):OFFSET(T18,-T7/12,0)))</f>
        <v>3.3488668555240793</v>
      </c>
      <c r="V52" s="25">
        <f ca="1">IF(COUNTA(V25:V35)&lt;=2,SUMPRODUCT(V25:OFFSET(V35,-U7/12,0),U8:OFFSET(U18,-U7/12,0))/SUM(U8:OFFSET(U18,-U7/12,0)),SUMPRODUCT(OFFSET(V35,-U7/12-1,0):OFFSET(V35,-U7/12,0),OFFSET(U18,-U7/12-1,0):OFFSET(U18,-U7/12,0))/SUM(OFFSET(U18,-U7/12-1,0):OFFSET(U18,-U7/12,0)))</f>
        <v>2.0790932199858316</v>
      </c>
      <c r="W52" s="25">
        <f ca="1">IF(COUNTA(W25:W35)&lt;=2,SUMPRODUCT(W25:OFFSET(W35,-V7/12,0),V8:OFFSET(V18,-V7/12,0))/SUM(V8:OFFSET(V18,-V7/12,0)),SUMPRODUCT(OFFSET(W35,-V7/12-1,0):OFFSET(W35,-V7/12,0),OFFSET(V18,-V7/12-1,0):OFFSET(V18,-V7/12,0))/SUM(OFFSET(V18,-V7/12-1,0):OFFSET(V18,-V7/12,0)))</f>
        <v>1.5741282085132866</v>
      </c>
      <c r="X52" s="25">
        <f ca="1">IF(COUNTA(X25:X35)&lt;=2,SUMPRODUCT(X25:OFFSET(X35,-W7/12,0),W8:OFFSET(W18,-W7/12,0))/SUM(W8:OFFSET(W18,-W7/12,0)),SUMPRODUCT(OFFSET(X35,-W7/12-1,0):OFFSET(X35,-W7/12,0),OFFSET(W18,-W7/12-1,0):OFFSET(W18,-W7/12,0))/SUM(OFFSET(W18,-W7/12-1,0):OFFSET(W18,-W7/12,0)))</f>
        <v>1.316367912439131</v>
      </c>
      <c r="Y52" s="25">
        <f ca="1">IF(COUNTA(Y25:Y35)&lt;=2,SUMPRODUCT(Y25:OFFSET(Y35,-X7/12,0),X8:OFFSET(X18,-X7/12,0))/SUM(X8:OFFSET(X18,-X7/12,0)),SUMPRODUCT(OFFSET(Y35,-X7/12-1,0):OFFSET(Y35,-X7/12,0),OFFSET(X18,-X7/12-1,0):OFFSET(X18,-X7/12,0))/SUM(OFFSET(X18,-X7/12-1,0):OFFSET(X18,-X7/12,0)))</f>
        <v>1.2031452219714072</v>
      </c>
      <c r="Z52" s="25">
        <f ca="1">IF(COUNTA(Z25:Z35)&lt;=2,SUMPRODUCT(Z25:OFFSET(Z35,-Y7/12,0),Y8:OFFSET(Y18,-Y7/12,0))/SUM(Y8:OFFSET(Y18,-Y7/12,0)),SUMPRODUCT(OFFSET(Z35,-Y7/12-1,0):OFFSET(Z35,-Y7/12,0),OFFSET(Y18,-Y7/12-1,0):OFFSET(Y18,-Y7/12,0))/SUM(OFFSET(Y18,-Y7/12-1,0):OFFSET(Y18,-Y7/12,0)))</f>
        <v>1.1364770841757414</v>
      </c>
      <c r="AA52" s="25">
        <f ca="1">IF(COUNTA(AA25:AA35)&lt;=2,SUMPRODUCT(AA25:OFFSET(AA35,-Z7/12,0),Z8:OFFSET(Z18,-Z7/12,0))/SUM(Z8:OFFSET(Z18,-Z7/12,0)),SUMPRODUCT(OFFSET(AA35,-Z7/12-1,0):OFFSET(AA35,-Z7/12,0),OFFSET(Z18,-Z7/12-1,0):OFFSET(Z18,-Z7/12,0))/SUM(OFFSET(Z18,-Z7/12-1,0):OFFSET(Z18,-Z7/12,0)))</f>
        <v>1.0587406817276503</v>
      </c>
      <c r="AB52" s="25">
        <f ca="1">IF(COUNTA(AB25:AB35)&lt;=2,SUMPRODUCT(AB25:OFFSET(AB35,-AA7/12,0),AA8:OFFSET(AA18,-AA7/12,0))/SUM(AA8:OFFSET(AA18,-AA7/12,0)),SUMPRODUCT(OFFSET(AB35,-AA7/12-1,0):OFFSET(AB35,-AA7/12,0),OFFSET(AA18,-AA7/12-1,0):OFFSET(AA18,-AA7/12,0))/SUM(OFFSET(AA18,-AA7/12-1,0):OFFSET(AA18,-AA7/12,0)))</f>
        <v>1.0220823341326939</v>
      </c>
      <c r="AC52" s="25">
        <f ca="1">IF(COUNTA(AC25:AC35)&lt;=2,SUMPRODUCT(AC25:OFFSET(AC35,-AB7/12,0),AB8:OFFSET(AB18,-AB7/12,0))/SUM(AB8:OFFSET(AB18,-AB7/12,0)),SUMPRODUCT(OFFSET(AC35,-AB7/12-1,0):OFFSET(AC35,-AB7/12,0),OFFSET(AB18,-AB7/12-1,0):OFFSET(AB18,-AB7/12,0))/SUM(OFFSET(AB18,-AB7/12-1,0):OFFSET(AB18,-AB7/12,0)))</f>
        <v>1.0169912036688971</v>
      </c>
      <c r="AD52" s="25">
        <f ca="1">IF(COUNTA(AD25:AD35)&lt;=2,SUMPRODUCT(AD25:OFFSET(AD35,-AC7/12,0),AC8:OFFSET(AC18,-AC7/12,0))/SUM(AC8:OFFSET(AC18,-AC7/12,0)),SUMPRODUCT(OFFSET(AD35,-AC7/12-1,0):OFFSET(AD35,-AC7/12,0),OFFSET(AC18,-AC7/12-1,0):OFFSET(AC18,-AC7/12,0))/SUM(OFFSET(AC18,-AC7/12-1,0):OFFSET(AC18,-AC7/12,0)))</f>
        <v>1.0036792692210099</v>
      </c>
    </row>
    <row r="53" spans="2:31" x14ac:dyDescent="0.25">
      <c r="C53" t="s">
        <v>39</v>
      </c>
      <c r="E53" s="2"/>
      <c r="F53" s="2"/>
      <c r="G53" s="2"/>
      <c r="H53" s="2"/>
      <c r="I53" s="2"/>
      <c r="J53" s="2"/>
      <c r="K53" s="2"/>
      <c r="L53" s="2"/>
      <c r="M53" s="2"/>
      <c r="S53" t="s">
        <v>39</v>
      </c>
      <c r="U53" s="2"/>
      <c r="V53" s="2"/>
      <c r="W53" s="2"/>
      <c r="X53" s="2"/>
      <c r="Y53" s="2"/>
      <c r="Z53" s="2"/>
      <c r="AA53" s="2"/>
      <c r="AB53" s="2"/>
      <c r="AC53" s="2"/>
    </row>
    <row r="54" spans="2:31" x14ac:dyDescent="0.25">
      <c r="B54" s="23"/>
      <c r="C54" s="23"/>
      <c r="D54" s="23" t="s">
        <v>105</v>
      </c>
      <c r="E54" s="27">
        <f ca="1">IF(COUNTA(E25:E35)&lt;=3,PRODUCT(E25:OFFSET(E35,-E7/12,0))^(1/COUNTA(E25:E35)),PRODUCT(OFFSET(E35,-E7/12-2,0):OFFSET(E35,-E7/12,0))^(1/3))</f>
        <v>1.670093719078706</v>
      </c>
      <c r="F54" s="27">
        <f ca="1">IF(COUNTA(F25:F35)&lt;=3,PRODUCT(F25:OFFSET(F35,-F7/12,0))^(1/COUNTA(F25:F35)),PRODUCT(OFFSET(F35,-F7/12-2,0):OFFSET(F35,-F7/12,0))^(1/3))</f>
        <v>1.3135631514790103</v>
      </c>
      <c r="G54" s="27">
        <f ca="1">IF(COUNTA(G25:G35)&lt;=3,PRODUCT(G25:OFFSET(G35,-G7/12,0))^(1/COUNTA(G25:G35)),PRODUCT(OFFSET(G35,-G7/12-2,0):OFFSET(G35,-G7/12,0))^(1/3))</f>
        <v>1.1784047756046059</v>
      </c>
      <c r="H54" s="27">
        <f ca="1">IF(COUNTA(H25:H35)&lt;=3,PRODUCT(H25:OFFSET(H35,-H7/12,0))^(1/COUNTA(H25:H35)),PRODUCT(OFFSET(H35,-H7/12-2,0):OFFSET(H35,-H7/12,0))^(1/3))</f>
        <v>1.0798940124683216</v>
      </c>
      <c r="I54" s="27">
        <f ca="1">IF(COUNTA(I25:I35)&lt;=3,PRODUCT(I25:OFFSET(I35,-I7/12,0))^(1/COUNTA(I25:I35)),PRODUCT(OFFSET(I35,-I7/12-2,0):OFFSET(I35,-I7/12,0))^(1/3))</f>
        <v>1.0609750819203416</v>
      </c>
      <c r="J54" s="27">
        <f ca="1">IF(COUNTA(J25:J35)&lt;=3,PRODUCT(J25:OFFSET(J35,-J7/12,0))^(1/COUNTA(J25:J35)),PRODUCT(OFFSET(J35,-J7/12-2,0):OFFSET(J35,-J7/12,0))^(1/3))</f>
        <v>1.0325000384790943</v>
      </c>
      <c r="K54" s="27">
        <f ca="1">IF(COUNTA(K25:K35)&lt;=3,PRODUCT(K25:OFFSET(K35,-K7/12,0))^(1/COUNTA(K25:K35)),PRODUCT(OFFSET(K35,-K7/12-2,0):OFFSET(K35,-K7/12,0))^(1/3))</f>
        <v>1.0032034565979124</v>
      </c>
      <c r="L54" s="27">
        <f ca="1">IF(COUNTA(L25:L35)&lt;=3,PRODUCT(L25:OFFSET(L35,-L7/12,0))^(1/COUNTA(L25:L35)),PRODUCT(OFFSET(L35,-L7/12-2,0):OFFSET(L35,-L7/12,0))^(1/3))</f>
        <v>0.9972234438341997</v>
      </c>
      <c r="M54" s="27">
        <f ca="1">IF(COUNTA(M25:M35)&lt;=3,PRODUCT(M25:OFFSET(M35,-M7/12,0))^(1/COUNTA(M25:M35)),PRODUCT(OFFSET(M35,-M7/12-2,0):OFFSET(M35,-M7/12,0))^(1/3))</f>
        <v>0.99051174654853114</v>
      </c>
      <c r="N54" s="27">
        <f ca="1">IF(COUNTA(N25:N35)&lt;=3,PRODUCT(N25:OFFSET(N35,-N7/12,0))^(1/COUNTA(N25:N35)),PRODUCT(OFFSET(N35,-N7/12-2,0):OFFSET(N35,-N7/12,0))^(1/3))</f>
        <v>0.99917903378591733</v>
      </c>
      <c r="O54" s="23"/>
      <c r="R54" s="23"/>
      <c r="S54" s="23"/>
      <c r="T54" s="23" t="s">
        <v>105</v>
      </c>
      <c r="U54" s="27">
        <f ca="1">IF(COUNTA(U25:U35)&lt;=3,PRODUCT(U25:OFFSET(U35,-T7/12,0))^(1/COUNTA(U25:U35)),PRODUCT(OFFSET(U35,-T7/12-2,0):OFFSET(U35,-T7/12,0))^(1/3))</f>
        <v>3.5577427557706391</v>
      </c>
      <c r="V54" s="27">
        <f ca="1">IF(COUNTA(V25:V35)&lt;=3,PRODUCT(V25:OFFSET(V35,-U7/12,0))^(1/COUNTA(V25:V35)),PRODUCT(OFFSET(V35,-U7/12-2,0):OFFSET(V35,-U7/12,0))^(1/3))</f>
        <v>2.2409830060454348</v>
      </c>
      <c r="W54" s="27">
        <f ca="1">IF(COUNTA(W25:W35)&lt;=3,PRODUCT(W25:OFFSET(W35,-V7/12,0))^(1/COUNTA(W25:W35)),PRODUCT(OFFSET(W35,-V7/12-2,0):OFFSET(W35,-V7/12,0))^(1/3))</f>
        <v>1.6469105176519283</v>
      </c>
      <c r="X54" s="27">
        <f ca="1">IF(COUNTA(X25:X35)&lt;=3,PRODUCT(X25:OFFSET(X35,-W7/12,0))^(1/COUNTA(X25:X35)),PRODUCT(OFFSET(X35,-W7/12-2,0):OFFSET(X35,-W7/12,0))^(1/3))</f>
        <v>1.3837275392073995</v>
      </c>
      <c r="Y54" s="27">
        <f ca="1">IF(COUNTA(Y25:Y35)&lt;=3,PRODUCT(Y25:OFFSET(Y35,-X7/12,0))^(1/COUNTA(Y25:Y35)),PRODUCT(OFFSET(Y35,-X7/12-2,0):OFFSET(Y35,-X7/12,0))^(1/3))</f>
        <v>1.2270879385377071</v>
      </c>
      <c r="Z54" s="27">
        <f ca="1">IF(COUNTA(Z25:Z35)&lt;=3,PRODUCT(Z25:OFFSET(Z35,-Y7/12,0))^(1/COUNTA(Z25:Z35)),PRODUCT(OFFSET(Z35,-Y7/12-2,0):OFFSET(Z35,-Y7/12,0))^(1/3))</f>
        <v>1.1451131979516853</v>
      </c>
      <c r="AA54" s="27">
        <f ca="1">IF(COUNTA(AA25:AA35)&lt;=3,PRODUCT(AA25:OFFSET(AA35,-Z7/12,0))^(1/COUNTA(AA25:AA35)),PRODUCT(OFFSET(AA35,-Z7/12-2,0):OFFSET(AA35,-Z7/12,0))^(1/3))</f>
        <v>1.0486722932460446</v>
      </c>
      <c r="AB54" s="27">
        <f ca="1">IF(COUNTA(AB25:AB35)&lt;=3,PRODUCT(AB25:OFFSET(AB35,-AA7/12,0))^(1/COUNTA(AB25:AB35)),PRODUCT(OFFSET(AB35,-AA7/12-2,0):OFFSET(AB35,-AA7/12,0))^(1/3))</f>
        <v>1.0347718095770473</v>
      </c>
      <c r="AC54" s="27">
        <f ca="1">IF(COUNTA(AC25:AC35)&lt;=3,PRODUCT(AC25:OFFSET(AC35,-AB7/12,0))^(1/COUNTA(AC25:AC35)),PRODUCT(OFFSET(AC35,-AB7/12-2,0):OFFSET(AC35,-AB7/12,0))^(1/3))</f>
        <v>1.019316724829064</v>
      </c>
      <c r="AD54" s="23">
        <f ca="1">IF(COUNTA(AD25:AD35)&lt;=3,PRODUCT(AD25:OFFSET(AD35,-AC7/12,0))^(1/COUNTA(AD25:AD35)),PRODUCT(OFFSET(AD35,-AC7/12-2,0):OFFSET(AD35,-AC7/12,0))^(1/3))</f>
        <v>1.0036792692210099</v>
      </c>
      <c r="AE54" s="23"/>
    </row>
    <row r="57" spans="2:31" x14ac:dyDescent="0.25">
      <c r="F57" s="1" t="s">
        <v>41</v>
      </c>
      <c r="G57" s="1"/>
      <c r="H57" s="1"/>
      <c r="U57" s="1" t="s">
        <v>46</v>
      </c>
      <c r="V57" s="1"/>
      <c r="W57" s="1"/>
    </row>
    <row r="58" spans="2:31" x14ac:dyDescent="0.25">
      <c r="O58" s="23"/>
      <c r="AD58" s="23"/>
    </row>
    <row r="59" spans="2:31" x14ac:dyDescent="0.25">
      <c r="C59" s="4"/>
      <c r="D59" s="4"/>
      <c r="E59" s="4"/>
      <c r="F59" s="4"/>
      <c r="G59" s="4"/>
      <c r="H59" s="4"/>
      <c r="I59" s="4" t="s">
        <v>16</v>
      </c>
      <c r="J59" s="4"/>
      <c r="K59" s="4"/>
      <c r="L59" s="4"/>
      <c r="M59" s="4"/>
      <c r="N59" s="4"/>
      <c r="R59" s="4"/>
      <c r="S59" s="4"/>
      <c r="T59" s="4"/>
      <c r="U59" s="4"/>
      <c r="V59" s="4"/>
      <c r="W59" s="4"/>
      <c r="X59" s="4" t="s">
        <v>16</v>
      </c>
      <c r="Y59" s="4"/>
      <c r="Z59" s="4"/>
      <c r="AA59" s="4"/>
      <c r="AB59" s="4"/>
      <c r="AC59" s="4"/>
    </row>
    <row r="60" spans="2:31" x14ac:dyDescent="0.25">
      <c r="D60" s="2"/>
      <c r="S60" s="2"/>
    </row>
    <row r="61" spans="2:31" x14ac:dyDescent="0.25">
      <c r="C61" s="3"/>
      <c r="D61" s="3"/>
      <c r="E61" s="3" t="str">
        <f t="shared" ref="E61:N61" si="22">CONCATENATE(E$7,"-",F$7)</f>
        <v>12-24</v>
      </c>
      <c r="F61" s="3" t="str">
        <f t="shared" si="22"/>
        <v>24-36</v>
      </c>
      <c r="G61" s="3" t="str">
        <f t="shared" si="22"/>
        <v>36-48</v>
      </c>
      <c r="H61" s="3" t="str">
        <f t="shared" si="22"/>
        <v>48-60</v>
      </c>
      <c r="I61" s="3" t="str">
        <f t="shared" si="22"/>
        <v>60-72</v>
      </c>
      <c r="J61" s="3" t="str">
        <f t="shared" si="22"/>
        <v>72-84</v>
      </c>
      <c r="K61" s="3" t="str">
        <f t="shared" si="22"/>
        <v>84-96</v>
      </c>
      <c r="L61" s="3" t="str">
        <f t="shared" si="22"/>
        <v>96-108</v>
      </c>
      <c r="M61" s="3" t="str">
        <f t="shared" si="22"/>
        <v>108-120</v>
      </c>
      <c r="N61" s="3" t="str">
        <f t="shared" si="22"/>
        <v>120-132</v>
      </c>
      <c r="O61" s="3" t="s">
        <v>30</v>
      </c>
      <c r="R61" s="3"/>
      <c r="S61" s="3"/>
      <c r="T61" s="3" t="str">
        <f t="shared" ref="T61:AC61" si="23">CONCATENATE(T$7,"-",U$7)</f>
        <v>12-24</v>
      </c>
      <c r="U61" s="3" t="str">
        <f t="shared" si="23"/>
        <v>24-36</v>
      </c>
      <c r="V61" s="3" t="str">
        <f t="shared" si="23"/>
        <v>36-48</v>
      </c>
      <c r="W61" s="3" t="str">
        <f t="shared" si="23"/>
        <v>48-60</v>
      </c>
      <c r="X61" s="3" t="str">
        <f t="shared" si="23"/>
        <v>60-72</v>
      </c>
      <c r="Y61" s="3" t="str">
        <f t="shared" si="23"/>
        <v>72-84</v>
      </c>
      <c r="Z61" s="3" t="str">
        <f t="shared" si="23"/>
        <v>84-96</v>
      </c>
      <c r="AA61" s="3" t="str">
        <f t="shared" si="23"/>
        <v>96-108</v>
      </c>
      <c r="AB61" s="3" t="str">
        <f t="shared" si="23"/>
        <v>108-120</v>
      </c>
      <c r="AC61" s="3" t="str">
        <f t="shared" si="23"/>
        <v>120-132</v>
      </c>
      <c r="AD61" s="3" t="s">
        <v>30</v>
      </c>
    </row>
    <row r="62" spans="2:31" x14ac:dyDescent="0.25">
      <c r="E62" s="20"/>
      <c r="F62" s="20"/>
      <c r="G62" s="20"/>
      <c r="H62" s="20"/>
      <c r="I62" s="20"/>
      <c r="J62" s="20"/>
      <c r="K62" s="20"/>
      <c r="L62" s="20"/>
      <c r="M62" s="20"/>
      <c r="N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2:31" x14ac:dyDescent="0.25">
      <c r="C63" t="s">
        <v>43</v>
      </c>
      <c r="E63" s="20">
        <f t="shared" ref="E63:N63" ca="1" si="24">E52</f>
        <v>1.6869346625700965</v>
      </c>
      <c r="F63" s="20">
        <f t="shared" ca="1" si="24"/>
        <v>1.2645969325478958</v>
      </c>
      <c r="G63" s="20">
        <f t="shared" ca="1" si="24"/>
        <v>1.1018218968159372</v>
      </c>
      <c r="H63" s="20">
        <f t="shared" ca="1" si="24"/>
        <v>1.0197504919813716</v>
      </c>
      <c r="I63" s="20">
        <f t="shared" ca="1" si="24"/>
        <v>1.0499633369056349</v>
      </c>
      <c r="J63" s="20">
        <f t="shared" ca="1" si="24"/>
        <v>1.0101704393210387</v>
      </c>
      <c r="K63" s="20">
        <f t="shared" ca="1" si="24"/>
        <v>1.010769638362697</v>
      </c>
      <c r="L63" s="20">
        <f t="shared" ca="1" si="24"/>
        <v>1.0002728731942214</v>
      </c>
      <c r="M63" s="20">
        <f t="shared" ca="1" si="24"/>
        <v>0.99291846534413353</v>
      </c>
      <c r="N63" s="20">
        <f t="shared" ca="1" si="24"/>
        <v>0.99917903378591733</v>
      </c>
      <c r="O63" s="20">
        <v>1</v>
      </c>
      <c r="R63" t="s">
        <v>43</v>
      </c>
      <c r="T63" s="20">
        <f t="shared" ref="T63:AC63" ca="1" si="25">U52</f>
        <v>3.3488668555240793</v>
      </c>
      <c r="U63" s="20">
        <f t="shared" ca="1" si="25"/>
        <v>2.0790932199858316</v>
      </c>
      <c r="V63" s="20">
        <f t="shared" ca="1" si="25"/>
        <v>1.5741282085132866</v>
      </c>
      <c r="W63" s="20">
        <f t="shared" ca="1" si="25"/>
        <v>1.316367912439131</v>
      </c>
      <c r="X63" s="20">
        <f t="shared" ca="1" si="25"/>
        <v>1.2031452219714072</v>
      </c>
      <c r="Y63" s="20">
        <f t="shared" ca="1" si="25"/>
        <v>1.1364770841757414</v>
      </c>
      <c r="Z63" s="20">
        <f t="shared" ca="1" si="25"/>
        <v>1.0587406817276503</v>
      </c>
      <c r="AA63" s="20">
        <f t="shared" ca="1" si="25"/>
        <v>1.0220823341326939</v>
      </c>
      <c r="AB63" s="20">
        <f t="shared" ca="1" si="25"/>
        <v>1.0169912036688971</v>
      </c>
      <c r="AC63" s="20">
        <f t="shared" ca="1" si="25"/>
        <v>1.0036792692210099</v>
      </c>
      <c r="AD63" s="20">
        <v>1.01</v>
      </c>
    </row>
    <row r="64" spans="2:31" x14ac:dyDescent="0.25">
      <c r="C64" t="s">
        <v>44</v>
      </c>
      <c r="E64" s="20">
        <f ca="1">PRODUCT(E63:$O63)</f>
        <v>2.5500698565360627</v>
      </c>
      <c r="F64" s="20">
        <f ca="1">PRODUCT(F63:$O63)</f>
        <v>1.5116589356525245</v>
      </c>
      <c r="G64" s="20">
        <f ca="1">PRODUCT(G63:$O63)</f>
        <v>1.1953681815492396</v>
      </c>
      <c r="H64" s="20">
        <f ca="1">PRODUCT(H63:$O63)</f>
        <v>1.0849014573077862</v>
      </c>
      <c r="I64" s="20">
        <f ca="1">PRODUCT(I63:$O63)</f>
        <v>1.0638891237010597</v>
      </c>
      <c r="J64" s="20">
        <f ca="1">PRODUCT(J63:$O63)</f>
        <v>1.0132631172022311</v>
      </c>
      <c r="K64" s="20">
        <f ca="1">PRODUCT(K63:$O63)</f>
        <v>1.0030615406676033</v>
      </c>
      <c r="L64" s="20">
        <f ca="1">PRODUCT(L63:$O63)</f>
        <v>0.99237403123071688</v>
      </c>
      <c r="M64" s="20">
        <f ca="1">PRODUCT(M63:$O63)</f>
        <v>0.99210331283074715</v>
      </c>
      <c r="N64" s="20">
        <f ca="1">PRODUCT(N63:$O63)</f>
        <v>0.99917903378591733</v>
      </c>
      <c r="O64" s="20">
        <f>PRODUCT(O63:$O63)</f>
        <v>1</v>
      </c>
      <c r="R64" t="s">
        <v>44</v>
      </c>
      <c r="T64" s="20">
        <f ca="1">PRODUCT(T63:$AD63)</f>
        <v>22.007817368604911</v>
      </c>
      <c r="U64" s="20">
        <f ca="1">PRODUCT(U63:$AD63)</f>
        <v>6.571720620156098</v>
      </c>
      <c r="V64" s="20">
        <f ca="1">PRODUCT(V63:$AD63)</f>
        <v>3.1608590499856861</v>
      </c>
      <c r="W64" s="20">
        <f ca="1">PRODUCT(W63:$AD63)</f>
        <v>2.0080061032455649</v>
      </c>
      <c r="X64" s="20">
        <f ca="1">PRODUCT(X63:$AD63)</f>
        <v>1.5254140459295156</v>
      </c>
      <c r="Y64" s="20">
        <f ca="1">PRODUCT(Y63:$AD63)</f>
        <v>1.2678552996537329</v>
      </c>
      <c r="Z64" s="20">
        <f ca="1">PRODUCT(Z63:$AD63)</f>
        <v>1.1156012886729489</v>
      </c>
      <c r="AA64" s="20">
        <f ca="1">PRODUCT(AA63:$AD63)</f>
        <v>1.0537058865561997</v>
      </c>
      <c r="AB64" s="20">
        <f ca="1">PRODUCT(AB63:$AD63)</f>
        <v>1.0309403179836198</v>
      </c>
      <c r="AC64" s="20">
        <f ca="1">PRODUCT(AC63:$AD63)</f>
        <v>1.0137160619132199</v>
      </c>
      <c r="AD64" s="20">
        <f>PRODUCT(AD63:$AD63)</f>
        <v>1.01</v>
      </c>
    </row>
    <row r="65" spans="3:30" x14ac:dyDescent="0.25">
      <c r="C65" s="23" t="s">
        <v>45</v>
      </c>
      <c r="D65" s="23"/>
      <c r="E65" s="11">
        <f t="shared" ref="E65:O65" ca="1" si="26">1/E64</f>
        <v>0.39214612001193161</v>
      </c>
      <c r="F65" s="11">
        <f t="shared" ca="1" si="26"/>
        <v>0.66152488264050036</v>
      </c>
      <c r="G65" s="11">
        <f t="shared" ca="1" si="26"/>
        <v>0.83656233739128349</v>
      </c>
      <c r="H65" s="11">
        <f t="shared" ca="1" si="26"/>
        <v>0.92174270138923808</v>
      </c>
      <c r="I65" s="11">
        <f t="shared" ca="1" si="26"/>
        <v>0.93994757322191425</v>
      </c>
      <c r="J65" s="11">
        <f t="shared" ca="1" si="26"/>
        <v>0.98691049049643442</v>
      </c>
      <c r="K65" s="11">
        <f t="shared" ca="1" si="26"/>
        <v>0.99694780375532521</v>
      </c>
      <c r="L65" s="11">
        <f t="shared" ca="1" si="26"/>
        <v>1.0076845710682549</v>
      </c>
      <c r="M65" s="11">
        <f t="shared" ca="1" si="26"/>
        <v>1.0079595411759299</v>
      </c>
      <c r="N65" s="11">
        <f t="shared" ca="1" si="26"/>
        <v>1.0008216407533812</v>
      </c>
      <c r="O65" s="11">
        <f t="shared" si="26"/>
        <v>1</v>
      </c>
      <c r="R65" s="23" t="s">
        <v>45</v>
      </c>
      <c r="S65" s="23"/>
      <c r="T65" s="11">
        <f t="shared" ref="T65:AD65" ca="1" si="27">1/T64</f>
        <v>4.5438399603703661E-2</v>
      </c>
      <c r="U65" s="11">
        <f t="shared" ca="1" si="27"/>
        <v>0.1521671504009017</v>
      </c>
      <c r="V65" s="11">
        <f t="shared" ca="1" si="27"/>
        <v>0.31636969070307913</v>
      </c>
      <c r="W65" s="11">
        <f t="shared" ca="1" si="27"/>
        <v>0.49800645445434039</v>
      </c>
      <c r="X65" s="11">
        <f t="shared" ca="1" si="27"/>
        <v>0.65555971683127323</v>
      </c>
      <c r="Y65" s="11">
        <f t="shared" ca="1" si="27"/>
        <v>0.78873354102247506</v>
      </c>
      <c r="Z65" s="11">
        <f t="shared" ca="1" si="27"/>
        <v>0.8963775948928302</v>
      </c>
      <c r="AA65" s="11">
        <f t="shared" ca="1" si="27"/>
        <v>0.94903142590222656</v>
      </c>
      <c r="AB65" s="11">
        <f t="shared" ca="1" si="27"/>
        <v>0.96998825495142638</v>
      </c>
      <c r="AC65" s="11">
        <f t="shared" ca="1" si="27"/>
        <v>0.98646952294774415</v>
      </c>
      <c r="AD65" s="11">
        <f t="shared" si="27"/>
        <v>0.99009900990099009</v>
      </c>
    </row>
    <row r="68" spans="3:30" x14ac:dyDescent="0.25">
      <c r="H68" s="1" t="s">
        <v>61</v>
      </c>
      <c r="I68" s="1"/>
      <c r="J68" s="1"/>
      <c r="U68" s="1" t="s">
        <v>62</v>
      </c>
      <c r="V68" s="1"/>
      <c r="W68" s="1"/>
    </row>
    <row r="71" spans="3:30" x14ac:dyDescent="0.25">
      <c r="N71" s="23" t="s">
        <v>72</v>
      </c>
      <c r="O71" s="23"/>
      <c r="P71" s="34"/>
      <c r="Q71" s="23"/>
    </row>
    <row r="72" spans="3:30" x14ac:dyDescent="0.25">
      <c r="E72" s="2"/>
      <c r="F72" s="2"/>
      <c r="G72" s="2"/>
      <c r="H72" s="2"/>
      <c r="I72" s="2"/>
      <c r="J72" s="2" t="s">
        <v>52</v>
      </c>
      <c r="K72" s="2"/>
      <c r="L72" s="29" t="s">
        <v>54</v>
      </c>
      <c r="M72" s="29"/>
      <c r="N72" t="s">
        <v>58</v>
      </c>
      <c r="P72" t="s">
        <v>60</v>
      </c>
      <c r="T72" s="2" t="s">
        <v>66</v>
      </c>
      <c r="U72" s="2"/>
      <c r="V72" s="2" t="s">
        <v>66</v>
      </c>
      <c r="W72" s="2"/>
    </row>
    <row r="73" spans="3:30" x14ac:dyDescent="0.25">
      <c r="E73" s="2" t="s">
        <v>15</v>
      </c>
      <c r="F73" s="3" t="s">
        <v>47</v>
      </c>
      <c r="G73" s="28">
        <v>39813</v>
      </c>
      <c r="H73" s="28" t="s">
        <v>51</v>
      </c>
      <c r="I73" s="28"/>
      <c r="J73" s="28" t="s">
        <v>53</v>
      </c>
      <c r="K73" s="28"/>
      <c r="L73" s="30" t="s">
        <v>56</v>
      </c>
      <c r="M73" s="29"/>
      <c r="N73" s="23" t="s">
        <v>59</v>
      </c>
      <c r="O73" s="23"/>
      <c r="P73" s="23" t="s">
        <v>59</v>
      </c>
      <c r="Q73" s="23"/>
      <c r="S73" s="2" t="s">
        <v>63</v>
      </c>
      <c r="T73" s="29" t="s">
        <v>67</v>
      </c>
      <c r="U73" s="29"/>
      <c r="V73" s="29" t="s">
        <v>68</v>
      </c>
      <c r="W73" s="29"/>
      <c r="X73" s="2" t="s">
        <v>10</v>
      </c>
      <c r="Y73" s="2" t="s">
        <v>10</v>
      </c>
      <c r="Z73" s="2" t="s">
        <v>70</v>
      </c>
      <c r="AA73" s="2" t="s">
        <v>70</v>
      </c>
    </row>
    <row r="74" spans="3:30" x14ac:dyDescent="0.25">
      <c r="E74" s="3" t="s">
        <v>2</v>
      </c>
      <c r="F74" s="3" t="s">
        <v>48</v>
      </c>
      <c r="G74" s="3" t="s">
        <v>49</v>
      </c>
      <c r="H74" s="3" t="s">
        <v>48</v>
      </c>
      <c r="I74" s="3" t="s">
        <v>49</v>
      </c>
      <c r="J74" s="3" t="s">
        <v>48</v>
      </c>
      <c r="K74" s="3" t="s">
        <v>49</v>
      </c>
      <c r="L74" s="31" t="s">
        <v>73</v>
      </c>
      <c r="M74" s="31"/>
      <c r="N74" s="35" t="s">
        <v>48</v>
      </c>
      <c r="O74" s="35" t="s">
        <v>49</v>
      </c>
      <c r="P74" s="35" t="s">
        <v>48</v>
      </c>
      <c r="Q74" s="35" t="s">
        <v>49</v>
      </c>
      <c r="S74" s="23" t="s">
        <v>64</v>
      </c>
      <c r="T74" s="31" t="s">
        <v>65</v>
      </c>
      <c r="U74" s="31"/>
      <c r="V74" s="31" t="s">
        <v>65</v>
      </c>
      <c r="W74" s="31"/>
      <c r="X74" s="3" t="s">
        <v>69</v>
      </c>
      <c r="Y74" s="3" t="s">
        <v>71</v>
      </c>
      <c r="Z74" s="3" t="s">
        <v>69</v>
      </c>
      <c r="AA74" s="3" t="s">
        <v>71</v>
      </c>
    </row>
    <row r="75" spans="3:30" x14ac:dyDescent="0.25">
      <c r="E75" s="2">
        <v>1998</v>
      </c>
      <c r="F75" s="7">
        <f t="shared" ref="F75:F85" ca="1" si="28">OFFSET($E8,0,$E$85-E75)</f>
        <v>15822</v>
      </c>
      <c r="G75" s="7">
        <f t="shared" ref="G75:G85" ca="1" si="29">OFFSET($T8,0,$E$85-E75)</f>
        <v>15822</v>
      </c>
      <c r="H75" s="20">
        <f ca="1">INDEX($E$64:$O$64,COLUMNS(OFFSET($E$64,0,E75-$E$75):$O$64))</f>
        <v>1</v>
      </c>
      <c r="I75" s="20">
        <f ca="1">INDEX($T$64:$AD$64,COLUMNS(OFFSET($T$64,0,E75-$E$75):$AD$64))</f>
        <v>1.01</v>
      </c>
      <c r="J75" s="7">
        <f t="shared" ref="J75:K84" ca="1" si="30">F75*H75</f>
        <v>15822</v>
      </c>
      <c r="K75" s="7">
        <f t="shared" ca="1" si="30"/>
        <v>15980.22</v>
      </c>
      <c r="L75" s="33">
        <f t="shared" ref="L75:L84" ca="1" si="31">F75-G75</f>
        <v>0</v>
      </c>
      <c r="N75" s="32">
        <f t="shared" ref="N75:N84" ca="1" si="32">J75-F75</f>
        <v>0</v>
      </c>
      <c r="O75" s="32">
        <f t="shared" ref="O75:O84" ca="1" si="33">K75-F75</f>
        <v>158.21999999999935</v>
      </c>
      <c r="P75" s="32">
        <f t="shared" ref="P75:P84" ca="1" si="34">L75+N75</f>
        <v>0</v>
      </c>
      <c r="Q75" s="32">
        <f t="shared" ref="Q75:Q84" ca="1" si="35">L75+O75</f>
        <v>158.21999999999935</v>
      </c>
      <c r="S75" s="2">
        <v>12</v>
      </c>
      <c r="T75" s="58">
        <f t="shared" ref="T75:T84" ca="1" si="36">OFFSET($E$64,0,E75-$E$75)</f>
        <v>2.5500698565360627</v>
      </c>
      <c r="U75" s="58"/>
      <c r="V75" s="58">
        <f t="shared" ref="V75:V85" ca="1" si="37">OFFSET($T$64,0,E75-$E$75)</f>
        <v>22.007817368604911</v>
      </c>
      <c r="W75" s="58"/>
      <c r="X75" s="12">
        <f t="shared" ref="X75:X84" ca="1" si="38">1/T75</f>
        <v>0.39214612001193161</v>
      </c>
      <c r="Y75" s="12">
        <f t="shared" ref="Y75:Y84" ca="1" si="39">1/V75</f>
        <v>4.5438399603703661E-2</v>
      </c>
      <c r="Z75" s="13">
        <f ca="1">X75</f>
        <v>0.39214612001193161</v>
      </c>
      <c r="AA75" s="36">
        <f ca="1">Y75</f>
        <v>4.5438399603703661E-2</v>
      </c>
    </row>
    <row r="76" spans="3:30" x14ac:dyDescent="0.25">
      <c r="E76" s="2">
        <v>1999</v>
      </c>
      <c r="F76" s="7">
        <f t="shared" ca="1" si="28"/>
        <v>25107</v>
      </c>
      <c r="G76" s="7">
        <f t="shared" ca="1" si="29"/>
        <v>24817</v>
      </c>
      <c r="H76" s="20">
        <f ca="1">INDEX($E$64:$O$64,COLUMNS(OFFSET($E$64,0,E76-$E$75):$O$64))</f>
        <v>0.99917903378591733</v>
      </c>
      <c r="I76" s="20">
        <f ca="1">INDEX($T$64:$AD$64,COLUMNS(OFFSET($T$64,0,E76-$E$75):$AD$64))</f>
        <v>1.0137160619132199</v>
      </c>
      <c r="J76" s="7">
        <f t="shared" ca="1" si="30"/>
        <v>25086.388001263025</v>
      </c>
      <c r="K76" s="7">
        <f t="shared" ca="1" si="30"/>
        <v>25157.391508500379</v>
      </c>
      <c r="L76" s="33">
        <f t="shared" ca="1" si="31"/>
        <v>290</v>
      </c>
      <c r="N76" s="32">
        <f t="shared" ca="1" si="32"/>
        <v>-20.611998736974783</v>
      </c>
      <c r="O76" s="32">
        <f t="shared" ca="1" si="33"/>
        <v>50.391508500379132</v>
      </c>
      <c r="P76" s="32">
        <f t="shared" ca="1" si="34"/>
        <v>269.38800126302522</v>
      </c>
      <c r="Q76" s="32">
        <f t="shared" ca="1" si="35"/>
        <v>340.39150850037913</v>
      </c>
      <c r="S76" s="2">
        <v>24</v>
      </c>
      <c r="T76" s="58">
        <f t="shared" ca="1" si="36"/>
        <v>1.5116589356525245</v>
      </c>
      <c r="U76" s="58"/>
      <c r="V76" s="58">
        <f t="shared" ca="1" si="37"/>
        <v>6.571720620156098</v>
      </c>
      <c r="W76" s="58"/>
      <c r="X76" s="12">
        <f t="shared" ca="1" si="38"/>
        <v>0.66152488264050036</v>
      </c>
      <c r="Y76" s="12">
        <f t="shared" ca="1" si="39"/>
        <v>0.1521671504009017</v>
      </c>
      <c r="Z76" s="13">
        <f t="shared" ref="Z76:AA84" ca="1" si="40">X76-X75</f>
        <v>0.26937876262856875</v>
      </c>
      <c r="AA76" s="36">
        <f t="shared" ca="1" si="40"/>
        <v>0.10672875079719804</v>
      </c>
    </row>
    <row r="77" spans="3:30" x14ac:dyDescent="0.25">
      <c r="E77" s="2">
        <v>2000</v>
      </c>
      <c r="F77" s="7">
        <f t="shared" ca="1" si="28"/>
        <v>37246</v>
      </c>
      <c r="G77" s="7">
        <f t="shared" ca="1" si="29"/>
        <v>36782</v>
      </c>
      <c r="H77" s="20">
        <f ca="1">INDEX($E$64:$O$64,COLUMNS(OFFSET($E$64,0,E77-$E$75):$O$64))</f>
        <v>0.99210331283074715</v>
      </c>
      <c r="I77" s="20">
        <f ca="1">INDEX($T$64:$AD$64,COLUMNS(OFFSET($T$64,0,E77-$E$75):$AD$64))</f>
        <v>1.0309403179836198</v>
      </c>
      <c r="J77" s="7">
        <f t="shared" ca="1" si="30"/>
        <v>36951.879989694011</v>
      </c>
      <c r="K77" s="7">
        <f t="shared" ca="1" si="30"/>
        <v>37920.046776073505</v>
      </c>
      <c r="L77" s="33">
        <f t="shared" ca="1" si="31"/>
        <v>464</v>
      </c>
      <c r="N77" s="32">
        <f t="shared" ca="1" si="32"/>
        <v>-294.12001030598913</v>
      </c>
      <c r="O77" s="32">
        <f t="shared" ca="1" si="33"/>
        <v>674.04677607350459</v>
      </c>
      <c r="P77" s="32">
        <f t="shared" ca="1" si="34"/>
        <v>169.87998969401087</v>
      </c>
      <c r="Q77" s="32">
        <f t="shared" ca="1" si="35"/>
        <v>1138.0467760735046</v>
      </c>
      <c r="S77" s="2">
        <v>36</v>
      </c>
      <c r="T77" s="58">
        <f t="shared" ca="1" si="36"/>
        <v>1.1953681815492396</v>
      </c>
      <c r="U77" s="58"/>
      <c r="V77" s="58">
        <f t="shared" ca="1" si="37"/>
        <v>3.1608590499856861</v>
      </c>
      <c r="W77" s="58"/>
      <c r="X77" s="12">
        <f t="shared" ca="1" si="38"/>
        <v>0.83656233739128349</v>
      </c>
      <c r="Y77" s="12">
        <f t="shared" ca="1" si="39"/>
        <v>0.31636969070307913</v>
      </c>
      <c r="Z77" s="13">
        <f t="shared" ca="1" si="40"/>
        <v>0.17503745475078314</v>
      </c>
      <c r="AA77" s="36">
        <f t="shared" ca="1" si="40"/>
        <v>0.16420254030217743</v>
      </c>
    </row>
    <row r="78" spans="3:30" x14ac:dyDescent="0.25">
      <c r="E78" s="2">
        <v>2001</v>
      </c>
      <c r="F78" s="7">
        <f t="shared" ca="1" si="28"/>
        <v>38798</v>
      </c>
      <c r="G78" s="7">
        <f t="shared" ca="1" si="29"/>
        <v>38519</v>
      </c>
      <c r="H78" s="20">
        <f ca="1">INDEX($E$64:$O$64,COLUMNS(OFFSET($E$64,0,E78-$E$75):$O$64))</f>
        <v>0.99237403123071688</v>
      </c>
      <c r="I78" s="20">
        <f ca="1">INDEX($T$64:$AD$64,COLUMNS(OFFSET($T$64,0,E78-$E$75):$AD$64))</f>
        <v>1.0537058865561997</v>
      </c>
      <c r="J78" s="7">
        <f t="shared" ca="1" si="30"/>
        <v>38502.127663689353</v>
      </c>
      <c r="K78" s="7">
        <f t="shared" ca="1" si="30"/>
        <v>40587.697044258253</v>
      </c>
      <c r="L78" s="33">
        <f t="shared" ca="1" si="31"/>
        <v>279</v>
      </c>
      <c r="N78" s="32">
        <f t="shared" ca="1" si="32"/>
        <v>-295.87233631064737</v>
      </c>
      <c r="O78" s="32">
        <f t="shared" ca="1" si="33"/>
        <v>1789.6970442582533</v>
      </c>
      <c r="P78" s="32">
        <f t="shared" ca="1" si="34"/>
        <v>-16.87233631064737</v>
      </c>
      <c r="Q78" s="32">
        <f t="shared" ca="1" si="35"/>
        <v>2068.6970442582533</v>
      </c>
      <c r="S78" s="2">
        <v>48</v>
      </c>
      <c r="T78" s="58">
        <f t="shared" ca="1" si="36"/>
        <v>1.0849014573077862</v>
      </c>
      <c r="U78" s="58"/>
      <c r="V78" s="58">
        <f t="shared" ca="1" si="37"/>
        <v>2.0080061032455649</v>
      </c>
      <c r="W78" s="58"/>
      <c r="X78" s="12">
        <f t="shared" ca="1" si="38"/>
        <v>0.92174270138923808</v>
      </c>
      <c r="Y78" s="12">
        <f t="shared" ca="1" si="39"/>
        <v>0.49800645445434039</v>
      </c>
      <c r="Z78" s="13">
        <f t="shared" ca="1" si="40"/>
        <v>8.5180363997954589E-2</v>
      </c>
      <c r="AA78" s="36">
        <f t="shared" ca="1" si="40"/>
        <v>0.18163676375126125</v>
      </c>
    </row>
    <row r="79" spans="3:30" x14ac:dyDescent="0.25">
      <c r="E79" s="2">
        <v>2002</v>
      </c>
      <c r="F79" s="7">
        <f t="shared" ca="1" si="28"/>
        <v>48169</v>
      </c>
      <c r="G79" s="7">
        <f t="shared" ca="1" si="29"/>
        <v>44437</v>
      </c>
      <c r="H79" s="20">
        <f ca="1">INDEX($E$64:$O$64,COLUMNS(OFFSET($E$64,0,E79-$E$75):$O$64))</f>
        <v>1.0030615406676033</v>
      </c>
      <c r="I79" s="20">
        <f ca="1">INDEX($T$64:$AD$64,COLUMNS(OFFSET($T$64,0,E79-$E$75):$AD$64))</f>
        <v>1.1156012886729489</v>
      </c>
      <c r="J79" s="7">
        <f t="shared" ca="1" si="30"/>
        <v>48316.471352417786</v>
      </c>
      <c r="K79" s="7">
        <f t="shared" ca="1" si="30"/>
        <v>49573.974464759835</v>
      </c>
      <c r="L79" s="33">
        <f t="shared" ca="1" si="31"/>
        <v>3732</v>
      </c>
      <c r="N79" s="32">
        <f t="shared" ca="1" si="32"/>
        <v>147.47135241778597</v>
      </c>
      <c r="O79" s="32">
        <f t="shared" ca="1" si="33"/>
        <v>1404.9744647598345</v>
      </c>
      <c r="P79" s="32">
        <f t="shared" ca="1" si="34"/>
        <v>3879.471352417786</v>
      </c>
      <c r="Q79" s="32">
        <f t="shared" ca="1" si="35"/>
        <v>5136.9744647598345</v>
      </c>
      <c r="S79" s="2">
        <v>60</v>
      </c>
      <c r="T79" s="58">
        <f t="shared" ca="1" si="36"/>
        <v>1.0638891237010597</v>
      </c>
      <c r="U79" s="58"/>
      <c r="V79" s="58">
        <f t="shared" ca="1" si="37"/>
        <v>1.5254140459295156</v>
      </c>
      <c r="W79" s="58"/>
      <c r="X79" s="12">
        <f t="shared" ca="1" si="38"/>
        <v>0.93994757322191425</v>
      </c>
      <c r="Y79" s="12">
        <f t="shared" ca="1" si="39"/>
        <v>0.65555971683127323</v>
      </c>
      <c r="Z79" s="13">
        <f t="shared" ca="1" si="40"/>
        <v>1.8204871832676162E-2</v>
      </c>
      <c r="AA79" s="36">
        <f t="shared" ca="1" si="40"/>
        <v>0.15755326237693285</v>
      </c>
    </row>
    <row r="80" spans="3:30" x14ac:dyDescent="0.25">
      <c r="E80" s="2">
        <v>2003</v>
      </c>
      <c r="F80" s="7">
        <f t="shared" ca="1" si="28"/>
        <v>44373</v>
      </c>
      <c r="G80" s="7">
        <f t="shared" ca="1" si="29"/>
        <v>39320</v>
      </c>
      <c r="H80" s="20">
        <f ca="1">INDEX($E$64:$O$64,COLUMNS(OFFSET($E$64,0,E80-$E$75):$O$64))</f>
        <v>1.0132631172022311</v>
      </c>
      <c r="I80" s="20">
        <f ca="1">INDEX($T$64:$AD$64,COLUMNS(OFFSET($T$64,0,E80-$E$75):$AD$64))</f>
        <v>1.2678552996537329</v>
      </c>
      <c r="J80" s="7">
        <f t="shared" ca="1" si="30"/>
        <v>44961.524299614597</v>
      </c>
      <c r="K80" s="7">
        <f t="shared" ca="1" si="30"/>
        <v>49852.07038238478</v>
      </c>
      <c r="L80" s="33">
        <f t="shared" ca="1" si="31"/>
        <v>5053</v>
      </c>
      <c r="N80" s="32">
        <f t="shared" ca="1" si="32"/>
        <v>588.52429961459711</v>
      </c>
      <c r="O80" s="32">
        <f t="shared" ca="1" si="33"/>
        <v>5479.0703823847798</v>
      </c>
      <c r="P80" s="32">
        <f t="shared" ca="1" si="34"/>
        <v>5641.5242996145971</v>
      </c>
      <c r="Q80" s="32">
        <f t="shared" ca="1" si="35"/>
        <v>10532.07038238478</v>
      </c>
      <c r="S80" s="2">
        <v>72</v>
      </c>
      <c r="T80" s="58">
        <f t="shared" ca="1" si="36"/>
        <v>1.0132631172022311</v>
      </c>
      <c r="U80" s="58"/>
      <c r="V80" s="58">
        <f t="shared" ca="1" si="37"/>
        <v>1.2678552996537329</v>
      </c>
      <c r="W80" s="58"/>
      <c r="X80" s="12">
        <f t="shared" ca="1" si="38"/>
        <v>0.98691049049643442</v>
      </c>
      <c r="Y80" s="12">
        <f t="shared" ca="1" si="39"/>
        <v>0.78873354102247506</v>
      </c>
      <c r="Z80" s="13">
        <f t="shared" ca="1" si="40"/>
        <v>4.6962917274520177E-2</v>
      </c>
      <c r="AA80" s="36">
        <f t="shared" ca="1" si="40"/>
        <v>0.13317382419120183</v>
      </c>
    </row>
    <row r="81" spans="5:27" x14ac:dyDescent="0.25">
      <c r="E81" s="2">
        <v>2004</v>
      </c>
      <c r="F81" s="7">
        <f t="shared" ca="1" si="28"/>
        <v>70288</v>
      </c>
      <c r="G81" s="7">
        <f t="shared" ca="1" si="29"/>
        <v>52811</v>
      </c>
      <c r="H81" s="20">
        <f ca="1">INDEX($E$64:$O$64,COLUMNS(OFFSET($E$64,0,E81-$E$75):$O$64))</f>
        <v>1.0638891237010597</v>
      </c>
      <c r="I81" s="20">
        <f ca="1">INDEX($T$64:$AD$64,COLUMNS(OFFSET($T$64,0,E81-$E$75):$AD$64))</f>
        <v>1.5254140459295156</v>
      </c>
      <c r="J81" s="7">
        <f t="shared" ca="1" si="30"/>
        <v>74778.638726700083</v>
      </c>
      <c r="K81" s="7">
        <f t="shared" ca="1" si="30"/>
        <v>80558.641179583647</v>
      </c>
      <c r="L81" s="33">
        <f t="shared" ca="1" si="31"/>
        <v>17477</v>
      </c>
      <c r="N81" s="32">
        <f t="shared" ca="1" si="32"/>
        <v>4490.6387267000828</v>
      </c>
      <c r="O81" s="32">
        <f t="shared" ca="1" si="33"/>
        <v>10270.641179583647</v>
      </c>
      <c r="P81" s="32">
        <f t="shared" ca="1" si="34"/>
        <v>21967.638726700083</v>
      </c>
      <c r="Q81" s="32">
        <f t="shared" ca="1" si="35"/>
        <v>27747.641179583647</v>
      </c>
      <c r="S81" s="2">
        <v>84</v>
      </c>
      <c r="T81" s="58">
        <f t="shared" ca="1" si="36"/>
        <v>1.0030615406676033</v>
      </c>
      <c r="U81" s="58"/>
      <c r="V81" s="58">
        <f t="shared" ca="1" si="37"/>
        <v>1.1156012886729489</v>
      </c>
      <c r="W81" s="58"/>
      <c r="X81" s="12">
        <f t="shared" ca="1" si="38"/>
        <v>0.99694780375532521</v>
      </c>
      <c r="Y81" s="12">
        <f t="shared" ca="1" si="39"/>
        <v>0.8963775948928302</v>
      </c>
      <c r="Z81" s="13">
        <f t="shared" ca="1" si="40"/>
        <v>1.003731325889079E-2</v>
      </c>
      <c r="AA81" s="36">
        <f t="shared" ca="1" si="40"/>
        <v>0.10764405387035514</v>
      </c>
    </row>
    <row r="82" spans="5:27" x14ac:dyDescent="0.25">
      <c r="E82" s="2">
        <v>2005</v>
      </c>
      <c r="F82" s="7">
        <f t="shared" ca="1" si="28"/>
        <v>70655</v>
      </c>
      <c r="G82" s="7">
        <f t="shared" ca="1" si="29"/>
        <v>40026</v>
      </c>
      <c r="H82" s="20">
        <f ca="1">INDEX($E$64:$O$64,COLUMNS(OFFSET($E$64,0,E82-$E$75):$O$64))</f>
        <v>1.0849014573077862</v>
      </c>
      <c r="I82" s="20">
        <f ca="1">INDEX($T$64:$AD$64,COLUMNS(OFFSET($T$64,0,E82-$E$75):$AD$64))</f>
        <v>2.0080061032455649</v>
      </c>
      <c r="J82" s="7">
        <f t="shared" ca="1" si="30"/>
        <v>76653.712466081633</v>
      </c>
      <c r="K82" s="7">
        <f t="shared" ca="1" si="30"/>
        <v>80372.452288506989</v>
      </c>
      <c r="L82" s="33">
        <f t="shared" ca="1" si="31"/>
        <v>30629</v>
      </c>
      <c r="N82" s="32">
        <f t="shared" ca="1" si="32"/>
        <v>5998.7124660816335</v>
      </c>
      <c r="O82" s="32">
        <f t="shared" ca="1" si="33"/>
        <v>9717.4522885069891</v>
      </c>
      <c r="P82" s="32">
        <f t="shared" ca="1" si="34"/>
        <v>36627.712466081633</v>
      </c>
      <c r="Q82" s="32">
        <f t="shared" ca="1" si="35"/>
        <v>40346.452288506989</v>
      </c>
      <c r="S82" s="2">
        <v>96</v>
      </c>
      <c r="T82" s="58">
        <f t="shared" ca="1" si="36"/>
        <v>0.99237403123071688</v>
      </c>
      <c r="U82" s="58"/>
      <c r="V82" s="58">
        <f t="shared" ca="1" si="37"/>
        <v>1.0537058865561997</v>
      </c>
      <c r="W82" s="58"/>
      <c r="X82" s="12">
        <f t="shared" ca="1" si="38"/>
        <v>1.0076845710682549</v>
      </c>
      <c r="Y82" s="12">
        <f t="shared" ca="1" si="39"/>
        <v>0.94903142590222656</v>
      </c>
      <c r="Z82" s="13">
        <f t="shared" ca="1" si="40"/>
        <v>1.0736767312929718E-2</v>
      </c>
      <c r="AA82" s="36">
        <f t="shared" ca="1" si="40"/>
        <v>5.2653831009396357E-2</v>
      </c>
    </row>
    <row r="83" spans="5:27" x14ac:dyDescent="0.25">
      <c r="E83" s="2">
        <v>2006</v>
      </c>
      <c r="F83" s="7">
        <f t="shared" ca="1" si="28"/>
        <v>48804</v>
      </c>
      <c r="G83" s="7">
        <f t="shared" ca="1" si="29"/>
        <v>22819</v>
      </c>
      <c r="H83" s="20">
        <f ca="1">INDEX($E$64:$O$64,COLUMNS(OFFSET($E$64,0,E83-$E$75):$O$64))</f>
        <v>1.1953681815492396</v>
      </c>
      <c r="I83" s="20">
        <f ca="1">INDEX($T$64:$AD$64,COLUMNS(OFFSET($T$64,0,E83-$E$75):$AD$64))</f>
        <v>3.1608590499856861</v>
      </c>
      <c r="J83" s="7">
        <f t="shared" ca="1" si="30"/>
        <v>58338.748732329092</v>
      </c>
      <c r="K83" s="7">
        <f t="shared" ca="1" si="30"/>
        <v>72127.642661623366</v>
      </c>
      <c r="L83" s="33">
        <f t="shared" ca="1" si="31"/>
        <v>25985</v>
      </c>
      <c r="N83" s="32">
        <f t="shared" ca="1" si="32"/>
        <v>9534.7487323290916</v>
      </c>
      <c r="O83" s="32">
        <f t="shared" ca="1" si="33"/>
        <v>23323.642661623366</v>
      </c>
      <c r="P83" s="32">
        <f t="shared" ca="1" si="34"/>
        <v>35519.748732329092</v>
      </c>
      <c r="Q83" s="32">
        <f t="shared" ca="1" si="35"/>
        <v>49308.642661623366</v>
      </c>
      <c r="S83" s="2">
        <v>108</v>
      </c>
      <c r="T83" s="58">
        <f t="shared" ca="1" si="36"/>
        <v>0.99210331283074715</v>
      </c>
      <c r="U83" s="58"/>
      <c r="V83" s="58">
        <f t="shared" ca="1" si="37"/>
        <v>1.0309403179836198</v>
      </c>
      <c r="W83" s="58"/>
      <c r="X83" s="12">
        <f t="shared" ca="1" si="38"/>
        <v>1.0079595411759299</v>
      </c>
      <c r="Y83" s="12">
        <f t="shared" ca="1" si="39"/>
        <v>0.96998825495142638</v>
      </c>
      <c r="Z83" s="13">
        <f t="shared" ca="1" si="40"/>
        <v>2.7497010767496555E-4</v>
      </c>
      <c r="AA83" s="36">
        <f t="shared" ca="1" si="40"/>
        <v>2.0956829049199821E-2</v>
      </c>
    </row>
    <row r="84" spans="5:27" x14ac:dyDescent="0.25">
      <c r="E84" s="2">
        <v>2007</v>
      </c>
      <c r="F84" s="7">
        <f t="shared" ca="1" si="28"/>
        <v>31732</v>
      </c>
      <c r="G84" s="7">
        <f t="shared" ca="1" si="29"/>
        <v>11865</v>
      </c>
      <c r="H84" s="20">
        <f ca="1">INDEX($E$64:$O$64,COLUMNS(OFFSET($E$64,0,E84-$E$75):$O$64))</f>
        <v>1.5116589356525245</v>
      </c>
      <c r="I84" s="20">
        <f ca="1">INDEX($T$64:$AD$64,COLUMNS(OFFSET($T$64,0,E84-$E$75):$AD$64))</f>
        <v>6.571720620156098</v>
      </c>
      <c r="J84" s="7">
        <f t="shared" ca="1" si="30"/>
        <v>47967.961346125907</v>
      </c>
      <c r="K84" s="7">
        <f t="shared" ca="1" si="30"/>
        <v>77973.465158152103</v>
      </c>
      <c r="L84" s="33">
        <f t="shared" ca="1" si="31"/>
        <v>19867</v>
      </c>
      <c r="N84" s="32">
        <f t="shared" ca="1" si="32"/>
        <v>16235.961346125907</v>
      </c>
      <c r="O84" s="32">
        <f t="shared" ca="1" si="33"/>
        <v>46241.465158152103</v>
      </c>
      <c r="P84" s="32">
        <f t="shared" ca="1" si="34"/>
        <v>36102.961346125907</v>
      </c>
      <c r="Q84" s="32">
        <f t="shared" ca="1" si="35"/>
        <v>66108.465158152103</v>
      </c>
      <c r="S84" s="2">
        <v>120</v>
      </c>
      <c r="T84" s="58">
        <f t="shared" ca="1" si="36"/>
        <v>0.99917903378591733</v>
      </c>
      <c r="U84" s="58"/>
      <c r="V84" s="58">
        <f t="shared" ca="1" si="37"/>
        <v>1.0137160619132199</v>
      </c>
      <c r="W84" s="58"/>
      <c r="X84" s="10">
        <f t="shared" ca="1" si="38"/>
        <v>1.0008216407533812</v>
      </c>
      <c r="Y84" s="10">
        <f t="shared" ca="1" si="39"/>
        <v>0.98646952294774415</v>
      </c>
      <c r="Z84" s="13">
        <f t="shared" ca="1" si="40"/>
        <v>-7.1379004225486931E-3</v>
      </c>
      <c r="AA84" s="36">
        <f t="shared" ca="1" si="40"/>
        <v>1.6481267996317772E-2</v>
      </c>
    </row>
    <row r="85" spans="5:27" x14ac:dyDescent="0.25">
      <c r="E85" s="3">
        <v>2008</v>
      </c>
      <c r="F85" s="8">
        <f t="shared" ca="1" si="28"/>
        <v>18632</v>
      </c>
      <c r="G85" s="8">
        <f t="shared" ca="1" si="29"/>
        <v>3409</v>
      </c>
      <c r="H85" s="22">
        <f ca="1">INDEX($E$64:$O$64,COLUMNS(OFFSET($E$64,0,E85-$E$75):$O$64))</f>
        <v>2.5500698565360627</v>
      </c>
      <c r="I85" s="22">
        <f ca="1">INDEX($T$64:$AD$64,COLUMNS(OFFSET($T$64,0,E85-$E$75):$AD$64))</f>
        <v>22.007817368604911</v>
      </c>
      <c r="J85" s="8">
        <f t="shared" ref="J85" ca="1" si="41">F85*H85</f>
        <v>47512.901566979919</v>
      </c>
      <c r="K85" s="8">
        <f t="shared" ref="K85" ca="1" si="42">G85*I85</f>
        <v>75024.649409574136</v>
      </c>
      <c r="L85" s="38">
        <f t="shared" ref="L85" ca="1" si="43">F85-G85</f>
        <v>15223</v>
      </c>
      <c r="M85" s="23"/>
      <c r="N85" s="39">
        <f t="shared" ref="N85" ca="1" si="44">J85-F85</f>
        <v>28880.901566979919</v>
      </c>
      <c r="O85" s="39">
        <f t="shared" ref="O85" ca="1" si="45">K85-F85</f>
        <v>56392.649409574136</v>
      </c>
      <c r="P85" s="39">
        <f t="shared" ref="P85" ca="1" si="46">L85+N85</f>
        <v>44103.901566979919</v>
      </c>
      <c r="Q85" s="39">
        <f t="shared" ref="Q85" ca="1" si="47">L85+O85</f>
        <v>71615.649409574136</v>
      </c>
      <c r="S85" s="2">
        <v>132</v>
      </c>
      <c r="T85" s="58">
        <f t="shared" ref="T85" ca="1" si="48">OFFSET($E$64,0,E85-$E$75)</f>
        <v>1</v>
      </c>
      <c r="U85" s="58"/>
      <c r="V85" s="58">
        <f t="shared" ca="1" si="37"/>
        <v>1.01</v>
      </c>
      <c r="W85" s="58"/>
      <c r="X85" s="10">
        <f t="shared" ref="X85" ca="1" si="49">1/T85</f>
        <v>1</v>
      </c>
      <c r="Y85" s="10">
        <f t="shared" ref="Y85" ca="1" si="50">1/V85</f>
        <v>0.99009900990099009</v>
      </c>
      <c r="Z85" s="13">
        <f t="shared" ref="Z85" ca="1" si="51">X85-X84</f>
        <v>-8.2164075338120313E-4</v>
      </c>
      <c r="AA85" s="36">
        <f t="shared" ref="AA85" ca="1" si="52">Y85-Y84</f>
        <v>3.6294869532459417E-3</v>
      </c>
    </row>
    <row r="87" spans="5:27" x14ac:dyDescent="0.25">
      <c r="E87" s="2" t="s">
        <v>50</v>
      </c>
      <c r="F87" s="7">
        <f ca="1">SUM(F75:F85)</f>
        <v>449626</v>
      </c>
      <c r="G87" s="7">
        <f ca="1">SUM(G75:G85)</f>
        <v>330627</v>
      </c>
      <c r="H87" s="2"/>
      <c r="I87" s="2"/>
      <c r="J87" s="7">
        <f ca="1">SUM(J75:J85)</f>
        <v>514892.35414489545</v>
      </c>
      <c r="K87" s="7">
        <f ca="1">SUM(K75:K85)</f>
        <v>605128.25087341701</v>
      </c>
      <c r="L87" s="7">
        <f ca="1">SUM(L75:L85)</f>
        <v>118999</v>
      </c>
      <c r="N87" s="7">
        <f ca="1">SUM(N75:N85)</f>
        <v>65266.354144895406</v>
      </c>
      <c r="O87" s="7">
        <f ca="1">SUM(O75:O85)</f>
        <v>155502.25087341698</v>
      </c>
      <c r="P87" s="7">
        <f ca="1">SUM(P75:P85)</f>
        <v>184265.35414489539</v>
      </c>
      <c r="Q87" s="7">
        <f ca="1">SUM(Q75:Q85)</f>
        <v>274501.25087341701</v>
      </c>
    </row>
  </sheetData>
  <mergeCells count="22">
    <mergeCell ref="T84:U84"/>
    <mergeCell ref="V84:W84"/>
    <mergeCell ref="T85:U85"/>
    <mergeCell ref="V85:W85"/>
    <mergeCell ref="T81:U81"/>
    <mergeCell ref="V81:W81"/>
    <mergeCell ref="T82:U82"/>
    <mergeCell ref="V82:W82"/>
    <mergeCell ref="T83:U83"/>
    <mergeCell ref="V83:W83"/>
    <mergeCell ref="T78:U78"/>
    <mergeCell ref="V78:W78"/>
    <mergeCell ref="T79:U79"/>
    <mergeCell ref="V79:W79"/>
    <mergeCell ref="T80:U80"/>
    <mergeCell ref="V80:W80"/>
    <mergeCell ref="T75:U75"/>
    <mergeCell ref="V75:W75"/>
    <mergeCell ref="T76:U76"/>
    <mergeCell ref="V76:W76"/>
    <mergeCell ref="T77:U77"/>
    <mergeCell ref="V77:W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871E-9F8E-4F46-A9D9-1BCD04D7C2D7}">
  <dimension ref="B3:AD94"/>
  <sheetViews>
    <sheetView showGridLines="0" topLeftCell="A40" zoomScale="60" zoomScaleNormal="60" workbookViewId="0">
      <selection activeCell="U56" sqref="U56"/>
    </sheetView>
  </sheetViews>
  <sheetFormatPr defaultRowHeight="15" x14ac:dyDescent="0.25"/>
  <cols>
    <col min="2" max="2" width="9.85546875" customWidth="1"/>
    <col min="3" max="3" width="12.42578125" customWidth="1"/>
    <col min="4" max="4" width="11.5703125" customWidth="1"/>
    <col min="5" max="5" width="9.5703125" customWidth="1"/>
    <col min="6" max="6" width="10.28515625" customWidth="1"/>
    <col min="7" max="7" width="11.7109375" customWidth="1"/>
    <col min="8" max="8" width="12.42578125" customWidth="1"/>
    <col min="9" max="9" width="13.42578125" customWidth="1"/>
    <col min="10" max="10" width="12.140625" customWidth="1"/>
    <col min="11" max="11" width="13.28515625" customWidth="1"/>
    <col min="12" max="12" width="10.85546875" customWidth="1"/>
    <col min="13" max="13" width="12.28515625" customWidth="1"/>
    <col min="14" max="14" width="13.5703125" customWidth="1"/>
    <col min="15" max="15" width="9.85546875" customWidth="1"/>
    <col min="16" max="16" width="10.5703125" customWidth="1"/>
    <col min="17" max="17" width="10.140625" customWidth="1"/>
    <col min="18" max="18" width="9.28515625" customWidth="1"/>
    <col min="19" max="19" width="9.5703125" customWidth="1"/>
    <col min="20" max="20" width="10.5703125" customWidth="1"/>
    <col min="24" max="24" width="14.85546875" customWidth="1"/>
    <col min="25" max="25" width="10.7109375" customWidth="1"/>
    <col min="26" max="27" width="12.7109375" customWidth="1"/>
    <col min="28" max="28" width="13" customWidth="1"/>
    <col min="29" max="29" width="13.140625" customWidth="1"/>
    <col min="30" max="30" width="11.28515625" customWidth="1"/>
  </cols>
  <sheetData>
    <row r="3" spans="11:16" x14ac:dyDescent="0.25">
      <c r="L3" s="4"/>
      <c r="M3" s="55" t="s">
        <v>90</v>
      </c>
      <c r="N3" s="55"/>
      <c r="O3" s="4"/>
      <c r="P3" s="4"/>
    </row>
    <row r="4" spans="11:16" x14ac:dyDescent="0.25">
      <c r="L4" s="23"/>
      <c r="M4" s="40" t="s">
        <v>62</v>
      </c>
      <c r="N4" s="40"/>
      <c r="O4" s="23"/>
      <c r="P4" s="23"/>
    </row>
    <row r="6" spans="11:16" x14ac:dyDescent="0.25">
      <c r="N6" s="54" t="s">
        <v>92</v>
      </c>
      <c r="P6" s="54" t="s">
        <v>92</v>
      </c>
    </row>
    <row r="7" spans="11:16" x14ac:dyDescent="0.25">
      <c r="K7" s="1" t="s">
        <v>91</v>
      </c>
      <c r="L7" s="23"/>
      <c r="M7" s="23"/>
      <c r="N7" s="56" t="s">
        <v>48</v>
      </c>
      <c r="O7" s="23"/>
      <c r="P7" s="56" t="s">
        <v>49</v>
      </c>
    </row>
    <row r="8" spans="11:16" x14ac:dyDescent="0.25">
      <c r="L8" s="2">
        <v>12</v>
      </c>
      <c r="N8" s="50">
        <v>0.77</v>
      </c>
      <c r="P8" s="42">
        <v>0.42</v>
      </c>
    </row>
    <row r="9" spans="11:16" x14ac:dyDescent="0.25">
      <c r="L9" s="2">
        <v>24</v>
      </c>
      <c r="N9" s="50">
        <v>0.9</v>
      </c>
      <c r="P9" s="42">
        <v>0.71</v>
      </c>
    </row>
    <row r="10" spans="11:16" x14ac:dyDescent="0.25">
      <c r="L10" s="2">
        <v>36</v>
      </c>
      <c r="N10" s="50">
        <v>0.95</v>
      </c>
      <c r="P10" s="42">
        <v>0.84</v>
      </c>
    </row>
    <row r="11" spans="11:16" x14ac:dyDescent="0.25">
      <c r="L11" s="2">
        <v>48</v>
      </c>
      <c r="N11" s="50">
        <v>0.98</v>
      </c>
      <c r="P11" s="42">
        <v>0.92</v>
      </c>
    </row>
    <row r="12" spans="11:16" x14ac:dyDescent="0.25">
      <c r="L12" s="2">
        <v>60</v>
      </c>
      <c r="N12" s="50">
        <v>0.99</v>
      </c>
      <c r="P12" s="42">
        <v>0.96</v>
      </c>
    </row>
    <row r="13" spans="11:16" x14ac:dyDescent="0.25">
      <c r="L13" s="2">
        <v>72</v>
      </c>
      <c r="N13" s="50">
        <v>0.99</v>
      </c>
      <c r="P13" s="42">
        <v>0.98</v>
      </c>
    </row>
    <row r="14" spans="11:16" x14ac:dyDescent="0.25">
      <c r="L14" s="2">
        <v>84</v>
      </c>
      <c r="N14" s="50">
        <v>1</v>
      </c>
      <c r="P14" s="42">
        <v>0.99</v>
      </c>
    </row>
    <row r="15" spans="11:16" x14ac:dyDescent="0.25">
      <c r="L15" s="2">
        <v>96</v>
      </c>
      <c r="N15" s="50">
        <v>1</v>
      </c>
      <c r="P15" s="42">
        <v>0.99</v>
      </c>
    </row>
    <row r="16" spans="11:16" x14ac:dyDescent="0.25">
      <c r="L16" s="2">
        <v>108</v>
      </c>
      <c r="N16" s="50">
        <v>1</v>
      </c>
      <c r="P16" s="42">
        <v>1</v>
      </c>
    </row>
    <row r="17" spans="2:27" x14ac:dyDescent="0.25">
      <c r="L17" s="3">
        <v>120</v>
      </c>
      <c r="M17" s="23"/>
      <c r="N17" s="52">
        <v>1</v>
      </c>
      <c r="O17" s="23"/>
      <c r="P17" s="53">
        <v>1</v>
      </c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VLOOKUP(C$25,$L$8:$P$17,3,FALSE)*'US PP Auto Key'!$H10</f>
        <v>539000</v>
      </c>
      <c r="D26" s="7">
        <f>VLOOKUP(D$25,$L$8:$P$17,3,FALSE)*'US PP Auto Key'!$H10</f>
        <v>630000</v>
      </c>
      <c r="E26" s="7">
        <f>VLOOKUP(E$25,$L$8:$P$17,3,FALSE)*'US PP Auto Key'!$H10</f>
        <v>665000</v>
      </c>
      <c r="F26" s="7">
        <f>VLOOKUP(F$25,$L$8:$P$17,3,FALSE)*'US PP Auto Key'!$H10</f>
        <v>686000</v>
      </c>
      <c r="G26" s="7">
        <f>VLOOKUP(G$25,$L$8:$P$17,3,FALSE)*'US PP Auto Key'!$H10</f>
        <v>693000</v>
      </c>
      <c r="H26" s="7">
        <f>VLOOKUP(H$25,$L$8:$P$17,3,FALSE)*'US PP Auto Key'!$H10</f>
        <v>693000</v>
      </c>
      <c r="I26" s="7">
        <f>VLOOKUP(I$25,$L$8:$P$17,3,FALSE)*'US PP Auto Key'!$H10</f>
        <v>700000</v>
      </c>
      <c r="J26" s="7">
        <f>VLOOKUP(J$25,$L$8:$P$17,3,FALSE)*'US PP Auto Key'!$H10</f>
        <v>700000</v>
      </c>
      <c r="K26" s="7">
        <f>VLOOKUP(K$25,$L$8:$P$17,3,FALSE)*'US PP Auto Key'!$H10</f>
        <v>700000</v>
      </c>
      <c r="L26" s="7">
        <f>VLOOKUP(L$25,$L$8:$P$17,3,FALSE)*'US PP Auto Key'!$H10</f>
        <v>700000</v>
      </c>
      <c r="Q26" s="2">
        <v>1999</v>
      </c>
      <c r="R26" s="7">
        <f>VLOOKUP(R$25,$L$8:$P$17,5,FALSE)*'US PP Auto Key'!$H10</f>
        <v>294000</v>
      </c>
      <c r="S26" s="7">
        <f>VLOOKUP(S$25,$L$8:$P$17,5,FALSE)*'US PP Auto Key'!$H10</f>
        <v>497000</v>
      </c>
      <c r="T26" s="7">
        <f>VLOOKUP(T$25,$L$8:$P$17,5,FALSE)*'US PP Auto Key'!$H10</f>
        <v>588000</v>
      </c>
      <c r="U26" s="7">
        <f>VLOOKUP(U$25,$L$8:$P$17,5,FALSE)*'US PP Auto Key'!$H10</f>
        <v>644000</v>
      </c>
      <c r="V26" s="7">
        <f>VLOOKUP(V$25,$L$8:$P$17,5,FALSE)*'US PP Auto Key'!$H10</f>
        <v>672000</v>
      </c>
      <c r="W26" s="7">
        <f>VLOOKUP(W$25,$L$8:$P$17,5,FALSE)*'US PP Auto Key'!$H10</f>
        <v>686000</v>
      </c>
      <c r="X26" s="7">
        <f>VLOOKUP(X$25,$L$8:$P$17,5,FALSE)*'US PP Auto Key'!$H10</f>
        <v>693000</v>
      </c>
      <c r="Y26" s="7">
        <f>VLOOKUP(Y$25,$L$8:$P$17,5,FALSE)*'US PP Auto Key'!$H10</f>
        <v>693000</v>
      </c>
      <c r="Z26" s="7">
        <f>VLOOKUP(Z$25,$L$8:$P$17,5,FALSE)*'US PP Auto Key'!$H10</f>
        <v>700000</v>
      </c>
      <c r="AA26" s="7">
        <f>VLOOKUP(AA$25,$L$8:$P$17,5,FALSE)*'US PP Auto Key'!$H10</f>
        <v>700000</v>
      </c>
    </row>
    <row r="27" spans="2:27" x14ac:dyDescent="0.25">
      <c r="B27" s="2">
        <v>2000</v>
      </c>
      <c r="C27" s="7">
        <f>VLOOKUP(C$25,$L$8:$P$17,3,FALSE)*'US PP Auto Key'!$H11</f>
        <v>565950</v>
      </c>
      <c r="D27" s="7">
        <f>VLOOKUP(D$25,$L$8:$P$17,3,FALSE)*'US PP Auto Key'!$H11</f>
        <v>661500</v>
      </c>
      <c r="E27" s="7">
        <f>VLOOKUP(E$25,$L$8:$P$17,3,FALSE)*'US PP Auto Key'!$H11</f>
        <v>698250</v>
      </c>
      <c r="F27" s="7">
        <f>VLOOKUP(F$25,$L$8:$P$17,3,FALSE)*'US PP Auto Key'!$H11</f>
        <v>720300</v>
      </c>
      <c r="G27" s="7">
        <f>VLOOKUP(G$25,$L$8:$P$17,3,FALSE)*'US PP Auto Key'!$H11</f>
        <v>727650</v>
      </c>
      <c r="H27" s="7">
        <f>VLOOKUP(H$25,$L$8:$P$17,3,FALSE)*'US PP Auto Key'!$H11</f>
        <v>727650</v>
      </c>
      <c r="I27" s="7">
        <f>VLOOKUP(I$25,$L$8:$P$17,3,FALSE)*'US PP Auto Key'!$H11</f>
        <v>735000</v>
      </c>
      <c r="J27" s="7">
        <f>VLOOKUP(J$25,$L$8:$P$17,3,FALSE)*'US PP Auto Key'!$H11</f>
        <v>735000</v>
      </c>
      <c r="K27" s="7">
        <f>VLOOKUP(K$25,$L$8:$P$17,3,FALSE)*'US PP Auto Key'!$H11</f>
        <v>735000</v>
      </c>
      <c r="L27" s="7"/>
      <c r="Q27" s="2">
        <v>2000</v>
      </c>
      <c r="R27" s="7">
        <f>VLOOKUP(R$25,$L$8:$P$17,5,FALSE)*'US PP Auto Key'!$H11</f>
        <v>308700</v>
      </c>
      <c r="S27" s="7">
        <f>VLOOKUP(S$25,$L$8:$P$17,5,FALSE)*'US PP Auto Key'!$H11</f>
        <v>521850</v>
      </c>
      <c r="T27" s="7">
        <f>VLOOKUP(T$25,$L$8:$P$17,5,FALSE)*'US PP Auto Key'!$H11</f>
        <v>617400</v>
      </c>
      <c r="U27" s="7">
        <f>VLOOKUP(U$25,$L$8:$P$17,5,FALSE)*'US PP Auto Key'!$H11</f>
        <v>676200</v>
      </c>
      <c r="V27" s="7">
        <f>VLOOKUP(V$25,$L$8:$P$17,5,FALSE)*'US PP Auto Key'!$H11</f>
        <v>705600</v>
      </c>
      <c r="W27" s="7">
        <f>VLOOKUP(W$25,$L$8:$P$17,5,FALSE)*'US PP Auto Key'!$H11</f>
        <v>720300</v>
      </c>
      <c r="X27" s="7">
        <f>VLOOKUP(X$25,$L$8:$P$17,5,FALSE)*'US PP Auto Key'!$H11</f>
        <v>727650</v>
      </c>
      <c r="Y27" s="7">
        <f>VLOOKUP(Y$25,$L$8:$P$17,5,FALSE)*'US PP Auto Key'!$H11</f>
        <v>727650</v>
      </c>
      <c r="Z27" s="7">
        <f>VLOOKUP(Z$25,$L$8:$P$17,5,FALSE)*'US PP Auto Key'!$H11</f>
        <v>735000</v>
      </c>
      <c r="AA27" s="7"/>
    </row>
    <row r="28" spans="2:27" x14ac:dyDescent="0.25">
      <c r="B28" s="2">
        <v>2001</v>
      </c>
      <c r="C28" s="7">
        <f>VLOOKUP(C$25,$L$8:$P$17,3,FALSE)*'US PP Auto Key'!$H12</f>
        <v>594247.5</v>
      </c>
      <c r="D28" s="7">
        <f>VLOOKUP(D$25,$L$8:$P$17,3,FALSE)*'US PP Auto Key'!$H12</f>
        <v>694575</v>
      </c>
      <c r="E28" s="7">
        <f>VLOOKUP(E$25,$L$8:$P$17,3,FALSE)*'US PP Auto Key'!$H12</f>
        <v>733162.5</v>
      </c>
      <c r="F28" s="7">
        <f>VLOOKUP(F$25,$L$8:$P$17,3,FALSE)*'US PP Auto Key'!$H12</f>
        <v>756315</v>
      </c>
      <c r="G28" s="7">
        <f>VLOOKUP(G$25,$L$8:$P$17,3,FALSE)*'US PP Auto Key'!$H12</f>
        <v>764032.5</v>
      </c>
      <c r="H28" s="7">
        <f>VLOOKUP(H$25,$L$8:$P$17,3,FALSE)*'US PP Auto Key'!$H12</f>
        <v>764032.5</v>
      </c>
      <c r="I28" s="7">
        <f>VLOOKUP(I$25,$L$8:$P$17,3,FALSE)*'US PP Auto Key'!$H12</f>
        <v>771750</v>
      </c>
      <c r="J28" s="7">
        <f>VLOOKUP(J$25,$L$8:$P$17,3,FALSE)*'US PP Auto Key'!$H12</f>
        <v>771750</v>
      </c>
      <c r="K28" s="7"/>
      <c r="L28" s="7"/>
      <c r="Q28" s="2">
        <v>2001</v>
      </c>
      <c r="R28" s="7">
        <f>VLOOKUP(R$25,$L$8:$P$17,5,FALSE)*'US PP Auto Key'!$H12</f>
        <v>324135</v>
      </c>
      <c r="S28" s="7">
        <f>VLOOKUP(S$25,$L$8:$P$17,5,FALSE)*'US PP Auto Key'!$H12</f>
        <v>547942.5</v>
      </c>
      <c r="T28" s="7">
        <f>VLOOKUP(T$25,$L$8:$P$17,5,FALSE)*'US PP Auto Key'!$H12</f>
        <v>648270</v>
      </c>
      <c r="U28" s="7">
        <f>VLOOKUP(U$25,$L$8:$P$17,5,FALSE)*'US PP Auto Key'!$H12</f>
        <v>710010</v>
      </c>
      <c r="V28" s="7">
        <f>VLOOKUP(V$25,$L$8:$P$17,5,FALSE)*'US PP Auto Key'!$H12</f>
        <v>740880</v>
      </c>
      <c r="W28" s="7">
        <f>VLOOKUP(W$25,$L$8:$P$17,5,FALSE)*'US PP Auto Key'!$H12</f>
        <v>756315</v>
      </c>
      <c r="X28" s="7">
        <f>VLOOKUP(X$25,$L$8:$P$17,5,FALSE)*'US PP Auto Key'!$H12</f>
        <v>764032.5</v>
      </c>
      <c r="Y28" s="7">
        <f>VLOOKUP(Y$25,$L$8:$P$17,5,FALSE)*'US PP Auto Key'!$H12</f>
        <v>764032.5</v>
      </c>
      <c r="Z28" s="7"/>
      <c r="AA28" s="7"/>
    </row>
    <row r="29" spans="2:27" x14ac:dyDescent="0.25">
      <c r="B29" s="2">
        <v>2002</v>
      </c>
      <c r="C29" s="7">
        <f>VLOOKUP(C$25,$L$8:$P$17,3,FALSE)*'US PP Auto Key'!$H13</f>
        <v>623959.875</v>
      </c>
      <c r="D29" s="7">
        <f>VLOOKUP(D$25,$L$8:$P$17,3,FALSE)*'US PP Auto Key'!$H13</f>
        <v>729303.75</v>
      </c>
      <c r="E29" s="7">
        <f>VLOOKUP(E$25,$L$8:$P$17,3,FALSE)*'US PP Auto Key'!$H13</f>
        <v>769820.625</v>
      </c>
      <c r="F29" s="7">
        <f>VLOOKUP(F$25,$L$8:$P$17,3,FALSE)*'US PP Auto Key'!$H13</f>
        <v>794130.75</v>
      </c>
      <c r="G29" s="7">
        <f>VLOOKUP(G$25,$L$8:$P$17,3,FALSE)*'US PP Auto Key'!$H13</f>
        <v>802234.125</v>
      </c>
      <c r="H29" s="7">
        <f>VLOOKUP(H$25,$L$8:$P$17,3,FALSE)*'US PP Auto Key'!$H13</f>
        <v>802234.125</v>
      </c>
      <c r="I29" s="7">
        <f>VLOOKUP(I$25,$L$8:$P$17,3,FALSE)*'US PP Auto Key'!$H13</f>
        <v>810337.5</v>
      </c>
      <c r="J29" s="7"/>
      <c r="K29" s="7"/>
      <c r="L29" s="7"/>
      <c r="Q29" s="2">
        <v>2002</v>
      </c>
      <c r="R29" s="7">
        <f>VLOOKUP(R$25,$L$8:$P$17,5,FALSE)*'US PP Auto Key'!$H13</f>
        <v>340341.75</v>
      </c>
      <c r="S29" s="7">
        <f>VLOOKUP(S$25,$L$8:$P$17,5,FALSE)*'US PP Auto Key'!$H13</f>
        <v>575339.625</v>
      </c>
      <c r="T29" s="7">
        <f>VLOOKUP(T$25,$L$8:$P$17,5,FALSE)*'US PP Auto Key'!$H13</f>
        <v>680683.5</v>
      </c>
      <c r="U29" s="7">
        <f>VLOOKUP(U$25,$L$8:$P$17,5,FALSE)*'US PP Auto Key'!$H13</f>
        <v>745510.5</v>
      </c>
      <c r="V29" s="7">
        <f>VLOOKUP(V$25,$L$8:$P$17,5,FALSE)*'US PP Auto Key'!$H13</f>
        <v>777924</v>
      </c>
      <c r="W29" s="7">
        <f>VLOOKUP(W$25,$L$8:$P$17,5,FALSE)*'US PP Auto Key'!$H13</f>
        <v>794130.75</v>
      </c>
      <c r="X29" s="7">
        <f>VLOOKUP(X$25,$L$8:$P$17,5,FALSE)*'US PP Auto Key'!$H13</f>
        <v>802234.125</v>
      </c>
      <c r="Y29" s="7"/>
      <c r="Z29" s="7"/>
      <c r="AA29" s="7"/>
    </row>
    <row r="30" spans="2:27" x14ac:dyDescent="0.25">
      <c r="B30" s="2">
        <v>2003</v>
      </c>
      <c r="C30" s="7">
        <f>VLOOKUP(C$25,$L$8:$P$17,3,FALSE)*'US PP Auto Key'!$H14</f>
        <v>655157.86875000002</v>
      </c>
      <c r="D30" s="7">
        <f>VLOOKUP(D$25,$L$8:$P$17,3,FALSE)*'US PP Auto Key'!$H14</f>
        <v>765768.9375</v>
      </c>
      <c r="E30" s="7">
        <f>VLOOKUP(E$25,$L$8:$P$17,3,FALSE)*'US PP Auto Key'!$H14</f>
        <v>808311.65625</v>
      </c>
      <c r="F30" s="7">
        <f>VLOOKUP(F$25,$L$8:$P$17,3,FALSE)*'US PP Auto Key'!$H14</f>
        <v>833837.28749999998</v>
      </c>
      <c r="G30" s="7">
        <f>VLOOKUP(G$25,$L$8:$P$17,3,FALSE)*'US PP Auto Key'!$H14</f>
        <v>842345.83125000005</v>
      </c>
      <c r="H30" s="7">
        <f>VLOOKUP(H$25,$L$8:$P$17,3,FALSE)*'US PP Auto Key'!$H14</f>
        <v>842345.83125000005</v>
      </c>
      <c r="I30" s="7"/>
      <c r="J30" s="7"/>
      <c r="K30" s="7"/>
      <c r="L30" s="7"/>
      <c r="Q30" s="2">
        <v>2003</v>
      </c>
      <c r="R30" s="7">
        <f>VLOOKUP(R$25,$L$8:$P$17,5,FALSE)*'US PP Auto Key'!$H14</f>
        <v>357358.83749999997</v>
      </c>
      <c r="S30" s="7">
        <f>VLOOKUP(S$25,$L$8:$P$17,5,FALSE)*'US PP Auto Key'!$H14</f>
        <v>604106.60624999995</v>
      </c>
      <c r="T30" s="7">
        <f>VLOOKUP(T$25,$L$8:$P$17,5,FALSE)*'US PP Auto Key'!$H14</f>
        <v>714717.67499999993</v>
      </c>
      <c r="U30" s="7">
        <f>VLOOKUP(U$25,$L$8:$P$17,5,FALSE)*'US PP Auto Key'!$H14</f>
        <v>782786.02500000002</v>
      </c>
      <c r="V30" s="7">
        <f>VLOOKUP(V$25,$L$8:$P$17,5,FALSE)*'US PP Auto Key'!$H14</f>
        <v>816820.2</v>
      </c>
      <c r="W30" s="7">
        <f>VLOOKUP(W$25,$L$8:$P$17,5,FALSE)*'US PP Auto Key'!$H14</f>
        <v>833837.28749999998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VLOOKUP(C$25,$L$8:$P$17,3,FALSE)*'US PP Auto Key'!$H15</f>
        <v>687915.76218750002</v>
      </c>
      <c r="D31" s="7">
        <f>VLOOKUP(D$25,$L$8:$P$17,3,FALSE)*'US PP Auto Key'!$H15</f>
        <v>804057.38437500002</v>
      </c>
      <c r="E31" s="7">
        <f>VLOOKUP(E$25,$L$8:$P$17,3,FALSE)*'US PP Auto Key'!$H15</f>
        <v>848727.23906249995</v>
      </c>
      <c r="F31" s="7">
        <f>VLOOKUP(F$25,$L$8:$P$17,3,FALSE)*'US PP Auto Key'!$H15</f>
        <v>875529.15187499998</v>
      </c>
      <c r="G31" s="7">
        <f>VLOOKUP(G$25,$L$8:$P$17,3,FALSE)*'US PP Auto Key'!$H15</f>
        <v>884463.12281249999</v>
      </c>
      <c r="H31" s="7"/>
      <c r="I31" s="7"/>
      <c r="J31" s="7"/>
      <c r="K31" s="7"/>
      <c r="L31" s="7"/>
      <c r="Q31" s="2">
        <v>2004</v>
      </c>
      <c r="R31" s="7">
        <f>VLOOKUP(R$25,$L$8:$P$17,5,FALSE)*'US PP Auto Key'!$H15</f>
        <v>375226.77937499998</v>
      </c>
      <c r="S31" s="7">
        <f>VLOOKUP(S$25,$L$8:$P$17,5,FALSE)*'US PP Auto Key'!$H15</f>
        <v>634311.93656249996</v>
      </c>
      <c r="T31" s="7">
        <f>VLOOKUP(T$25,$L$8:$P$17,5,FALSE)*'US PP Auto Key'!$H15</f>
        <v>750453.55874999997</v>
      </c>
      <c r="U31" s="7">
        <f>VLOOKUP(U$25,$L$8:$P$17,5,FALSE)*'US PP Auto Key'!$H15</f>
        <v>821925.32625000004</v>
      </c>
      <c r="V31" s="7">
        <f>VLOOKUP(V$25,$L$8:$P$17,5,FALSE)*'US PP Auto Key'!$H15</f>
        <v>857661.21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VLOOKUP(C$25,$L$8:$P$17,3,FALSE)*'US PP Auto Key'!$H16</f>
        <v>722311.55029687495</v>
      </c>
      <c r="D32" s="7">
        <f>VLOOKUP(D$25,$L$8:$P$17,3,FALSE)*'US PP Auto Key'!$H16</f>
        <v>844260.25359374995</v>
      </c>
      <c r="E32" s="7">
        <f>VLOOKUP(E$25,$L$8:$P$17,3,FALSE)*'US PP Auto Key'!$H16</f>
        <v>891163.60101562494</v>
      </c>
      <c r="F32" s="7">
        <f>VLOOKUP(F$25,$L$8:$P$17,3,FALSE)*'US PP Auto Key'!$H16</f>
        <v>919305.60946874996</v>
      </c>
      <c r="G32" s="7"/>
      <c r="H32" s="7"/>
      <c r="I32" s="7"/>
      <c r="J32" s="7"/>
      <c r="K32" s="7"/>
      <c r="L32" s="7"/>
      <c r="Q32" s="2">
        <v>2005</v>
      </c>
      <c r="R32" s="7">
        <f>VLOOKUP(R$25,$L$8:$P$17,5,FALSE)*'US PP Auto Key'!$H16</f>
        <v>393988.11834374996</v>
      </c>
      <c r="S32" s="7">
        <f>VLOOKUP(S$25,$L$8:$P$17,5,FALSE)*'US PP Auto Key'!$H16</f>
        <v>666027.53339062491</v>
      </c>
      <c r="T32" s="7">
        <f>VLOOKUP(T$25,$L$8:$P$17,5,FALSE)*'US PP Auto Key'!$H16</f>
        <v>787976.23668749991</v>
      </c>
      <c r="U32" s="7">
        <f>VLOOKUP(U$25,$L$8:$P$17,5,FALSE)*'US PP Auto Key'!$H16</f>
        <v>863021.59256249992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VLOOKUP(C$25,$L$8:$P$17,3,FALSE)*'US PP Auto Key'!$H17</f>
        <v>758427.12781171873</v>
      </c>
      <c r="D33" s="7">
        <f>VLOOKUP(D$25,$L$8:$P$17,3,FALSE)*'US PP Auto Key'!$H17</f>
        <v>886473.26627343742</v>
      </c>
      <c r="E33" s="7">
        <f>VLOOKUP(E$25,$L$8:$P$17,3,FALSE)*'US PP Auto Key'!$H17</f>
        <v>935721.78106640617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VLOOKUP(R$25,$L$8:$P$17,5,FALSE)*'US PP Auto Key'!$H17</f>
        <v>413687.52426093747</v>
      </c>
      <c r="S33" s="7">
        <f>VLOOKUP(S$25,$L$8:$P$17,5,FALSE)*'US PP Auto Key'!$H17</f>
        <v>699328.91006015614</v>
      </c>
      <c r="T33" s="7">
        <f>VLOOKUP(T$25,$L$8:$P$17,5,FALSE)*'US PP Auto Key'!$H17</f>
        <v>827375.04852187494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VLOOKUP(C$25,$L$8:$P$17,3,FALSE)*'US PP Auto Key'!$H18</f>
        <v>796348.48420230462</v>
      </c>
      <c r="D34" s="7">
        <f>VLOOKUP(D$25,$L$8:$P$17,3,FALSE)*'US PP Auto Key'!$H18</f>
        <v>930796.92958710936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VLOOKUP(R$25,$L$8:$P$17,5,FALSE)*'US PP Auto Key'!$H18</f>
        <v>434371.90047398431</v>
      </c>
      <c r="S34" s="7">
        <f>VLOOKUP(S$25,$L$8:$P$17,5,FALSE)*'US PP Auto Key'!$H18</f>
        <v>734295.35556316399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VLOOKUP(C$25,$L$8:$P$17,3,FALSE)*'US PP Auto Key'!$H19</f>
        <v>836165.90841242007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VLOOKUP(R$25,$L$8:$P$17,5,FALSE)*'US PP Auto Key'!$H19</f>
        <v>456090.49549768365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1.1688311688311688</v>
      </c>
      <c r="D43" s="24">
        <f t="shared" ref="D43:J50" si="2">E26/D26</f>
        <v>1.0555555555555556</v>
      </c>
      <c r="E43" s="24">
        <f t="shared" si="2"/>
        <v>1.0315789473684212</v>
      </c>
      <c r="F43" s="24">
        <f t="shared" si="2"/>
        <v>1.010204081632653</v>
      </c>
      <c r="G43" s="24">
        <f t="shared" si="2"/>
        <v>1</v>
      </c>
      <c r="H43" s="24">
        <f t="shared" si="2"/>
        <v>1.0101010101010102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1.6904761904761905</v>
      </c>
      <c r="S43" s="24">
        <f t="shared" ref="S43:Y50" si="3">T26/S26</f>
        <v>1.1830985915492958</v>
      </c>
      <c r="T43" s="24">
        <f t="shared" si="3"/>
        <v>1.0952380952380953</v>
      </c>
      <c r="U43" s="24">
        <f t="shared" si="3"/>
        <v>1.0434782608695652</v>
      </c>
      <c r="V43" s="24">
        <f t="shared" si="3"/>
        <v>1.0208333333333333</v>
      </c>
      <c r="W43" s="24">
        <f t="shared" si="3"/>
        <v>1.010204081632653</v>
      </c>
      <c r="X43" s="24">
        <f t="shared" si="3"/>
        <v>1</v>
      </c>
      <c r="Y43" s="25">
        <f t="shared" si="3"/>
        <v>1.0101010101010102</v>
      </c>
      <c r="Z43" s="25">
        <f>AA26/Z26</f>
        <v>1</v>
      </c>
      <c r="AA43" s="7"/>
    </row>
    <row r="44" spans="2:27" x14ac:dyDescent="0.25">
      <c r="B44" s="2">
        <v>2000</v>
      </c>
      <c r="C44" s="25">
        <f t="shared" ref="C44:C51" si="4">D27/C27</f>
        <v>1.1688311688311688</v>
      </c>
      <c r="D44" s="25">
        <f t="shared" si="2"/>
        <v>1.0555555555555556</v>
      </c>
      <c r="E44" s="25">
        <f t="shared" si="2"/>
        <v>1.0315789473684212</v>
      </c>
      <c r="F44" s="25">
        <f t="shared" si="2"/>
        <v>1.010204081632653</v>
      </c>
      <c r="G44" s="25">
        <f t="shared" si="2"/>
        <v>1</v>
      </c>
      <c r="H44" s="25">
        <f t="shared" si="2"/>
        <v>1.0101010101010102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1.6904761904761905</v>
      </c>
      <c r="S44" s="25">
        <f t="shared" si="3"/>
        <v>1.1830985915492958</v>
      </c>
      <c r="T44" s="25">
        <f t="shared" si="3"/>
        <v>1.0952380952380953</v>
      </c>
      <c r="U44" s="25">
        <f t="shared" si="3"/>
        <v>1.0434782608695652</v>
      </c>
      <c r="V44" s="25">
        <f t="shared" si="3"/>
        <v>1.0208333333333333</v>
      </c>
      <c r="W44" s="25">
        <f t="shared" si="3"/>
        <v>1.010204081632653</v>
      </c>
      <c r="X44" s="25">
        <f t="shared" si="3"/>
        <v>1</v>
      </c>
      <c r="Y44" s="25">
        <f t="shared" si="3"/>
        <v>1.0101010101010102</v>
      </c>
      <c r="Z44" s="25"/>
    </row>
    <row r="45" spans="2:27" x14ac:dyDescent="0.25">
      <c r="B45" s="2">
        <v>2001</v>
      </c>
      <c r="C45" s="25">
        <f t="shared" si="4"/>
        <v>1.1688311688311688</v>
      </c>
      <c r="D45" s="25">
        <f t="shared" si="2"/>
        <v>1.0555555555555556</v>
      </c>
      <c r="E45" s="25">
        <f t="shared" si="2"/>
        <v>1.0315789473684212</v>
      </c>
      <c r="F45" s="25">
        <f t="shared" si="2"/>
        <v>1.010204081632653</v>
      </c>
      <c r="G45" s="25">
        <f t="shared" si="2"/>
        <v>1</v>
      </c>
      <c r="H45" s="25">
        <f t="shared" si="2"/>
        <v>1.0101010101010102</v>
      </c>
      <c r="I45" s="25">
        <f t="shared" si="2"/>
        <v>1</v>
      </c>
      <c r="J45" s="25"/>
      <c r="K45" s="25"/>
      <c r="Q45" s="2">
        <v>2001</v>
      </c>
      <c r="R45" s="25">
        <f t="shared" si="5"/>
        <v>1.6904761904761905</v>
      </c>
      <c r="S45" s="25">
        <f t="shared" si="3"/>
        <v>1.1830985915492958</v>
      </c>
      <c r="T45" s="25">
        <f t="shared" si="3"/>
        <v>1.0952380952380953</v>
      </c>
      <c r="U45" s="25">
        <f t="shared" si="3"/>
        <v>1.0434782608695652</v>
      </c>
      <c r="V45" s="25">
        <f t="shared" si="3"/>
        <v>1.0208333333333333</v>
      </c>
      <c r="W45" s="25">
        <f t="shared" si="3"/>
        <v>1.010204081632653</v>
      </c>
      <c r="X45" s="25">
        <f t="shared" si="3"/>
        <v>1</v>
      </c>
      <c r="Y45" s="25"/>
      <c r="Z45" s="26"/>
    </row>
    <row r="46" spans="2:27" x14ac:dyDescent="0.25">
      <c r="B46" s="2">
        <v>2002</v>
      </c>
      <c r="C46" s="25">
        <f t="shared" si="4"/>
        <v>1.1688311688311688</v>
      </c>
      <c r="D46" s="25">
        <f t="shared" si="2"/>
        <v>1.0555555555555556</v>
      </c>
      <c r="E46" s="25">
        <f t="shared" si="2"/>
        <v>1.0315789473684212</v>
      </c>
      <c r="F46" s="25">
        <f t="shared" si="2"/>
        <v>1.010204081632653</v>
      </c>
      <c r="G46" s="25">
        <f t="shared" si="2"/>
        <v>1</v>
      </c>
      <c r="H46" s="25">
        <f t="shared" si="2"/>
        <v>1.0101010101010102</v>
      </c>
      <c r="I46" s="25"/>
      <c r="J46" s="25"/>
      <c r="K46" s="25"/>
      <c r="Q46" s="2">
        <v>2002</v>
      </c>
      <c r="R46" s="25">
        <f t="shared" si="5"/>
        <v>1.6904761904761905</v>
      </c>
      <c r="S46" s="25">
        <f t="shared" si="3"/>
        <v>1.1830985915492958</v>
      </c>
      <c r="T46" s="25">
        <f t="shared" si="3"/>
        <v>1.0952380952380953</v>
      </c>
      <c r="U46" s="25">
        <f t="shared" si="3"/>
        <v>1.0434782608695652</v>
      </c>
      <c r="V46" s="25">
        <f t="shared" si="3"/>
        <v>1.0208333333333333</v>
      </c>
      <c r="W46" s="25">
        <f t="shared" si="3"/>
        <v>1.010204081632653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1.1688311688311688</v>
      </c>
      <c r="D47" s="25">
        <f t="shared" si="2"/>
        <v>1.0555555555555556</v>
      </c>
      <c r="E47" s="25">
        <f t="shared" si="2"/>
        <v>1.0315789473684209</v>
      </c>
      <c r="F47" s="25">
        <f t="shared" si="2"/>
        <v>1.0102040816326532</v>
      </c>
      <c r="G47" s="25">
        <f t="shared" si="2"/>
        <v>1</v>
      </c>
      <c r="H47" s="25"/>
      <c r="I47" s="25"/>
      <c r="J47" s="25"/>
      <c r="K47" s="25"/>
      <c r="Q47" s="2">
        <v>2003</v>
      </c>
      <c r="R47" s="25">
        <f t="shared" si="5"/>
        <v>1.6904761904761905</v>
      </c>
      <c r="S47" s="25">
        <f t="shared" si="3"/>
        <v>1.1830985915492958</v>
      </c>
      <c r="T47" s="25">
        <f t="shared" si="3"/>
        <v>1.0952380952380953</v>
      </c>
      <c r="U47" s="25">
        <f t="shared" si="3"/>
        <v>1.0434782608695652</v>
      </c>
      <c r="V47" s="25">
        <f t="shared" si="3"/>
        <v>1.0208333333333333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1.1688311688311688</v>
      </c>
      <c r="D48" s="25">
        <f t="shared" si="2"/>
        <v>1.0555555555555554</v>
      </c>
      <c r="E48" s="25">
        <f t="shared" si="2"/>
        <v>1.0315789473684212</v>
      </c>
      <c r="F48" s="25">
        <f t="shared" si="2"/>
        <v>1.010204081632653</v>
      </c>
      <c r="G48" s="25"/>
      <c r="H48" s="25"/>
      <c r="I48" s="25"/>
      <c r="J48" s="25"/>
      <c r="K48" s="25"/>
      <c r="Q48" s="2">
        <v>2004</v>
      </c>
      <c r="R48" s="25">
        <f t="shared" si="5"/>
        <v>1.6904761904761905</v>
      </c>
      <c r="S48" s="25">
        <f t="shared" si="3"/>
        <v>1.1830985915492958</v>
      </c>
      <c r="T48" s="25">
        <f t="shared" si="3"/>
        <v>1.0952380952380953</v>
      </c>
      <c r="U48" s="25">
        <f t="shared" si="3"/>
        <v>1.0434782608695652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1.1688311688311688</v>
      </c>
      <c r="D49" s="25">
        <f t="shared" si="2"/>
        <v>1.0555555555555556</v>
      </c>
      <c r="E49" s="25">
        <f t="shared" si="2"/>
        <v>1.0315789473684212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1.6904761904761905</v>
      </c>
      <c r="S49" s="25">
        <f t="shared" si="3"/>
        <v>1.1830985915492958</v>
      </c>
      <c r="T49" s="25">
        <f t="shared" si="3"/>
        <v>1.0952380952380953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1.1688311688311688</v>
      </c>
      <c r="D50" s="25">
        <f t="shared" si="2"/>
        <v>1.0555555555555556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1.6904761904761902</v>
      </c>
      <c r="S50" s="25">
        <f t="shared" si="3"/>
        <v>1.183098591549296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1.168831168831169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1.6904761904761905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106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1.1688311688311688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1.0555555555555556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1.0315789473684212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1.010204081632653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1.0101010101010102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1.6904761904761905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1.1830985915492958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1.0952380952380953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1.0434782608695654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1.0208333333333333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1.010204081632653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1.0101010101010102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1.1688311688311688</v>
      </c>
      <c r="F70" s="20">
        <f t="shared" ca="1" si="10"/>
        <v>1.0555555555555556</v>
      </c>
      <c r="G70" s="20">
        <f t="shared" ca="1" si="10"/>
        <v>1.0315789473684212</v>
      </c>
      <c r="H70" s="20">
        <f t="shared" ca="1" si="10"/>
        <v>1.010204081632653</v>
      </c>
      <c r="I70" s="20">
        <f t="shared" ca="1" si="10"/>
        <v>1</v>
      </c>
      <c r="J70" s="20">
        <f t="shared" ca="1" si="10"/>
        <v>1.0101010101010102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1.6904761904761905</v>
      </c>
      <c r="U70" s="20">
        <f t="shared" ca="1" si="11"/>
        <v>1.1830985915492958</v>
      </c>
      <c r="V70" s="20">
        <f t="shared" ca="1" si="11"/>
        <v>1.0952380952380953</v>
      </c>
      <c r="W70" s="20">
        <f t="shared" ca="1" si="11"/>
        <v>1.0434782608695654</v>
      </c>
      <c r="X70" s="20">
        <f t="shared" ca="1" si="11"/>
        <v>1.0208333333333333</v>
      </c>
      <c r="Y70" s="20">
        <f t="shared" ca="1" si="11"/>
        <v>1.010204081632653</v>
      </c>
      <c r="Z70" s="20">
        <f t="shared" ca="1" si="11"/>
        <v>1</v>
      </c>
      <c r="AA70" s="20">
        <f t="shared" ca="1" si="11"/>
        <v>1.0101010101010102</v>
      </c>
      <c r="AB70" s="20">
        <f t="shared" ca="1" si="11"/>
        <v>1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1.2987012987012989</v>
      </c>
      <c r="F71" s="20">
        <f ca="1">PRODUCT(F70:$N70)</f>
        <v>1.1111111111111114</v>
      </c>
      <c r="G71" s="20">
        <f ca="1">PRODUCT(G70:$N70)</f>
        <v>1.0526315789473684</v>
      </c>
      <c r="H71" s="20">
        <f ca="1">PRODUCT(H70:$N70)</f>
        <v>1.0204081632653061</v>
      </c>
      <c r="I71" s="20">
        <f ca="1">PRODUCT(I70:$N70)</f>
        <v>1.0101010101010102</v>
      </c>
      <c r="J71" s="20">
        <f ca="1">PRODUCT(J70:$N70)</f>
        <v>1.0101010101010102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2.3809523809523818</v>
      </c>
      <c r="U71" s="20">
        <f ca="1">PRODUCT(U70:$AC70)</f>
        <v>1.408450704225352</v>
      </c>
      <c r="V71" s="20">
        <f ca="1">PRODUCT(V70:$AC70)</f>
        <v>1.1904761904761909</v>
      </c>
      <c r="W71" s="20">
        <f ca="1">PRODUCT(W70:$AC70)</f>
        <v>1.0869565217391304</v>
      </c>
      <c r="X71" s="20">
        <f ca="1">PRODUCT(X70:$AC70)</f>
        <v>1.0416666666666665</v>
      </c>
      <c r="Y71" s="20">
        <f ca="1">PRODUCT(Y70:$AC70)</f>
        <v>1.0204081632653061</v>
      </c>
      <c r="Z71" s="20">
        <f ca="1">PRODUCT(Z70:$AC70)</f>
        <v>1.0101010101010102</v>
      </c>
      <c r="AA71" s="20">
        <f ca="1">PRODUCT(AA70:$AC70)</f>
        <v>1.0101010101010102</v>
      </c>
      <c r="AB71" s="20">
        <f ca="1">PRODUCT(AB70:$AC70)</f>
        <v>1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0.76999999999999991</v>
      </c>
      <c r="F72" s="11">
        <f t="shared" ca="1" si="12"/>
        <v>0.8999999999999998</v>
      </c>
      <c r="G72" s="11">
        <f t="shared" ca="1" si="12"/>
        <v>0.95000000000000007</v>
      </c>
      <c r="H72" s="11">
        <f t="shared" ca="1" si="12"/>
        <v>0.98</v>
      </c>
      <c r="I72" s="11">
        <f t="shared" ca="1" si="12"/>
        <v>0.99</v>
      </c>
      <c r="J72" s="11">
        <f t="shared" ca="1" si="12"/>
        <v>0.99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0.41999999999999987</v>
      </c>
      <c r="U72" s="11">
        <f t="shared" ca="1" si="13"/>
        <v>0.71000000000000008</v>
      </c>
      <c r="V72" s="11">
        <f t="shared" ca="1" si="13"/>
        <v>0.83999999999999975</v>
      </c>
      <c r="W72" s="11">
        <f t="shared" ca="1" si="13"/>
        <v>0.92</v>
      </c>
      <c r="X72" s="11">
        <f t="shared" ca="1" si="13"/>
        <v>0.96000000000000019</v>
      </c>
      <c r="Y72" s="11">
        <f t="shared" ca="1" si="13"/>
        <v>0.98</v>
      </c>
      <c r="Z72" s="11">
        <f t="shared" ca="1" si="13"/>
        <v>0.99</v>
      </c>
      <c r="AA72" s="11">
        <f t="shared" ca="1" si="13"/>
        <v>0.99</v>
      </c>
      <c r="AB72" s="11">
        <f t="shared" ca="1" si="13"/>
        <v>1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700000</v>
      </c>
      <c r="D83" s="7">
        <f t="shared" ref="D83:D92" ca="1" si="15">OFFSET(R26,0,$B$92-B83)</f>
        <v>700000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700000</v>
      </c>
      <c r="H83" s="7">
        <f t="shared" ca="1" si="16"/>
        <v>700000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PP Auto Key'!J10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1.2987012987012989</v>
      </c>
      <c r="X83" s="58"/>
      <c r="Y83" s="58">
        <f t="shared" ref="Y83:Y92" ca="1" si="25">OFFSET($T$71,0,B83-$B$83)</f>
        <v>2.3809523809523818</v>
      </c>
      <c r="Z83" s="58"/>
      <c r="AA83" s="49">
        <f t="shared" ref="AA83:AA92" ca="1" si="26">1/W83</f>
        <v>0.76999999999999991</v>
      </c>
      <c r="AB83" s="49">
        <f t="shared" ref="AB83:AB92" ca="1" si="27">1/Y83</f>
        <v>0.41999999999999987</v>
      </c>
      <c r="AC83" s="50">
        <f ca="1">AA83</f>
        <v>0.76999999999999991</v>
      </c>
      <c r="AD83" s="42">
        <f ca="1">AB83</f>
        <v>0.41999999999999987</v>
      </c>
    </row>
    <row r="84" spans="2:30" x14ac:dyDescent="0.25">
      <c r="B84" s="2">
        <v>2000</v>
      </c>
      <c r="C84" s="7">
        <f t="shared" ca="1" si="14"/>
        <v>735000</v>
      </c>
      <c r="D84" s="7">
        <f t="shared" ca="1" si="15"/>
        <v>735000</v>
      </c>
      <c r="E84" s="20">
        <f ca="1">INDEX($E$71:$N$71,COLUMNS(OFFSET($E$71,0,B84-$B$83):$N$71))</f>
        <v>1</v>
      </c>
      <c r="F84" s="20">
        <f ca="1">INDEX($T$71:$AC$71,COLUMNS(OFFSET($T$71,0,B84-$B$83):$AC$71))</f>
        <v>1</v>
      </c>
      <c r="G84" s="7">
        <f t="shared" ca="1" si="16"/>
        <v>735000</v>
      </c>
      <c r="H84" s="7">
        <f t="shared" ca="1" si="16"/>
        <v>735000</v>
      </c>
      <c r="I84" s="33">
        <f t="shared" ca="1" si="17"/>
        <v>0</v>
      </c>
      <c r="K84" s="32">
        <f t="shared" ca="1" si="18"/>
        <v>0</v>
      </c>
      <c r="L84" s="32">
        <f t="shared" ca="1" si="19"/>
        <v>0</v>
      </c>
      <c r="M84" s="32">
        <f t="shared" ca="1" si="20"/>
        <v>0</v>
      </c>
      <c r="N84" s="32">
        <f t="shared" ca="1" si="21"/>
        <v>0</v>
      </c>
      <c r="O84" s="32">
        <f>'US PP Auto Key'!J11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1.1111111111111114</v>
      </c>
      <c r="X84" s="58"/>
      <c r="Y84" s="58">
        <f t="shared" ca="1" si="25"/>
        <v>1.408450704225352</v>
      </c>
      <c r="Z84" s="58"/>
      <c r="AA84" s="49">
        <f t="shared" ca="1" si="26"/>
        <v>0.8999999999999998</v>
      </c>
      <c r="AB84" s="49">
        <f t="shared" ca="1" si="27"/>
        <v>0.71000000000000008</v>
      </c>
      <c r="AC84" s="50">
        <f t="shared" ref="AC84:AD92" ca="1" si="28">AA84-AA83</f>
        <v>0.12999999999999989</v>
      </c>
      <c r="AD84" s="42">
        <f t="shared" ca="1" si="28"/>
        <v>0.2900000000000002</v>
      </c>
    </row>
    <row r="85" spans="2:30" x14ac:dyDescent="0.25">
      <c r="B85" s="2">
        <v>2001</v>
      </c>
      <c r="C85" s="7">
        <f t="shared" ca="1" si="14"/>
        <v>771750</v>
      </c>
      <c r="D85" s="7">
        <f t="shared" ca="1" si="15"/>
        <v>764032.5</v>
      </c>
      <c r="E85" s="20">
        <f ca="1">INDEX($E$71:$N$71,COLUMNS(OFFSET($E$71,0,B85-$B$83):$N$71))</f>
        <v>1</v>
      </c>
      <c r="F85" s="20">
        <f ca="1">INDEX($T$71:$AC$71,COLUMNS(OFFSET($T$71,0,B85-$B$83):$AC$71))</f>
        <v>1.0101010101010102</v>
      </c>
      <c r="G85" s="7">
        <f t="shared" ca="1" si="16"/>
        <v>771750</v>
      </c>
      <c r="H85" s="7">
        <f t="shared" ca="1" si="16"/>
        <v>771750</v>
      </c>
      <c r="I85" s="33">
        <f t="shared" ca="1" si="17"/>
        <v>7717.5</v>
      </c>
      <c r="K85" s="32">
        <f t="shared" ca="1" si="18"/>
        <v>0</v>
      </c>
      <c r="L85" s="32">
        <f t="shared" ca="1" si="19"/>
        <v>0</v>
      </c>
      <c r="M85" s="32">
        <f t="shared" ca="1" si="20"/>
        <v>7717.5</v>
      </c>
      <c r="N85" s="32">
        <f t="shared" ca="1" si="21"/>
        <v>7717.5</v>
      </c>
      <c r="O85" s="32">
        <f>'US PP Auto Key'!J12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1.0526315789473684</v>
      </c>
      <c r="X85" s="58"/>
      <c r="Y85" s="58">
        <f t="shared" ca="1" si="25"/>
        <v>1.1904761904761909</v>
      </c>
      <c r="Z85" s="58"/>
      <c r="AA85" s="49">
        <f t="shared" ca="1" si="26"/>
        <v>0.95000000000000007</v>
      </c>
      <c r="AB85" s="49">
        <f t="shared" ca="1" si="27"/>
        <v>0.83999999999999975</v>
      </c>
      <c r="AC85" s="50">
        <f t="shared" ca="1" si="28"/>
        <v>5.0000000000000266E-2</v>
      </c>
      <c r="AD85" s="42">
        <f t="shared" ca="1" si="28"/>
        <v>0.12999999999999967</v>
      </c>
    </row>
    <row r="86" spans="2:30" x14ac:dyDescent="0.25">
      <c r="B86" s="2">
        <v>2002</v>
      </c>
      <c r="C86" s="7">
        <f t="shared" ca="1" si="14"/>
        <v>810337.5</v>
      </c>
      <c r="D86" s="7">
        <f t="shared" ca="1" si="15"/>
        <v>802234.125</v>
      </c>
      <c r="E86" s="20">
        <f ca="1">INDEX($E$71:$N$71,COLUMNS(OFFSET($E$71,0,B86-$B$83):$N$71))</f>
        <v>1</v>
      </c>
      <c r="F86" s="20">
        <f ca="1">INDEX($T$71:$AC$71,COLUMNS(OFFSET($T$71,0,B86-$B$83):$AC$71))</f>
        <v>1.0101010101010102</v>
      </c>
      <c r="G86" s="7">
        <f t="shared" ca="1" si="16"/>
        <v>810337.5</v>
      </c>
      <c r="H86" s="7">
        <f t="shared" ca="1" si="16"/>
        <v>810337.5</v>
      </c>
      <c r="I86" s="33">
        <f t="shared" ca="1" si="17"/>
        <v>8103.375</v>
      </c>
      <c r="K86" s="32">
        <f t="shared" ca="1" si="18"/>
        <v>0</v>
      </c>
      <c r="L86" s="32">
        <f t="shared" ca="1" si="19"/>
        <v>0</v>
      </c>
      <c r="M86" s="32">
        <f t="shared" ca="1" si="20"/>
        <v>8103.375</v>
      </c>
      <c r="N86" s="32">
        <f t="shared" ca="1" si="21"/>
        <v>8103.375</v>
      </c>
      <c r="O86" s="32">
        <f>'US PP Auto Key'!J13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1.0204081632653061</v>
      </c>
      <c r="X86" s="58"/>
      <c r="Y86" s="58">
        <f t="shared" ca="1" si="25"/>
        <v>1.0869565217391304</v>
      </c>
      <c r="Z86" s="58"/>
      <c r="AA86" s="49">
        <f t="shared" ca="1" si="26"/>
        <v>0.98</v>
      </c>
      <c r="AB86" s="49">
        <f t="shared" ca="1" si="27"/>
        <v>0.92</v>
      </c>
      <c r="AC86" s="50">
        <f t="shared" ca="1" si="28"/>
        <v>2.9999999999999916E-2</v>
      </c>
      <c r="AD86" s="42">
        <f t="shared" ca="1" si="28"/>
        <v>8.0000000000000293E-2</v>
      </c>
    </row>
    <row r="87" spans="2:30" x14ac:dyDescent="0.25">
      <c r="B87" s="2">
        <v>2003</v>
      </c>
      <c r="C87" s="7">
        <f t="shared" ca="1" si="14"/>
        <v>842345.83125000005</v>
      </c>
      <c r="D87" s="7">
        <f t="shared" ca="1" si="15"/>
        <v>833837.28749999998</v>
      </c>
      <c r="E87" s="20">
        <f ca="1">INDEX($E$71:$N$71,COLUMNS(OFFSET($E$71,0,B87-$B$83):$N$71))</f>
        <v>1.0101010101010102</v>
      </c>
      <c r="F87" s="20">
        <f ca="1">INDEX($T$71:$AC$71,COLUMNS(OFFSET($T$71,0,B87-$B$83):$AC$71))</f>
        <v>1.0204081632653061</v>
      </c>
      <c r="G87" s="7">
        <f t="shared" ca="1" si="16"/>
        <v>850854.37500000012</v>
      </c>
      <c r="H87" s="7">
        <f t="shared" ca="1" si="16"/>
        <v>850854.375</v>
      </c>
      <c r="I87" s="33">
        <f t="shared" ca="1" si="17"/>
        <v>8508.5437500000698</v>
      </c>
      <c r="K87" s="32">
        <f t="shared" ca="1" si="18"/>
        <v>8508.5437500000698</v>
      </c>
      <c r="L87" s="32">
        <f t="shared" ca="1" si="19"/>
        <v>8508.5437499999534</v>
      </c>
      <c r="M87" s="32">
        <f t="shared" ca="1" si="20"/>
        <v>17017.08750000014</v>
      </c>
      <c r="N87" s="32">
        <f t="shared" ca="1" si="21"/>
        <v>17017.087500000023</v>
      </c>
      <c r="O87" s="32">
        <f>'US PP Auto Key'!J14</f>
        <v>8508.5437499999534</v>
      </c>
      <c r="P87" s="32">
        <f t="shared" ca="1" si="22"/>
        <v>-1.1641532182693481E-10</v>
      </c>
      <c r="Q87" s="32">
        <f t="shared" ca="1" si="23"/>
        <v>0</v>
      </c>
      <c r="V87" s="2">
        <v>60</v>
      </c>
      <c r="W87" s="58">
        <f t="shared" ca="1" si="24"/>
        <v>1.0101010101010102</v>
      </c>
      <c r="X87" s="58"/>
      <c r="Y87" s="58">
        <f t="shared" ca="1" si="25"/>
        <v>1.0416666666666665</v>
      </c>
      <c r="Z87" s="58"/>
      <c r="AA87" s="49">
        <f t="shared" ca="1" si="26"/>
        <v>0.99</v>
      </c>
      <c r="AB87" s="49">
        <f t="shared" ca="1" si="27"/>
        <v>0.96000000000000019</v>
      </c>
      <c r="AC87" s="50">
        <f t="shared" ca="1" si="28"/>
        <v>1.0000000000000009E-2</v>
      </c>
      <c r="AD87" s="42">
        <f t="shared" ca="1" si="28"/>
        <v>4.0000000000000147E-2</v>
      </c>
    </row>
    <row r="88" spans="2:30" x14ac:dyDescent="0.25">
      <c r="B88" s="2">
        <v>2004</v>
      </c>
      <c r="C88" s="7">
        <f t="shared" ca="1" si="14"/>
        <v>884463.12281249999</v>
      </c>
      <c r="D88" s="7">
        <f t="shared" ca="1" si="15"/>
        <v>857661.21</v>
      </c>
      <c r="E88" s="20">
        <f ca="1">INDEX($E$71:$N$71,COLUMNS(OFFSET($E$71,0,B88-$B$83):$N$71))</f>
        <v>1.0101010101010102</v>
      </c>
      <c r="F88" s="20">
        <f ca="1">INDEX($T$71:$AC$71,COLUMNS(OFFSET($T$71,0,B88-$B$83):$AC$71))</f>
        <v>1.0416666666666665</v>
      </c>
      <c r="G88" s="7">
        <f t="shared" ca="1" si="16"/>
        <v>893397.09375</v>
      </c>
      <c r="H88" s="7">
        <f t="shared" ca="1" si="16"/>
        <v>893397.09374999988</v>
      </c>
      <c r="I88" s="33">
        <f t="shared" ca="1" si="17"/>
        <v>26801.912812500028</v>
      </c>
      <c r="K88" s="32">
        <f t="shared" ca="1" si="18"/>
        <v>8933.9709375000093</v>
      </c>
      <c r="L88" s="32">
        <f t="shared" ca="1" si="19"/>
        <v>8933.9709374998929</v>
      </c>
      <c r="M88" s="32">
        <f t="shared" ca="1" si="20"/>
        <v>35735.883750000037</v>
      </c>
      <c r="N88" s="32">
        <f t="shared" ca="1" si="21"/>
        <v>35735.883749999921</v>
      </c>
      <c r="O88" s="32">
        <f>'US PP Auto Key'!J15</f>
        <v>8933.9709375000093</v>
      </c>
      <c r="P88" s="32">
        <f t="shared" ca="1" si="22"/>
        <v>0</v>
      </c>
      <c r="Q88" s="32">
        <f t="shared" ca="1" si="23"/>
        <v>1.1641532182693481E-10</v>
      </c>
      <c r="V88" s="2">
        <v>72</v>
      </c>
      <c r="W88" s="58">
        <f t="shared" ca="1" si="24"/>
        <v>1.0101010101010102</v>
      </c>
      <c r="X88" s="58"/>
      <c r="Y88" s="58">
        <f t="shared" ca="1" si="25"/>
        <v>1.0204081632653061</v>
      </c>
      <c r="Z88" s="58"/>
      <c r="AA88" s="49">
        <f t="shared" ca="1" si="26"/>
        <v>0.99</v>
      </c>
      <c r="AB88" s="49">
        <f t="shared" ca="1" si="27"/>
        <v>0.98</v>
      </c>
      <c r="AC88" s="50">
        <f t="shared" ca="1" si="28"/>
        <v>0</v>
      </c>
      <c r="AD88" s="42">
        <f t="shared" ca="1" si="28"/>
        <v>1.9999999999999796E-2</v>
      </c>
    </row>
    <row r="89" spans="2:30" x14ac:dyDescent="0.25">
      <c r="B89" s="2">
        <v>2005</v>
      </c>
      <c r="C89" s="7">
        <f t="shared" ca="1" si="14"/>
        <v>919305.60946874996</v>
      </c>
      <c r="D89" s="7">
        <f t="shared" ca="1" si="15"/>
        <v>863021.59256249992</v>
      </c>
      <c r="E89" s="20">
        <f ca="1">INDEX($E$71:$N$71,COLUMNS(OFFSET($E$71,0,B89-$B$83):$N$71))</f>
        <v>1.0204081632653061</v>
      </c>
      <c r="F89" s="20">
        <f ca="1">INDEX($T$71:$AC$71,COLUMNS(OFFSET($T$71,0,B89-$B$83):$AC$71))</f>
        <v>1.0869565217391304</v>
      </c>
      <c r="G89" s="7">
        <f t="shared" ca="1" si="16"/>
        <v>938066.94843749993</v>
      </c>
      <c r="H89" s="7">
        <f t="shared" ca="1" si="16"/>
        <v>938066.94843749981</v>
      </c>
      <c r="I89" s="33">
        <f t="shared" ca="1" si="17"/>
        <v>56284.016906250035</v>
      </c>
      <c r="K89" s="32">
        <f t="shared" ca="1" si="18"/>
        <v>18761.338968749973</v>
      </c>
      <c r="L89" s="32">
        <f t="shared" ca="1" si="19"/>
        <v>18761.338968749857</v>
      </c>
      <c r="M89" s="32">
        <f t="shared" ca="1" si="20"/>
        <v>75045.355875000008</v>
      </c>
      <c r="N89" s="32">
        <f t="shared" ca="1" si="21"/>
        <v>75045.355874999892</v>
      </c>
      <c r="O89" s="32">
        <f>'US PP Auto Key'!J16</f>
        <v>18761.338968749973</v>
      </c>
      <c r="P89" s="32">
        <f t="shared" ca="1" si="22"/>
        <v>0</v>
      </c>
      <c r="Q89" s="32">
        <f t="shared" ca="1" si="23"/>
        <v>1.1641532182693481E-10</v>
      </c>
      <c r="V89" s="2">
        <v>84</v>
      </c>
      <c r="W89" s="58">
        <f t="shared" ca="1" si="24"/>
        <v>1</v>
      </c>
      <c r="X89" s="58"/>
      <c r="Y89" s="58">
        <f t="shared" ca="1" si="25"/>
        <v>1.0101010101010102</v>
      </c>
      <c r="Z89" s="58"/>
      <c r="AA89" s="49">
        <f t="shared" ca="1" si="26"/>
        <v>1</v>
      </c>
      <c r="AB89" s="49">
        <f t="shared" ca="1" si="27"/>
        <v>0.99</v>
      </c>
      <c r="AC89" s="50">
        <f t="shared" ca="1" si="28"/>
        <v>1.0000000000000009E-2</v>
      </c>
      <c r="AD89" s="42">
        <f t="shared" ca="1" si="28"/>
        <v>1.0000000000000009E-2</v>
      </c>
    </row>
    <row r="90" spans="2:30" x14ac:dyDescent="0.25">
      <c r="B90" s="2">
        <v>2006</v>
      </c>
      <c r="C90" s="7">
        <f t="shared" ca="1" si="14"/>
        <v>935721.78106640617</v>
      </c>
      <c r="D90" s="7">
        <f t="shared" ca="1" si="15"/>
        <v>827375.04852187494</v>
      </c>
      <c r="E90" s="20">
        <f ca="1">INDEX($E$71:$N$71,COLUMNS(OFFSET($E$71,0,B90-$B$83):$N$71))</f>
        <v>1.0526315789473684</v>
      </c>
      <c r="F90" s="20">
        <f ca="1">INDEX($T$71:$AC$71,COLUMNS(OFFSET($T$71,0,B90-$B$83):$AC$71))</f>
        <v>1.1904761904761909</v>
      </c>
      <c r="G90" s="7">
        <f t="shared" ca="1" si="16"/>
        <v>984970.2958593748</v>
      </c>
      <c r="H90" s="7">
        <f t="shared" ca="1" si="16"/>
        <v>984970.29585937527</v>
      </c>
      <c r="I90" s="33">
        <f t="shared" ca="1" si="17"/>
        <v>108346.73254453123</v>
      </c>
      <c r="K90" s="32">
        <f t="shared" ca="1" si="18"/>
        <v>49248.514792968635</v>
      </c>
      <c r="L90" s="32">
        <f t="shared" ca="1" si="19"/>
        <v>49248.514792969101</v>
      </c>
      <c r="M90" s="32">
        <f t="shared" ca="1" si="20"/>
        <v>157595.24733749987</v>
      </c>
      <c r="N90" s="32">
        <f t="shared" ca="1" si="21"/>
        <v>157595.24733750033</v>
      </c>
      <c r="O90" s="32">
        <f>'US PP Auto Key'!J17</f>
        <v>49248.514792968752</v>
      </c>
      <c r="P90" s="32">
        <f t="shared" ca="1" si="22"/>
        <v>1.1641532182693481E-10</v>
      </c>
      <c r="Q90" s="32">
        <f t="shared" ca="1" si="23"/>
        <v>-3.4924596548080444E-10</v>
      </c>
      <c r="V90" s="2">
        <v>96</v>
      </c>
      <c r="W90" s="58">
        <f t="shared" ca="1" si="24"/>
        <v>1</v>
      </c>
      <c r="X90" s="58"/>
      <c r="Y90" s="58">
        <f t="shared" ca="1" si="25"/>
        <v>1.0101010101010102</v>
      </c>
      <c r="Z90" s="58"/>
      <c r="AA90" s="49">
        <f t="shared" ca="1" si="26"/>
        <v>1</v>
      </c>
      <c r="AB90" s="49">
        <f t="shared" ca="1" si="27"/>
        <v>0.99</v>
      </c>
      <c r="AC90" s="50">
        <f t="shared" ca="1" si="28"/>
        <v>0</v>
      </c>
      <c r="AD90" s="42">
        <f t="shared" ca="1" si="28"/>
        <v>0</v>
      </c>
    </row>
    <row r="91" spans="2:30" x14ac:dyDescent="0.25">
      <c r="B91" s="2">
        <v>2007</v>
      </c>
      <c r="C91" s="7">
        <f t="shared" ca="1" si="14"/>
        <v>930796.92958710936</v>
      </c>
      <c r="D91" s="7">
        <f t="shared" ca="1" si="15"/>
        <v>734295.35556316399</v>
      </c>
      <c r="E91" s="20">
        <f ca="1">INDEX($E$71:$N$71,COLUMNS(OFFSET($E$71,0,B91-$B$83):$N$71))</f>
        <v>1.1111111111111114</v>
      </c>
      <c r="F91" s="20">
        <f ca="1">INDEX($T$71:$AC$71,COLUMNS(OFFSET($T$71,0,B91-$B$83):$AC$71))</f>
        <v>1.408450704225352</v>
      </c>
      <c r="G91" s="7">
        <f t="shared" ca="1" si="16"/>
        <v>1034218.810652344</v>
      </c>
      <c r="H91" s="7">
        <f t="shared" ca="1" si="16"/>
        <v>1034218.8106523436</v>
      </c>
      <c r="I91" s="33">
        <f t="shared" ca="1" si="17"/>
        <v>196501.57402394537</v>
      </c>
      <c r="K91" s="32">
        <f t="shared" ca="1" si="18"/>
        <v>103421.88106523466</v>
      </c>
      <c r="L91" s="32">
        <f t="shared" ca="1" si="19"/>
        <v>103421.88106523419</v>
      </c>
      <c r="M91" s="32">
        <f t="shared" ca="1" si="20"/>
        <v>299923.45508918003</v>
      </c>
      <c r="N91" s="32">
        <f t="shared" ca="1" si="21"/>
        <v>299923.45508917957</v>
      </c>
      <c r="O91" s="32">
        <f>'US PP Auto Key'!J18</f>
        <v>103421.88106523431</v>
      </c>
      <c r="P91" s="32">
        <f t="shared" ca="1" si="22"/>
        <v>-3.4924596548080444E-10</v>
      </c>
      <c r="Q91" s="32">
        <f t="shared" ca="1" si="23"/>
        <v>1.1641532182693481E-10</v>
      </c>
      <c r="V91" s="2">
        <v>108</v>
      </c>
      <c r="W91" s="58">
        <f t="shared" ca="1" si="24"/>
        <v>1</v>
      </c>
      <c r="X91" s="58"/>
      <c r="Y91" s="58">
        <f t="shared" ca="1" si="25"/>
        <v>1</v>
      </c>
      <c r="Z91" s="58"/>
      <c r="AA91" s="49">
        <f t="shared" ca="1" si="26"/>
        <v>1</v>
      </c>
      <c r="AB91" s="49">
        <f t="shared" ca="1" si="27"/>
        <v>1</v>
      </c>
      <c r="AC91" s="50">
        <f t="shared" ca="1" si="28"/>
        <v>0</v>
      </c>
      <c r="AD91" s="42">
        <f t="shared" ca="1" si="28"/>
        <v>1.0000000000000009E-2</v>
      </c>
    </row>
    <row r="92" spans="2:30" x14ac:dyDescent="0.25">
      <c r="B92" s="3">
        <v>2008</v>
      </c>
      <c r="C92" s="8">
        <f t="shared" ca="1" si="14"/>
        <v>836165.90841242007</v>
      </c>
      <c r="D92" s="8">
        <f t="shared" ca="1" si="15"/>
        <v>456090.49549768365</v>
      </c>
      <c r="E92" s="22">
        <f ca="1">INDEX($E$71:$N$71,COLUMNS(OFFSET($E$71,0,B92-$B$83):$N$71))</f>
        <v>1.2987012987012989</v>
      </c>
      <c r="F92" s="22">
        <f ca="1">INDEX($T$71:$AC$71,COLUMNS(OFFSET($T$71,0,B92-$B$83):$AC$71))</f>
        <v>2.3809523809523818</v>
      </c>
      <c r="G92" s="8">
        <f t="shared" ca="1" si="16"/>
        <v>1085929.7511849613</v>
      </c>
      <c r="H92" s="8">
        <f t="shared" ca="1" si="16"/>
        <v>1085929.7511849615</v>
      </c>
      <c r="I92" s="38">
        <f t="shared" ca="1" si="17"/>
        <v>380075.41291473643</v>
      </c>
      <c r="J92" s="23"/>
      <c r="K92" s="39">
        <f t="shared" ca="1" si="18"/>
        <v>249763.84277254122</v>
      </c>
      <c r="L92" s="39">
        <f t="shared" ca="1" si="19"/>
        <v>249763.84277254145</v>
      </c>
      <c r="M92" s="39">
        <f t="shared" ca="1" si="20"/>
        <v>629839.25568727765</v>
      </c>
      <c r="N92" s="39">
        <f t="shared" ca="1" si="21"/>
        <v>629839.25568727788</v>
      </c>
      <c r="O92" s="39">
        <f>'US PP Auto Key'!J19</f>
        <v>249763.84277254099</v>
      </c>
      <c r="P92" s="39">
        <f t="shared" ca="1" si="22"/>
        <v>-2.3283064365386963E-10</v>
      </c>
      <c r="Q92" s="39">
        <f t="shared" ca="1" si="23"/>
        <v>-4.6566128730773926E-10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51">
        <f t="shared" ca="1" si="26"/>
        <v>1</v>
      </c>
      <c r="AB92" s="51">
        <f t="shared" ca="1" si="27"/>
        <v>1</v>
      </c>
      <c r="AC92" s="52">
        <f t="shared" ca="1" si="28"/>
        <v>0</v>
      </c>
      <c r="AD92" s="53">
        <f t="shared" ca="1" si="28"/>
        <v>0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8365886.6825971855</v>
      </c>
      <c r="D94" s="7">
        <f ca="1">SUM(D83:D92)</f>
        <v>7573547.6146452231</v>
      </c>
      <c r="E94" s="2"/>
      <c r="F94" s="2"/>
      <c r="G94" s="7">
        <f ca="1">SUM(G83:G92)</f>
        <v>8804524.7748841792</v>
      </c>
      <c r="H94" s="7">
        <f ca="1">SUM(H83:H92)</f>
        <v>8804524.7748841792</v>
      </c>
      <c r="I94" s="32">
        <f ca="1">SUM(I83:I92)</f>
        <v>792339.06795196317</v>
      </c>
      <c r="K94" s="32">
        <f t="shared" ref="K94:Q94" ca="1" si="29">SUM(K83:K92)</f>
        <v>438638.09228699456</v>
      </c>
      <c r="L94" s="32">
        <f t="shared" ca="1" si="29"/>
        <v>438638.09228699445</v>
      </c>
      <c r="M94" s="32">
        <f t="shared" ca="1" si="29"/>
        <v>1230977.1602389577</v>
      </c>
      <c r="N94" s="32">
        <f t="shared" ca="1" si="29"/>
        <v>1230977.1602389575</v>
      </c>
      <c r="O94" s="32">
        <f t="shared" si="29"/>
        <v>438638.09228699398</v>
      </c>
      <c r="P94" s="32">
        <f t="shared" ca="1" si="29"/>
        <v>-5.8207660913467407E-10</v>
      </c>
      <c r="Q94" s="32">
        <f t="shared" ca="1" si="29"/>
        <v>-4.6566128730773926E-10</v>
      </c>
    </row>
  </sheetData>
  <mergeCells count="20">
    <mergeCell ref="W92:X92"/>
    <mergeCell ref="Y92:Z92"/>
    <mergeCell ref="W89:X89"/>
    <mergeCell ref="Y89:Z89"/>
    <mergeCell ref="W90:X90"/>
    <mergeCell ref="Y90:Z90"/>
    <mergeCell ref="W91:X91"/>
    <mergeCell ref="Y91:Z91"/>
    <mergeCell ref="W86:X86"/>
    <mergeCell ref="Y86:Z86"/>
    <mergeCell ref="W87:X87"/>
    <mergeCell ref="Y87:Z87"/>
    <mergeCell ref="W88:X88"/>
    <mergeCell ref="Y88:Z88"/>
    <mergeCell ref="W83:X83"/>
    <mergeCell ref="Y83:Z83"/>
    <mergeCell ref="W84:X84"/>
    <mergeCell ref="Y84:Z84"/>
    <mergeCell ref="W85:X85"/>
    <mergeCell ref="Y85:Z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BD2F-7BF4-435D-86CA-25A38B21FCD5}">
  <dimension ref="B3:AD94"/>
  <sheetViews>
    <sheetView showGridLines="0" topLeftCell="A24" zoomScale="60" zoomScaleNormal="60" workbookViewId="0">
      <selection activeCell="U56" sqref="U56"/>
    </sheetView>
  </sheetViews>
  <sheetFormatPr defaultRowHeight="15" x14ac:dyDescent="0.25"/>
  <cols>
    <col min="3" max="3" width="10.42578125" customWidth="1"/>
    <col min="4" max="4" width="12" customWidth="1"/>
    <col min="5" max="5" width="9.7109375" customWidth="1"/>
    <col min="6" max="6" width="10.140625" customWidth="1"/>
    <col min="7" max="7" width="11.7109375" customWidth="1"/>
    <col min="8" max="8" width="11.42578125" customWidth="1"/>
    <col min="9" max="9" width="10.140625" customWidth="1"/>
    <col min="12" max="12" width="9.5703125" customWidth="1"/>
    <col min="13" max="13" width="15.28515625" customWidth="1"/>
    <col min="14" max="14" width="10.28515625" customWidth="1"/>
    <col min="15" max="15" width="10.5703125" customWidth="1"/>
    <col min="19" max="19" width="9.140625" customWidth="1"/>
    <col min="20" max="21" width="10.5703125" customWidth="1"/>
    <col min="23" max="23" width="8.85546875" customWidth="1"/>
    <col min="24" max="24" width="15" customWidth="1"/>
    <col min="25" max="25" width="9.5703125" customWidth="1"/>
    <col min="26" max="26" width="14.28515625" customWidth="1"/>
    <col min="27" max="27" width="11.85546875" customWidth="1"/>
    <col min="28" max="28" width="12.42578125" customWidth="1"/>
    <col min="29" max="29" width="12.7109375" customWidth="1"/>
    <col min="30" max="30" width="10.85546875" customWidth="1"/>
    <col min="31" max="31" width="9.7109375" customWidth="1"/>
  </cols>
  <sheetData>
    <row r="3" spans="11:16" x14ac:dyDescent="0.25">
      <c r="L3" s="4"/>
      <c r="M3" s="55" t="s">
        <v>90</v>
      </c>
      <c r="N3" s="55"/>
      <c r="O3" s="4"/>
      <c r="P3" s="4"/>
    </row>
    <row r="4" spans="11:16" x14ac:dyDescent="0.25">
      <c r="L4" s="23"/>
      <c r="M4" s="40" t="s">
        <v>62</v>
      </c>
      <c r="N4" s="40"/>
      <c r="O4" s="23"/>
      <c r="P4" s="23"/>
    </row>
    <row r="6" spans="11:16" x14ac:dyDescent="0.25">
      <c r="N6" s="54" t="s">
        <v>92</v>
      </c>
      <c r="P6" s="54" t="s">
        <v>92</v>
      </c>
    </row>
    <row r="7" spans="11:16" x14ac:dyDescent="0.25">
      <c r="K7" s="1" t="s">
        <v>91</v>
      </c>
      <c r="L7" s="23"/>
      <c r="M7" s="23"/>
      <c r="N7" s="56" t="s">
        <v>48</v>
      </c>
      <c r="O7" s="23"/>
      <c r="P7" s="56" t="s">
        <v>49</v>
      </c>
    </row>
    <row r="8" spans="11:16" x14ac:dyDescent="0.25">
      <c r="L8" s="2">
        <v>12</v>
      </c>
      <c r="N8" s="50">
        <v>0.77</v>
      </c>
      <c r="P8" s="42">
        <v>0.42</v>
      </c>
    </row>
    <row r="9" spans="11:16" x14ac:dyDescent="0.25">
      <c r="L9" s="2">
        <v>24</v>
      </c>
      <c r="N9" s="50">
        <v>0.9</v>
      </c>
      <c r="P9" s="42">
        <v>0.71</v>
      </c>
    </row>
    <row r="10" spans="11:16" x14ac:dyDescent="0.25">
      <c r="L10" s="2">
        <v>36</v>
      </c>
      <c r="N10" s="50">
        <v>0.95</v>
      </c>
      <c r="P10" s="42">
        <v>0.84</v>
      </c>
    </row>
    <row r="11" spans="11:16" x14ac:dyDescent="0.25">
      <c r="L11" s="2">
        <v>48</v>
      </c>
      <c r="N11" s="50">
        <v>0.98</v>
      </c>
      <c r="P11" s="42">
        <v>0.92</v>
      </c>
    </row>
    <row r="12" spans="11:16" x14ac:dyDescent="0.25">
      <c r="L12" s="2">
        <v>60</v>
      </c>
      <c r="N12" s="50">
        <v>0.99</v>
      </c>
      <c r="P12" s="42">
        <v>0.96</v>
      </c>
    </row>
    <row r="13" spans="11:16" x14ac:dyDescent="0.25">
      <c r="L13" s="2">
        <v>72</v>
      </c>
      <c r="N13" s="50">
        <v>0.99</v>
      </c>
      <c r="P13" s="42">
        <v>0.98</v>
      </c>
    </row>
    <row r="14" spans="11:16" x14ac:dyDescent="0.25">
      <c r="L14" s="2">
        <v>84</v>
      </c>
      <c r="N14" s="50">
        <v>1</v>
      </c>
      <c r="P14" s="42">
        <v>0.99</v>
      </c>
    </row>
    <row r="15" spans="11:16" x14ac:dyDescent="0.25">
      <c r="L15" s="2">
        <v>96</v>
      </c>
      <c r="N15" s="50">
        <v>1</v>
      </c>
      <c r="P15" s="42">
        <v>0.99</v>
      </c>
    </row>
    <row r="16" spans="11:16" x14ac:dyDescent="0.25">
      <c r="L16" s="2">
        <v>108</v>
      </c>
      <c r="N16" s="50">
        <v>1</v>
      </c>
      <c r="P16" s="42">
        <v>1</v>
      </c>
    </row>
    <row r="17" spans="2:27" x14ac:dyDescent="0.25">
      <c r="L17" s="3">
        <v>120</v>
      </c>
      <c r="M17" s="23"/>
      <c r="N17" s="52">
        <v>1</v>
      </c>
      <c r="O17" s="23"/>
      <c r="P17" s="53">
        <v>1</v>
      </c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VLOOKUP(C$25,$L$8:$P$17,3,FALSE)*'US PP Auto Key'!$M10</f>
        <v>539000</v>
      </c>
      <c r="D26" s="7">
        <f>VLOOKUP(D$25,$L$8:$P$17,3,FALSE)*'US PP Auto Key'!$M10</f>
        <v>630000</v>
      </c>
      <c r="E26" s="7">
        <f>VLOOKUP(E$25,$L$8:$P$17,3,FALSE)*'US PP Auto Key'!$M10</f>
        <v>665000</v>
      </c>
      <c r="F26" s="7">
        <f>VLOOKUP(F$25,$L$8:$P$17,3,FALSE)*'US PP Auto Key'!$M10</f>
        <v>686000</v>
      </c>
      <c r="G26" s="7">
        <f>VLOOKUP(G$25,$L$8:$P$17,3,FALSE)*'US PP Auto Key'!$M10</f>
        <v>693000</v>
      </c>
      <c r="H26" s="7">
        <f>VLOOKUP(H$25,$L$8:$P$17,3,FALSE)*'US PP Auto Key'!$M10</f>
        <v>693000</v>
      </c>
      <c r="I26" s="7">
        <f>VLOOKUP(I$25,$L$8:$P$17,3,FALSE)*'US PP Auto Key'!$M10</f>
        <v>700000</v>
      </c>
      <c r="J26" s="7">
        <f>VLOOKUP(J$25,$L$8:$P$17,3,FALSE)*'US PP Auto Key'!$M10</f>
        <v>700000</v>
      </c>
      <c r="K26" s="7">
        <f>VLOOKUP(K$25,$L$8:$P$17,3,FALSE)*'US PP Auto Key'!$M10</f>
        <v>700000</v>
      </c>
      <c r="L26" s="7">
        <f>VLOOKUP(L$25,$L$8:$P$17,3,FALSE)*'US PP Auto Key'!$M10</f>
        <v>700000</v>
      </c>
      <c r="Q26" s="2">
        <v>1999</v>
      </c>
      <c r="R26" s="7">
        <f>VLOOKUP(R$25,$L$8:$P$17,5,FALSE)*'US PP Auto Key'!$M10</f>
        <v>294000</v>
      </c>
      <c r="S26" s="7">
        <f>VLOOKUP(S$25,$L$8:$P$17,5,FALSE)*'US PP Auto Key'!$M10</f>
        <v>497000</v>
      </c>
      <c r="T26" s="7">
        <f>VLOOKUP(T$25,$L$8:$P$17,5,FALSE)*'US PP Auto Key'!$M10</f>
        <v>588000</v>
      </c>
      <c r="U26" s="7">
        <f>VLOOKUP(U$25,$L$8:$P$17,5,FALSE)*'US PP Auto Key'!$M10</f>
        <v>644000</v>
      </c>
      <c r="V26" s="7">
        <f>VLOOKUP(V$25,$L$8:$P$17,5,FALSE)*'US PP Auto Key'!$M10</f>
        <v>672000</v>
      </c>
      <c r="W26" s="7">
        <f>VLOOKUP(W$25,$L$8:$P$17,5,FALSE)*'US PP Auto Key'!$M10</f>
        <v>686000</v>
      </c>
      <c r="X26" s="7">
        <f>VLOOKUP(X$25,$L$8:$P$17,5,FALSE)*'US PP Auto Key'!$M10</f>
        <v>693000</v>
      </c>
      <c r="Y26" s="7">
        <f>VLOOKUP(Y$25,$L$8:$P$17,5,FALSE)*'US PP Auto Key'!$M10</f>
        <v>693000</v>
      </c>
      <c r="Z26" s="7">
        <f>VLOOKUP(Z$25,$L$8:$P$17,5,FALSE)*'US PP Auto Key'!$M10</f>
        <v>700000</v>
      </c>
      <c r="AA26" s="7">
        <f>VLOOKUP(AA$25,$L$8:$P$17,5,FALSE)*'US PP Auto Key'!$M10</f>
        <v>700000</v>
      </c>
    </row>
    <row r="27" spans="2:27" x14ac:dyDescent="0.25">
      <c r="B27" s="2">
        <v>2000</v>
      </c>
      <c r="C27" s="7">
        <f>VLOOKUP(C$25,$L$8:$P$17,3,FALSE)*'US PP Auto Key'!$M11</f>
        <v>565950</v>
      </c>
      <c r="D27" s="7">
        <f>VLOOKUP(D$25,$L$8:$P$17,3,FALSE)*'US PP Auto Key'!$M11</f>
        <v>661500</v>
      </c>
      <c r="E27" s="7">
        <f>VLOOKUP(E$25,$L$8:$P$17,3,FALSE)*'US PP Auto Key'!$M11</f>
        <v>698250</v>
      </c>
      <c r="F27" s="7">
        <f>VLOOKUP(F$25,$L$8:$P$17,3,FALSE)*'US PP Auto Key'!$M11</f>
        <v>720300</v>
      </c>
      <c r="G27" s="7">
        <f>VLOOKUP(G$25,$L$8:$P$17,3,FALSE)*'US PP Auto Key'!$M11</f>
        <v>727650</v>
      </c>
      <c r="H27" s="7">
        <f>VLOOKUP(H$25,$L$8:$P$17,3,FALSE)*'US PP Auto Key'!$M11</f>
        <v>727650</v>
      </c>
      <c r="I27" s="7">
        <f>VLOOKUP(I$25,$L$8:$P$17,3,FALSE)*'US PP Auto Key'!$M11</f>
        <v>735000</v>
      </c>
      <c r="J27" s="7">
        <f>VLOOKUP(J$25,$L$8:$P$17,3,FALSE)*'US PP Auto Key'!$M11</f>
        <v>735000</v>
      </c>
      <c r="K27" s="7">
        <f>VLOOKUP(K$25,$L$8:$P$17,3,FALSE)*'US PP Auto Key'!$M11</f>
        <v>735000</v>
      </c>
      <c r="L27" s="7"/>
      <c r="Q27" s="2">
        <v>2000</v>
      </c>
      <c r="R27" s="7">
        <f>VLOOKUP(R$25,$L$8:$P$17,5,FALSE)*'US PP Auto Key'!$M11</f>
        <v>308700</v>
      </c>
      <c r="S27" s="7">
        <f>VLOOKUP(S$25,$L$8:$P$17,5,FALSE)*'US PP Auto Key'!$M11</f>
        <v>521850</v>
      </c>
      <c r="T27" s="7">
        <f>VLOOKUP(T$25,$L$8:$P$17,5,FALSE)*'US PP Auto Key'!$M11</f>
        <v>617400</v>
      </c>
      <c r="U27" s="7">
        <f>VLOOKUP(U$25,$L$8:$P$17,5,FALSE)*'US PP Auto Key'!$M11</f>
        <v>676200</v>
      </c>
      <c r="V27" s="7">
        <f>VLOOKUP(V$25,$L$8:$P$17,5,FALSE)*'US PP Auto Key'!$M11</f>
        <v>705600</v>
      </c>
      <c r="W27" s="7">
        <f>VLOOKUP(W$25,$L$8:$P$17,5,FALSE)*'US PP Auto Key'!$M11</f>
        <v>720300</v>
      </c>
      <c r="X27" s="7">
        <f>VLOOKUP(X$25,$L$8:$P$17,5,FALSE)*'US PP Auto Key'!$M11</f>
        <v>727650</v>
      </c>
      <c r="Y27" s="7">
        <f>VLOOKUP(Y$25,$L$8:$P$17,5,FALSE)*'US PP Auto Key'!$M11</f>
        <v>727650</v>
      </c>
      <c r="Z27" s="7">
        <f>VLOOKUP(Z$25,$L$8:$P$17,5,FALSE)*'US PP Auto Key'!$M11</f>
        <v>735000</v>
      </c>
      <c r="AA27" s="7"/>
    </row>
    <row r="28" spans="2:27" x14ac:dyDescent="0.25">
      <c r="B28" s="2">
        <v>2001</v>
      </c>
      <c r="C28" s="7">
        <f>VLOOKUP(C$25,$L$8:$P$17,3,FALSE)*'US PP Auto Key'!$M12</f>
        <v>594247.5</v>
      </c>
      <c r="D28" s="7">
        <f>VLOOKUP(D$25,$L$8:$P$17,3,FALSE)*'US PP Auto Key'!$M12</f>
        <v>694575</v>
      </c>
      <c r="E28" s="7">
        <f>VLOOKUP(E$25,$L$8:$P$17,3,FALSE)*'US PP Auto Key'!$M12</f>
        <v>733162.5</v>
      </c>
      <c r="F28" s="7">
        <f>VLOOKUP(F$25,$L$8:$P$17,3,FALSE)*'US PP Auto Key'!$M12</f>
        <v>756315</v>
      </c>
      <c r="G28" s="7">
        <f>VLOOKUP(G$25,$L$8:$P$17,3,FALSE)*'US PP Auto Key'!$M12</f>
        <v>764032.5</v>
      </c>
      <c r="H28" s="7">
        <f>VLOOKUP(H$25,$L$8:$P$17,3,FALSE)*'US PP Auto Key'!$M12</f>
        <v>764032.5</v>
      </c>
      <c r="I28" s="7">
        <f>VLOOKUP(I$25,$L$8:$P$17,3,FALSE)*'US PP Auto Key'!$M12</f>
        <v>771750</v>
      </c>
      <c r="J28" s="7">
        <f>VLOOKUP(J$25,$L$8:$P$17,3,FALSE)*'US PP Auto Key'!$M12</f>
        <v>771750</v>
      </c>
      <c r="K28" s="7"/>
      <c r="L28" s="7"/>
      <c r="Q28" s="2">
        <v>2001</v>
      </c>
      <c r="R28" s="7">
        <f>VLOOKUP(R$25,$L$8:$P$17,5,FALSE)*'US PP Auto Key'!$M12</f>
        <v>324135</v>
      </c>
      <c r="S28" s="7">
        <f>VLOOKUP(S$25,$L$8:$P$17,5,FALSE)*'US PP Auto Key'!$M12</f>
        <v>547942.5</v>
      </c>
      <c r="T28" s="7">
        <f>VLOOKUP(T$25,$L$8:$P$17,5,FALSE)*'US PP Auto Key'!$M12</f>
        <v>648270</v>
      </c>
      <c r="U28" s="7">
        <f>VLOOKUP(U$25,$L$8:$P$17,5,FALSE)*'US PP Auto Key'!$M12</f>
        <v>710010</v>
      </c>
      <c r="V28" s="7">
        <f>VLOOKUP(V$25,$L$8:$P$17,5,FALSE)*'US PP Auto Key'!$M12</f>
        <v>740880</v>
      </c>
      <c r="W28" s="7">
        <f>VLOOKUP(W$25,$L$8:$P$17,5,FALSE)*'US PP Auto Key'!$M12</f>
        <v>756315</v>
      </c>
      <c r="X28" s="7">
        <f>VLOOKUP(X$25,$L$8:$P$17,5,FALSE)*'US PP Auto Key'!$M12</f>
        <v>764032.5</v>
      </c>
      <c r="Y28" s="7">
        <f>VLOOKUP(Y$25,$L$8:$P$17,5,FALSE)*'US PP Auto Key'!$M12</f>
        <v>764032.5</v>
      </c>
      <c r="Z28" s="7"/>
      <c r="AA28" s="7"/>
    </row>
    <row r="29" spans="2:27" x14ac:dyDescent="0.25">
      <c r="B29" s="2">
        <v>2002</v>
      </c>
      <c r="C29" s="7">
        <f>VLOOKUP(C$25,$L$8:$P$17,3,FALSE)*'US PP Auto Key'!$M13</f>
        <v>623959.875</v>
      </c>
      <c r="D29" s="7">
        <f>VLOOKUP(D$25,$L$8:$P$17,3,FALSE)*'US PP Auto Key'!$M13</f>
        <v>729303.75</v>
      </c>
      <c r="E29" s="7">
        <f>VLOOKUP(E$25,$L$8:$P$17,3,FALSE)*'US PP Auto Key'!$M13</f>
        <v>769820.625</v>
      </c>
      <c r="F29" s="7">
        <f>VLOOKUP(F$25,$L$8:$P$17,3,FALSE)*'US PP Auto Key'!$M13</f>
        <v>794130.75</v>
      </c>
      <c r="G29" s="7">
        <f>VLOOKUP(G$25,$L$8:$P$17,3,FALSE)*'US PP Auto Key'!$M13</f>
        <v>802234.125</v>
      </c>
      <c r="H29" s="7">
        <f>VLOOKUP(H$25,$L$8:$P$17,3,FALSE)*'US PP Auto Key'!$M13</f>
        <v>802234.125</v>
      </c>
      <c r="I29" s="7">
        <f>VLOOKUP(I$25,$L$8:$P$17,3,FALSE)*'US PP Auto Key'!$M13</f>
        <v>810337.5</v>
      </c>
      <c r="J29" s="7"/>
      <c r="K29" s="7"/>
      <c r="L29" s="7"/>
      <c r="Q29" s="2">
        <v>2002</v>
      </c>
      <c r="R29" s="7">
        <f>VLOOKUP(R$25,$L$8:$P$17,5,FALSE)*'US PP Auto Key'!$M13</f>
        <v>340341.75</v>
      </c>
      <c r="S29" s="7">
        <f>VLOOKUP(S$25,$L$8:$P$17,5,FALSE)*'US PP Auto Key'!$M13</f>
        <v>575339.625</v>
      </c>
      <c r="T29" s="7">
        <f>VLOOKUP(T$25,$L$8:$P$17,5,FALSE)*'US PP Auto Key'!$M13</f>
        <v>680683.5</v>
      </c>
      <c r="U29" s="7">
        <f>VLOOKUP(U$25,$L$8:$P$17,5,FALSE)*'US PP Auto Key'!$M13</f>
        <v>745510.5</v>
      </c>
      <c r="V29" s="7">
        <f>VLOOKUP(V$25,$L$8:$P$17,5,FALSE)*'US PP Auto Key'!$M13</f>
        <v>777924</v>
      </c>
      <c r="W29" s="7">
        <f>VLOOKUP(W$25,$L$8:$P$17,5,FALSE)*'US PP Auto Key'!$M13</f>
        <v>794130.75</v>
      </c>
      <c r="X29" s="7">
        <f>VLOOKUP(X$25,$L$8:$P$17,5,FALSE)*'US PP Auto Key'!$M13</f>
        <v>802234.125</v>
      </c>
      <c r="Y29" s="7"/>
      <c r="Z29" s="7"/>
      <c r="AA29" s="7"/>
    </row>
    <row r="30" spans="2:27" x14ac:dyDescent="0.25">
      <c r="B30" s="2">
        <v>2003</v>
      </c>
      <c r="C30" s="7">
        <f>VLOOKUP(C$25,$L$8:$P$17,3,FALSE)*'US PP Auto Key'!$M14</f>
        <v>655157.86875000002</v>
      </c>
      <c r="D30" s="7">
        <f>VLOOKUP(D$25,$L$8:$P$17,3,FALSE)*'US PP Auto Key'!$M14</f>
        <v>765768.9375</v>
      </c>
      <c r="E30" s="7">
        <f>VLOOKUP(E$25,$L$8:$P$17,3,FALSE)*'US PP Auto Key'!$M14</f>
        <v>808311.65625</v>
      </c>
      <c r="F30" s="7">
        <f>VLOOKUP(F$25,$L$8:$P$17,3,FALSE)*'US PP Auto Key'!$M14</f>
        <v>833837.28749999998</v>
      </c>
      <c r="G30" s="7">
        <f>VLOOKUP(G$25,$L$8:$P$17,3,FALSE)*'US PP Auto Key'!$M14</f>
        <v>842345.83125000005</v>
      </c>
      <c r="H30" s="7">
        <f>VLOOKUP(H$25,$L$8:$P$17,3,FALSE)*'US PP Auto Key'!$M14</f>
        <v>842345.83125000005</v>
      </c>
      <c r="I30" s="7"/>
      <c r="J30" s="7"/>
      <c r="K30" s="7"/>
      <c r="L30" s="7"/>
      <c r="Q30" s="2">
        <v>2003</v>
      </c>
      <c r="R30" s="7">
        <f>VLOOKUP(R$25,$L$8:$P$17,5,FALSE)*'US PP Auto Key'!$M14</f>
        <v>357358.83749999997</v>
      </c>
      <c r="S30" s="7">
        <f>VLOOKUP(S$25,$L$8:$P$17,5,FALSE)*'US PP Auto Key'!$M14</f>
        <v>604106.60624999995</v>
      </c>
      <c r="T30" s="7">
        <f>VLOOKUP(T$25,$L$8:$P$17,5,FALSE)*'US PP Auto Key'!$M14</f>
        <v>714717.67499999993</v>
      </c>
      <c r="U30" s="7">
        <f>VLOOKUP(U$25,$L$8:$P$17,5,FALSE)*'US PP Auto Key'!$M14</f>
        <v>782786.02500000002</v>
      </c>
      <c r="V30" s="7">
        <f>VLOOKUP(V$25,$L$8:$P$17,5,FALSE)*'US PP Auto Key'!$M14</f>
        <v>816820.2</v>
      </c>
      <c r="W30" s="7">
        <f>VLOOKUP(W$25,$L$8:$P$17,5,FALSE)*'US PP Auto Key'!$M14</f>
        <v>833837.28749999998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VLOOKUP(C$25,$L$8:$P$17,3,FALSE)*'US PP Auto Key'!$M15</f>
        <v>786189.4425</v>
      </c>
      <c r="D31" s="7">
        <f>VLOOKUP(D$25,$L$8:$P$17,3,FALSE)*'US PP Auto Key'!$M15</f>
        <v>918922.72499999998</v>
      </c>
      <c r="E31" s="7">
        <f>VLOOKUP(E$25,$L$8:$P$17,3,FALSE)*'US PP Auto Key'!$M15</f>
        <v>969973.98749999993</v>
      </c>
      <c r="F31" s="7">
        <f>VLOOKUP(F$25,$L$8:$P$17,3,FALSE)*'US PP Auto Key'!$M15</f>
        <v>1000604.745</v>
      </c>
      <c r="G31" s="7">
        <f>VLOOKUP(G$25,$L$8:$P$17,3,FALSE)*'US PP Auto Key'!$M15</f>
        <v>1010814.9974999999</v>
      </c>
      <c r="H31" s="7"/>
      <c r="I31" s="7"/>
      <c r="J31" s="7"/>
      <c r="K31" s="7"/>
      <c r="L31" s="7"/>
      <c r="Q31" s="2">
        <v>2004</v>
      </c>
      <c r="R31" s="7">
        <f>VLOOKUP(R$25,$L$8:$P$17,5,FALSE)*'US PP Auto Key'!$M15</f>
        <v>428830.60499999998</v>
      </c>
      <c r="S31" s="7">
        <f>VLOOKUP(S$25,$L$8:$P$17,5,FALSE)*'US PP Auto Key'!$M15</f>
        <v>724927.92749999999</v>
      </c>
      <c r="T31" s="7">
        <f>VLOOKUP(T$25,$L$8:$P$17,5,FALSE)*'US PP Auto Key'!$M15</f>
        <v>857661.21</v>
      </c>
      <c r="U31" s="7">
        <f>VLOOKUP(U$25,$L$8:$P$17,5,FALSE)*'US PP Auto Key'!$M15</f>
        <v>939343.2300000001</v>
      </c>
      <c r="V31" s="7">
        <f>VLOOKUP(V$25,$L$8:$P$17,5,FALSE)*'US PP Auto Key'!$M15</f>
        <v>980184.24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VLOOKUP(C$25,$L$8:$P$17,3,FALSE)*'US PP Auto Key'!$M16</f>
        <v>877092.59678906249</v>
      </c>
      <c r="D32" s="7">
        <f>VLOOKUP(D$25,$L$8:$P$17,3,FALSE)*'US PP Auto Key'!$M16</f>
        <v>1025173.165078125</v>
      </c>
      <c r="E32" s="7">
        <f>VLOOKUP(E$25,$L$8:$P$17,3,FALSE)*'US PP Auto Key'!$M16</f>
        <v>1082127.2298046874</v>
      </c>
      <c r="F32" s="7">
        <f>VLOOKUP(F$25,$L$8:$P$17,3,FALSE)*'US PP Auto Key'!$M16</f>
        <v>1116299.668640625</v>
      </c>
      <c r="G32" s="7"/>
      <c r="H32" s="7"/>
      <c r="I32" s="7"/>
      <c r="J32" s="7"/>
      <c r="K32" s="7"/>
      <c r="L32" s="7"/>
      <c r="Q32" s="2">
        <v>2005</v>
      </c>
      <c r="R32" s="7">
        <f>VLOOKUP(R$25,$L$8:$P$17,5,FALSE)*'US PP Auto Key'!$M16</f>
        <v>478414.14370312495</v>
      </c>
      <c r="S32" s="7">
        <f>VLOOKUP(S$25,$L$8:$P$17,5,FALSE)*'US PP Auto Key'!$M16</f>
        <v>808747.71911718743</v>
      </c>
      <c r="T32" s="7">
        <f>VLOOKUP(T$25,$L$8:$P$17,5,FALSE)*'US PP Auto Key'!$M16</f>
        <v>956828.2874062499</v>
      </c>
      <c r="U32" s="7">
        <f>VLOOKUP(U$25,$L$8:$P$17,5,FALSE)*'US PP Auto Key'!$M16</f>
        <v>1047954.7909687499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VLOOKUP(C$25,$L$8:$P$17,3,FALSE)*'US PP Auto Key'!$M17</f>
        <v>975120.59290078131</v>
      </c>
      <c r="D33" s="7">
        <f>VLOOKUP(D$25,$L$8:$P$17,3,FALSE)*'US PP Auto Key'!$M17</f>
        <v>1139751.3423515626</v>
      </c>
      <c r="E33" s="7">
        <f>VLOOKUP(E$25,$L$8:$P$17,3,FALSE)*'US PP Auto Key'!$M17</f>
        <v>1203070.8613710937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VLOOKUP(R$25,$L$8:$P$17,5,FALSE)*'US PP Auto Key'!$M17</f>
        <v>531883.95976406243</v>
      </c>
      <c r="S33" s="7">
        <f>VLOOKUP(S$25,$L$8:$P$17,5,FALSE)*'US PP Auto Key'!$M17</f>
        <v>899137.1700773437</v>
      </c>
      <c r="T33" s="7">
        <f>VLOOKUP(T$25,$L$8:$P$17,5,FALSE)*'US PP Auto Key'!$M17</f>
        <v>1063767.9195281249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VLOOKUP(C$25,$L$8:$P$17,3,FALSE)*'US PP Auto Key'!$M18</f>
        <v>1080758.6571316991</v>
      </c>
      <c r="D34" s="7">
        <f>VLOOKUP(D$25,$L$8:$P$17,3,FALSE)*'US PP Auto Key'!$M18</f>
        <v>1263224.4044396484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VLOOKUP(R$25,$L$8:$P$17,5,FALSE)*'US PP Auto Key'!$M18</f>
        <v>589504.72207183589</v>
      </c>
      <c r="S34" s="7">
        <f>VLOOKUP(S$25,$L$8:$P$17,5,FALSE)*'US PP Auto Key'!$M18</f>
        <v>996543.69683572254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VLOOKUP(C$25,$L$8:$P$17,3,FALSE)*'US PP Auto Key'!$M19</f>
        <v>1194522.7263034573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VLOOKUP(R$25,$L$8:$P$17,5,FALSE)*'US PP Auto Key'!$M19</f>
        <v>651557.85071097664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1.1688311688311688</v>
      </c>
      <c r="D43" s="24">
        <f t="shared" ref="D43:J50" si="2">E26/D26</f>
        <v>1.0555555555555556</v>
      </c>
      <c r="E43" s="24">
        <f t="shared" si="2"/>
        <v>1.0315789473684212</v>
      </c>
      <c r="F43" s="24">
        <f t="shared" si="2"/>
        <v>1.010204081632653</v>
      </c>
      <c r="G43" s="24">
        <f t="shared" si="2"/>
        <v>1</v>
      </c>
      <c r="H43" s="24">
        <f t="shared" si="2"/>
        <v>1.0101010101010102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1.6904761904761905</v>
      </c>
      <c r="S43" s="24">
        <f t="shared" ref="S43:Y50" si="3">T26/S26</f>
        <v>1.1830985915492958</v>
      </c>
      <c r="T43" s="24">
        <f t="shared" si="3"/>
        <v>1.0952380952380953</v>
      </c>
      <c r="U43" s="24">
        <f t="shared" si="3"/>
        <v>1.0434782608695652</v>
      </c>
      <c r="V43" s="24">
        <f t="shared" si="3"/>
        <v>1.0208333333333333</v>
      </c>
      <c r="W43" s="24">
        <f t="shared" si="3"/>
        <v>1.010204081632653</v>
      </c>
      <c r="X43" s="24">
        <f t="shared" si="3"/>
        <v>1</v>
      </c>
      <c r="Y43" s="25">
        <f t="shared" si="3"/>
        <v>1.0101010101010102</v>
      </c>
      <c r="Z43" s="25">
        <f>AA26/Z26</f>
        <v>1</v>
      </c>
      <c r="AA43" s="7"/>
    </row>
    <row r="44" spans="2:27" x14ac:dyDescent="0.25">
      <c r="B44" s="2">
        <v>2000</v>
      </c>
      <c r="C44" s="25">
        <f t="shared" ref="C44:C51" si="4">D27/C27</f>
        <v>1.1688311688311688</v>
      </c>
      <c r="D44" s="25">
        <f t="shared" si="2"/>
        <v>1.0555555555555556</v>
      </c>
      <c r="E44" s="25">
        <f t="shared" si="2"/>
        <v>1.0315789473684212</v>
      </c>
      <c r="F44" s="25">
        <f t="shared" si="2"/>
        <v>1.010204081632653</v>
      </c>
      <c r="G44" s="25">
        <f t="shared" si="2"/>
        <v>1</v>
      </c>
      <c r="H44" s="25">
        <f t="shared" si="2"/>
        <v>1.0101010101010102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1.6904761904761905</v>
      </c>
      <c r="S44" s="25">
        <f t="shared" si="3"/>
        <v>1.1830985915492958</v>
      </c>
      <c r="T44" s="25">
        <f t="shared" si="3"/>
        <v>1.0952380952380953</v>
      </c>
      <c r="U44" s="25">
        <f t="shared" si="3"/>
        <v>1.0434782608695652</v>
      </c>
      <c r="V44" s="25">
        <f t="shared" si="3"/>
        <v>1.0208333333333333</v>
      </c>
      <c r="W44" s="25">
        <f t="shared" si="3"/>
        <v>1.010204081632653</v>
      </c>
      <c r="X44" s="25">
        <f t="shared" si="3"/>
        <v>1</v>
      </c>
      <c r="Y44" s="25">
        <f t="shared" si="3"/>
        <v>1.0101010101010102</v>
      </c>
      <c r="Z44" s="25"/>
    </row>
    <row r="45" spans="2:27" x14ac:dyDescent="0.25">
      <c r="B45" s="2">
        <v>2001</v>
      </c>
      <c r="C45" s="25">
        <f t="shared" si="4"/>
        <v>1.1688311688311688</v>
      </c>
      <c r="D45" s="25">
        <f t="shared" si="2"/>
        <v>1.0555555555555556</v>
      </c>
      <c r="E45" s="25">
        <f t="shared" si="2"/>
        <v>1.0315789473684212</v>
      </c>
      <c r="F45" s="25">
        <f t="shared" si="2"/>
        <v>1.010204081632653</v>
      </c>
      <c r="G45" s="25">
        <f t="shared" si="2"/>
        <v>1</v>
      </c>
      <c r="H45" s="25">
        <f t="shared" si="2"/>
        <v>1.0101010101010102</v>
      </c>
      <c r="I45" s="25">
        <f t="shared" si="2"/>
        <v>1</v>
      </c>
      <c r="J45" s="25"/>
      <c r="K45" s="25"/>
      <c r="Q45" s="2">
        <v>2001</v>
      </c>
      <c r="R45" s="25">
        <f t="shared" si="5"/>
        <v>1.6904761904761905</v>
      </c>
      <c r="S45" s="25">
        <f t="shared" si="3"/>
        <v>1.1830985915492958</v>
      </c>
      <c r="T45" s="25">
        <f t="shared" si="3"/>
        <v>1.0952380952380953</v>
      </c>
      <c r="U45" s="25">
        <f t="shared" si="3"/>
        <v>1.0434782608695652</v>
      </c>
      <c r="V45" s="25">
        <f t="shared" si="3"/>
        <v>1.0208333333333333</v>
      </c>
      <c r="W45" s="25">
        <f t="shared" si="3"/>
        <v>1.010204081632653</v>
      </c>
      <c r="X45" s="25">
        <f t="shared" si="3"/>
        <v>1</v>
      </c>
      <c r="Y45" s="25"/>
      <c r="Z45" s="26"/>
    </row>
    <row r="46" spans="2:27" x14ac:dyDescent="0.25">
      <c r="B46" s="2">
        <v>2002</v>
      </c>
      <c r="C46" s="25">
        <f t="shared" si="4"/>
        <v>1.1688311688311688</v>
      </c>
      <c r="D46" s="25">
        <f t="shared" si="2"/>
        <v>1.0555555555555556</v>
      </c>
      <c r="E46" s="25">
        <f t="shared" si="2"/>
        <v>1.0315789473684212</v>
      </c>
      <c r="F46" s="25">
        <f t="shared" si="2"/>
        <v>1.010204081632653</v>
      </c>
      <c r="G46" s="25">
        <f t="shared" si="2"/>
        <v>1</v>
      </c>
      <c r="H46" s="25">
        <f t="shared" si="2"/>
        <v>1.0101010101010102</v>
      </c>
      <c r="I46" s="25"/>
      <c r="J46" s="25"/>
      <c r="K46" s="25"/>
      <c r="Q46" s="2">
        <v>2002</v>
      </c>
      <c r="R46" s="25">
        <f t="shared" si="5"/>
        <v>1.6904761904761905</v>
      </c>
      <c r="S46" s="25">
        <f t="shared" si="3"/>
        <v>1.1830985915492958</v>
      </c>
      <c r="T46" s="25">
        <f t="shared" si="3"/>
        <v>1.0952380952380953</v>
      </c>
      <c r="U46" s="25">
        <f t="shared" si="3"/>
        <v>1.0434782608695652</v>
      </c>
      <c r="V46" s="25">
        <f t="shared" si="3"/>
        <v>1.0208333333333333</v>
      </c>
      <c r="W46" s="25">
        <f t="shared" si="3"/>
        <v>1.010204081632653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1.1688311688311688</v>
      </c>
      <c r="D47" s="25">
        <f t="shared" si="2"/>
        <v>1.0555555555555556</v>
      </c>
      <c r="E47" s="25">
        <f t="shared" si="2"/>
        <v>1.0315789473684209</v>
      </c>
      <c r="F47" s="25">
        <f t="shared" si="2"/>
        <v>1.0102040816326532</v>
      </c>
      <c r="G47" s="25">
        <f t="shared" si="2"/>
        <v>1</v>
      </c>
      <c r="H47" s="25"/>
      <c r="I47" s="25"/>
      <c r="J47" s="25"/>
      <c r="K47" s="25"/>
      <c r="Q47" s="2">
        <v>2003</v>
      </c>
      <c r="R47" s="25">
        <f t="shared" si="5"/>
        <v>1.6904761904761905</v>
      </c>
      <c r="S47" s="25">
        <f t="shared" si="3"/>
        <v>1.1830985915492958</v>
      </c>
      <c r="T47" s="25">
        <f t="shared" si="3"/>
        <v>1.0952380952380953</v>
      </c>
      <c r="U47" s="25">
        <f t="shared" si="3"/>
        <v>1.0434782608695652</v>
      </c>
      <c r="V47" s="25">
        <f t="shared" si="3"/>
        <v>1.0208333333333333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1.1688311688311688</v>
      </c>
      <c r="D48" s="25">
        <f t="shared" si="2"/>
        <v>1.0555555555555556</v>
      </c>
      <c r="E48" s="25">
        <f t="shared" si="2"/>
        <v>1.0315789473684212</v>
      </c>
      <c r="F48" s="25">
        <f t="shared" si="2"/>
        <v>1.010204081632653</v>
      </c>
      <c r="G48" s="25"/>
      <c r="H48" s="25"/>
      <c r="I48" s="25"/>
      <c r="J48" s="25"/>
      <c r="K48" s="25"/>
      <c r="Q48" s="2">
        <v>2004</v>
      </c>
      <c r="R48" s="25">
        <f t="shared" si="5"/>
        <v>1.6904761904761905</v>
      </c>
      <c r="S48" s="25">
        <f t="shared" si="3"/>
        <v>1.1830985915492958</v>
      </c>
      <c r="T48" s="25">
        <f t="shared" si="3"/>
        <v>1.0952380952380953</v>
      </c>
      <c r="U48" s="25">
        <f t="shared" si="3"/>
        <v>1.0434782608695652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1.1688311688311688</v>
      </c>
      <c r="D49" s="25">
        <f t="shared" si="2"/>
        <v>1.0555555555555556</v>
      </c>
      <c r="E49" s="25">
        <f t="shared" si="2"/>
        <v>1.0315789473684212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1.6904761904761905</v>
      </c>
      <c r="S49" s="25">
        <f t="shared" si="3"/>
        <v>1.1830985915492958</v>
      </c>
      <c r="T49" s="25">
        <f t="shared" si="3"/>
        <v>1.0952380952380953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1.1688311688311688</v>
      </c>
      <c r="D50" s="25">
        <f t="shared" si="2"/>
        <v>1.0555555555555554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1.6904761904761907</v>
      </c>
      <c r="S50" s="25">
        <f t="shared" si="3"/>
        <v>1.1830985915492958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1.1688311688311688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1.6904761904761905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106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1.168831168831169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1.0555555555555554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1.0315789473684212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1.010204081632653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1.0101010101010102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1.6904761904761907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1.1830985915492958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1.0952380952380956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1.0434782608695654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1.0208333333333333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1.010204081632653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1.0101010101010102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1.168831168831169</v>
      </c>
      <c r="F70" s="20">
        <f t="shared" ca="1" si="10"/>
        <v>1.0555555555555554</v>
      </c>
      <c r="G70" s="20">
        <f t="shared" ca="1" si="10"/>
        <v>1.0315789473684212</v>
      </c>
      <c r="H70" s="20">
        <f t="shared" ca="1" si="10"/>
        <v>1.010204081632653</v>
      </c>
      <c r="I70" s="20">
        <f t="shared" ca="1" si="10"/>
        <v>1</v>
      </c>
      <c r="J70" s="20">
        <f t="shared" ca="1" si="10"/>
        <v>1.0101010101010102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1.6904761904761907</v>
      </c>
      <c r="U70" s="20">
        <f t="shared" ca="1" si="11"/>
        <v>1.1830985915492958</v>
      </c>
      <c r="V70" s="20">
        <f t="shared" ca="1" si="11"/>
        <v>1.0952380952380956</v>
      </c>
      <c r="W70" s="20">
        <f t="shared" ca="1" si="11"/>
        <v>1.0434782608695654</v>
      </c>
      <c r="X70" s="20">
        <f t="shared" ca="1" si="11"/>
        <v>1.0208333333333333</v>
      </c>
      <c r="Y70" s="20">
        <f t="shared" ca="1" si="11"/>
        <v>1.010204081632653</v>
      </c>
      <c r="Z70" s="20">
        <f t="shared" ca="1" si="11"/>
        <v>1</v>
      </c>
      <c r="AA70" s="20">
        <f t="shared" ca="1" si="11"/>
        <v>1.0101010101010102</v>
      </c>
      <c r="AB70" s="20">
        <f t="shared" ca="1" si="11"/>
        <v>1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1.2987012987012987</v>
      </c>
      <c r="F71" s="20">
        <f ca="1">PRODUCT(F70:$N70)</f>
        <v>1.1111111111111109</v>
      </c>
      <c r="G71" s="20">
        <f ca="1">PRODUCT(G70:$N70)</f>
        <v>1.0526315789473684</v>
      </c>
      <c r="H71" s="20">
        <f ca="1">PRODUCT(H70:$N70)</f>
        <v>1.0204081632653061</v>
      </c>
      <c r="I71" s="20">
        <f ca="1">PRODUCT(I70:$N70)</f>
        <v>1.0101010101010102</v>
      </c>
      <c r="J71" s="20">
        <f ca="1">PRODUCT(J70:$N70)</f>
        <v>1.0101010101010102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2.3809523809523823</v>
      </c>
      <c r="U71" s="20">
        <f ca="1">PRODUCT(U70:$AC70)</f>
        <v>1.4084507042253527</v>
      </c>
      <c r="V71" s="20">
        <f ca="1">PRODUCT(V70:$AC70)</f>
        <v>1.1904761904761911</v>
      </c>
      <c r="W71" s="20">
        <f ca="1">PRODUCT(W70:$AC70)</f>
        <v>1.0869565217391304</v>
      </c>
      <c r="X71" s="20">
        <f ca="1">PRODUCT(X70:$AC70)</f>
        <v>1.0416666666666665</v>
      </c>
      <c r="Y71" s="20">
        <f ca="1">PRODUCT(Y70:$AC70)</f>
        <v>1.0204081632653061</v>
      </c>
      <c r="Z71" s="20">
        <f ca="1">PRODUCT(Z70:$AC70)</f>
        <v>1.0101010101010102</v>
      </c>
      <c r="AA71" s="20">
        <f ca="1">PRODUCT(AA70:$AC70)</f>
        <v>1.0101010101010102</v>
      </c>
      <c r="AB71" s="20">
        <f ca="1">PRODUCT(AB70:$AC70)</f>
        <v>1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0.77</v>
      </c>
      <c r="F72" s="11">
        <f t="shared" ca="1" si="12"/>
        <v>0.90000000000000013</v>
      </c>
      <c r="G72" s="11">
        <f t="shared" ca="1" si="12"/>
        <v>0.95000000000000007</v>
      </c>
      <c r="H72" s="11">
        <f t="shared" ca="1" si="12"/>
        <v>0.98</v>
      </c>
      <c r="I72" s="11">
        <f t="shared" ca="1" si="12"/>
        <v>0.99</v>
      </c>
      <c r="J72" s="11">
        <f t="shared" ca="1" si="12"/>
        <v>0.99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0.41999999999999976</v>
      </c>
      <c r="U72" s="11">
        <f t="shared" ca="1" si="13"/>
        <v>0.70999999999999974</v>
      </c>
      <c r="V72" s="11">
        <f t="shared" ca="1" si="13"/>
        <v>0.83999999999999952</v>
      </c>
      <c r="W72" s="11">
        <f t="shared" ca="1" si="13"/>
        <v>0.92</v>
      </c>
      <c r="X72" s="11">
        <f t="shared" ca="1" si="13"/>
        <v>0.96000000000000019</v>
      </c>
      <c r="Y72" s="11">
        <f t="shared" ca="1" si="13"/>
        <v>0.98</v>
      </c>
      <c r="Z72" s="11">
        <f t="shared" ca="1" si="13"/>
        <v>0.99</v>
      </c>
      <c r="AA72" s="11">
        <f t="shared" ca="1" si="13"/>
        <v>0.99</v>
      </c>
      <c r="AB72" s="11">
        <f t="shared" ca="1" si="13"/>
        <v>1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700000</v>
      </c>
      <c r="D83" s="7">
        <f t="shared" ref="D83:D92" ca="1" si="15">OFFSET(R26,0,$B$92-B83)</f>
        <v>700000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700000</v>
      </c>
      <c r="H83" s="7">
        <f t="shared" ca="1" si="16"/>
        <v>700000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PP Auto Key'!O10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1.2987012987012987</v>
      </c>
      <c r="X83" s="58"/>
      <c r="Y83" s="58">
        <f t="shared" ref="Y83:Y92" ca="1" si="25">OFFSET($T$71,0,B83-$B$83)</f>
        <v>2.3809523809523823</v>
      </c>
      <c r="Z83" s="58"/>
      <c r="AA83" s="12">
        <f t="shared" ref="AA83:AA92" ca="1" si="26">1/W83</f>
        <v>0.77</v>
      </c>
      <c r="AB83" s="12">
        <f t="shared" ref="AB83:AB92" ca="1" si="27">1/Y83</f>
        <v>0.41999999999999976</v>
      </c>
      <c r="AC83" s="13">
        <f ca="1">AA83</f>
        <v>0.77</v>
      </c>
      <c r="AD83" s="36">
        <f ca="1">AB83</f>
        <v>0.41999999999999976</v>
      </c>
    </row>
    <row r="84" spans="2:30" x14ac:dyDescent="0.25">
      <c r="B84" s="2">
        <v>2000</v>
      </c>
      <c r="C84" s="7">
        <f t="shared" ca="1" si="14"/>
        <v>735000</v>
      </c>
      <c r="D84" s="7">
        <f t="shared" ca="1" si="15"/>
        <v>735000</v>
      </c>
      <c r="E84" s="20">
        <f ca="1">INDEX($E$71:$N$71,COLUMNS(OFFSET($E$71,0,B84-$B$83):$N$71))</f>
        <v>1</v>
      </c>
      <c r="F84" s="20">
        <f ca="1">INDEX($T$71:$AC$71,COLUMNS(OFFSET($T$71,0,B84-$B$83):$AC$71))</f>
        <v>1</v>
      </c>
      <c r="G84" s="7">
        <f t="shared" ca="1" si="16"/>
        <v>735000</v>
      </c>
      <c r="H84" s="7">
        <f t="shared" ca="1" si="16"/>
        <v>735000</v>
      </c>
      <c r="I84" s="33">
        <f t="shared" ca="1" si="17"/>
        <v>0</v>
      </c>
      <c r="K84" s="32">
        <f t="shared" ca="1" si="18"/>
        <v>0</v>
      </c>
      <c r="L84" s="32">
        <f t="shared" ca="1" si="19"/>
        <v>0</v>
      </c>
      <c r="M84" s="32">
        <f t="shared" ca="1" si="20"/>
        <v>0</v>
      </c>
      <c r="N84" s="32">
        <f t="shared" ca="1" si="21"/>
        <v>0</v>
      </c>
      <c r="O84" s="32">
        <f>'US PP Auto Key'!O11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1.1111111111111109</v>
      </c>
      <c r="X84" s="58"/>
      <c r="Y84" s="58">
        <f t="shared" ca="1" si="25"/>
        <v>1.4084507042253527</v>
      </c>
      <c r="Z84" s="58"/>
      <c r="AA84" s="12">
        <f t="shared" ca="1" si="26"/>
        <v>0.90000000000000013</v>
      </c>
      <c r="AB84" s="12">
        <f t="shared" ca="1" si="27"/>
        <v>0.70999999999999974</v>
      </c>
      <c r="AC84" s="13">
        <f t="shared" ref="AC84:AD92" ca="1" si="28">AA84-AA83</f>
        <v>0.13000000000000012</v>
      </c>
      <c r="AD84" s="36">
        <f t="shared" ca="1" si="28"/>
        <v>0.28999999999999998</v>
      </c>
    </row>
    <row r="85" spans="2:30" x14ac:dyDescent="0.25">
      <c r="B85" s="2">
        <v>2001</v>
      </c>
      <c r="C85" s="7">
        <f t="shared" ca="1" si="14"/>
        <v>771750</v>
      </c>
      <c r="D85" s="7">
        <f t="shared" ca="1" si="15"/>
        <v>764032.5</v>
      </c>
      <c r="E85" s="20">
        <f ca="1">INDEX($E$71:$N$71,COLUMNS(OFFSET($E$71,0,B85-$B$83):$N$71))</f>
        <v>1</v>
      </c>
      <c r="F85" s="20">
        <f ca="1">INDEX($T$71:$AC$71,COLUMNS(OFFSET($T$71,0,B85-$B$83):$AC$71))</f>
        <v>1.0101010101010102</v>
      </c>
      <c r="G85" s="7">
        <f t="shared" ca="1" si="16"/>
        <v>771750</v>
      </c>
      <c r="H85" s="7">
        <f t="shared" ca="1" si="16"/>
        <v>771750</v>
      </c>
      <c r="I85" s="33">
        <f t="shared" ca="1" si="17"/>
        <v>7717.5</v>
      </c>
      <c r="K85" s="32">
        <f t="shared" ca="1" si="18"/>
        <v>0</v>
      </c>
      <c r="L85" s="32">
        <f t="shared" ca="1" si="19"/>
        <v>0</v>
      </c>
      <c r="M85" s="32">
        <f t="shared" ca="1" si="20"/>
        <v>7717.5</v>
      </c>
      <c r="N85" s="32">
        <f t="shared" ca="1" si="21"/>
        <v>7717.5</v>
      </c>
      <c r="O85" s="32">
        <f>'US PP Auto Key'!O12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1.0526315789473684</v>
      </c>
      <c r="X85" s="58"/>
      <c r="Y85" s="58">
        <f t="shared" ca="1" si="25"/>
        <v>1.1904761904761911</v>
      </c>
      <c r="Z85" s="58"/>
      <c r="AA85" s="12">
        <f t="shared" ca="1" si="26"/>
        <v>0.95000000000000007</v>
      </c>
      <c r="AB85" s="12">
        <f t="shared" ca="1" si="27"/>
        <v>0.83999999999999952</v>
      </c>
      <c r="AC85" s="13">
        <f t="shared" ca="1" si="28"/>
        <v>4.9999999999999933E-2</v>
      </c>
      <c r="AD85" s="36">
        <f t="shared" ca="1" si="28"/>
        <v>0.12999999999999978</v>
      </c>
    </row>
    <row r="86" spans="2:30" x14ac:dyDescent="0.25">
      <c r="B86" s="2">
        <v>2002</v>
      </c>
      <c r="C86" s="7">
        <f t="shared" ca="1" si="14"/>
        <v>810337.5</v>
      </c>
      <c r="D86" s="7">
        <f t="shared" ca="1" si="15"/>
        <v>802234.125</v>
      </c>
      <c r="E86" s="20">
        <f ca="1">INDEX($E$71:$N$71,COLUMNS(OFFSET($E$71,0,B86-$B$83):$N$71))</f>
        <v>1</v>
      </c>
      <c r="F86" s="20">
        <f ca="1">INDEX($T$71:$AC$71,COLUMNS(OFFSET($T$71,0,B86-$B$83):$AC$71))</f>
        <v>1.0101010101010102</v>
      </c>
      <c r="G86" s="7">
        <f t="shared" ca="1" si="16"/>
        <v>810337.5</v>
      </c>
      <c r="H86" s="7">
        <f t="shared" ca="1" si="16"/>
        <v>810337.5</v>
      </c>
      <c r="I86" s="33">
        <f t="shared" ca="1" si="17"/>
        <v>8103.375</v>
      </c>
      <c r="K86" s="32">
        <f t="shared" ca="1" si="18"/>
        <v>0</v>
      </c>
      <c r="L86" s="32">
        <f t="shared" ca="1" si="19"/>
        <v>0</v>
      </c>
      <c r="M86" s="32">
        <f t="shared" ca="1" si="20"/>
        <v>8103.375</v>
      </c>
      <c r="N86" s="32">
        <f t="shared" ca="1" si="21"/>
        <v>8103.375</v>
      </c>
      <c r="O86" s="32">
        <f>'US PP Auto Key'!O13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1.0204081632653061</v>
      </c>
      <c r="X86" s="58"/>
      <c r="Y86" s="58">
        <f t="shared" ca="1" si="25"/>
        <v>1.0869565217391304</v>
      </c>
      <c r="Z86" s="58"/>
      <c r="AA86" s="12">
        <f t="shared" ca="1" si="26"/>
        <v>0.98</v>
      </c>
      <c r="AB86" s="12">
        <f t="shared" ca="1" si="27"/>
        <v>0.92</v>
      </c>
      <c r="AC86" s="13">
        <f t="shared" ca="1" si="28"/>
        <v>2.9999999999999916E-2</v>
      </c>
      <c r="AD86" s="36">
        <f t="shared" ca="1" si="28"/>
        <v>8.0000000000000515E-2</v>
      </c>
    </row>
    <row r="87" spans="2:30" x14ac:dyDescent="0.25">
      <c r="B87" s="2">
        <v>2003</v>
      </c>
      <c r="C87" s="7">
        <f t="shared" ca="1" si="14"/>
        <v>842345.83125000005</v>
      </c>
      <c r="D87" s="7">
        <f t="shared" ca="1" si="15"/>
        <v>833837.28749999998</v>
      </c>
      <c r="E87" s="20">
        <f ca="1">INDEX($E$71:$N$71,COLUMNS(OFFSET($E$71,0,B87-$B$83):$N$71))</f>
        <v>1.0101010101010102</v>
      </c>
      <c r="F87" s="20">
        <f ca="1">INDEX($T$71:$AC$71,COLUMNS(OFFSET($T$71,0,B87-$B$83):$AC$71))</f>
        <v>1.0204081632653061</v>
      </c>
      <c r="G87" s="7">
        <f t="shared" ca="1" si="16"/>
        <v>850854.37500000012</v>
      </c>
      <c r="H87" s="7">
        <f t="shared" ca="1" si="16"/>
        <v>850854.375</v>
      </c>
      <c r="I87" s="33">
        <f t="shared" ca="1" si="17"/>
        <v>8508.5437500000698</v>
      </c>
      <c r="K87" s="32">
        <f t="shared" ca="1" si="18"/>
        <v>8508.5437500000698</v>
      </c>
      <c r="L87" s="32">
        <f t="shared" ca="1" si="19"/>
        <v>8508.5437499999534</v>
      </c>
      <c r="M87" s="32">
        <f t="shared" ca="1" si="20"/>
        <v>17017.08750000014</v>
      </c>
      <c r="N87" s="32">
        <f t="shared" ca="1" si="21"/>
        <v>17017.087500000023</v>
      </c>
      <c r="O87" s="32">
        <f>'US PP Auto Key'!O14</f>
        <v>8508.5437499999534</v>
      </c>
      <c r="P87" s="32">
        <f t="shared" ca="1" si="22"/>
        <v>-1.1641532182693481E-10</v>
      </c>
      <c r="Q87" s="32">
        <f t="shared" ca="1" si="23"/>
        <v>0</v>
      </c>
      <c r="V87" s="2">
        <v>60</v>
      </c>
      <c r="W87" s="58">
        <f t="shared" ca="1" si="24"/>
        <v>1.0101010101010102</v>
      </c>
      <c r="X87" s="58"/>
      <c r="Y87" s="58">
        <f t="shared" ca="1" si="25"/>
        <v>1.0416666666666665</v>
      </c>
      <c r="Z87" s="58"/>
      <c r="AA87" s="12">
        <f t="shared" ca="1" si="26"/>
        <v>0.99</v>
      </c>
      <c r="AB87" s="12">
        <f t="shared" ca="1" si="27"/>
        <v>0.96000000000000019</v>
      </c>
      <c r="AC87" s="13">
        <f t="shared" ca="1" si="28"/>
        <v>1.0000000000000009E-2</v>
      </c>
      <c r="AD87" s="36">
        <f t="shared" ca="1" si="28"/>
        <v>4.0000000000000147E-2</v>
      </c>
    </row>
    <row r="88" spans="2:30" x14ac:dyDescent="0.25">
      <c r="B88" s="2">
        <v>2004</v>
      </c>
      <c r="C88" s="7">
        <f t="shared" ca="1" si="14"/>
        <v>1010814.9974999999</v>
      </c>
      <c r="D88" s="7">
        <f t="shared" ca="1" si="15"/>
        <v>980184.24</v>
      </c>
      <c r="E88" s="20">
        <f ca="1">INDEX($E$71:$N$71,COLUMNS(OFFSET($E$71,0,B88-$B$83):$N$71))</f>
        <v>1.0101010101010102</v>
      </c>
      <c r="F88" s="20">
        <f ca="1">INDEX($T$71:$AC$71,COLUMNS(OFFSET($T$71,0,B88-$B$83):$AC$71))</f>
        <v>1.0416666666666665</v>
      </c>
      <c r="G88" s="7">
        <f t="shared" ca="1" si="16"/>
        <v>1021025.25</v>
      </c>
      <c r="H88" s="7">
        <f t="shared" ca="1" si="16"/>
        <v>1021025.2499999999</v>
      </c>
      <c r="I88" s="33">
        <f t="shared" ca="1" si="17"/>
        <v>30630.757499999949</v>
      </c>
      <c r="K88" s="32">
        <f t="shared" ca="1" si="18"/>
        <v>10210.252500000061</v>
      </c>
      <c r="L88" s="32">
        <f t="shared" ca="1" si="19"/>
        <v>10210.252499999944</v>
      </c>
      <c r="M88" s="32">
        <f t="shared" ca="1" si="20"/>
        <v>40841.010000000009</v>
      </c>
      <c r="N88" s="32">
        <f t="shared" ca="1" si="21"/>
        <v>40841.009999999893</v>
      </c>
      <c r="O88" s="32">
        <f>'US PP Auto Key'!O15</f>
        <v>10210.252500000061</v>
      </c>
      <c r="P88" s="32">
        <f t="shared" ca="1" si="22"/>
        <v>0</v>
      </c>
      <c r="Q88" s="32">
        <f t="shared" ca="1" si="23"/>
        <v>1.1641532182693481E-10</v>
      </c>
      <c r="V88" s="2">
        <v>72</v>
      </c>
      <c r="W88" s="58">
        <f t="shared" ca="1" si="24"/>
        <v>1.0101010101010102</v>
      </c>
      <c r="X88" s="58"/>
      <c r="Y88" s="58">
        <f t="shared" ca="1" si="25"/>
        <v>1.0204081632653061</v>
      </c>
      <c r="Z88" s="58"/>
      <c r="AA88" s="12">
        <f t="shared" ca="1" si="26"/>
        <v>0.99</v>
      </c>
      <c r="AB88" s="12">
        <f t="shared" ca="1" si="27"/>
        <v>0.98</v>
      </c>
      <c r="AC88" s="13">
        <f t="shared" ca="1" si="28"/>
        <v>0</v>
      </c>
      <c r="AD88" s="36">
        <f t="shared" ca="1" si="28"/>
        <v>1.9999999999999796E-2</v>
      </c>
    </row>
    <row r="89" spans="2:30" x14ac:dyDescent="0.25">
      <c r="B89" s="2">
        <v>2005</v>
      </c>
      <c r="C89" s="7">
        <f t="shared" ca="1" si="14"/>
        <v>1116299.668640625</v>
      </c>
      <c r="D89" s="7">
        <f t="shared" ca="1" si="15"/>
        <v>1047954.7909687499</v>
      </c>
      <c r="E89" s="20">
        <f ca="1">INDEX($E$71:$N$71,COLUMNS(OFFSET($E$71,0,B89-$B$83):$N$71))</f>
        <v>1.0204081632653061</v>
      </c>
      <c r="F89" s="20">
        <f ca="1">INDEX($T$71:$AC$71,COLUMNS(OFFSET($T$71,0,B89-$B$83):$AC$71))</f>
        <v>1.0869565217391304</v>
      </c>
      <c r="G89" s="7">
        <f t="shared" ca="1" si="16"/>
        <v>1139081.2945312499</v>
      </c>
      <c r="H89" s="7">
        <f t="shared" ca="1" si="16"/>
        <v>1139081.2945312499</v>
      </c>
      <c r="I89" s="33">
        <f t="shared" ca="1" si="17"/>
        <v>68344.87767187506</v>
      </c>
      <c r="K89" s="32">
        <f t="shared" ca="1" si="18"/>
        <v>22781.625890624942</v>
      </c>
      <c r="L89" s="32">
        <f t="shared" ca="1" si="19"/>
        <v>22781.625890624942</v>
      </c>
      <c r="M89" s="32">
        <f t="shared" ca="1" si="20"/>
        <v>91126.503562500002</v>
      </c>
      <c r="N89" s="32">
        <f t="shared" ca="1" si="21"/>
        <v>91126.503562500002</v>
      </c>
      <c r="O89" s="32">
        <f>'US PP Auto Key'!O16</f>
        <v>22781.625890624942</v>
      </c>
      <c r="P89" s="32">
        <f t="shared" ca="1" si="22"/>
        <v>0</v>
      </c>
      <c r="Q89" s="32">
        <f t="shared" ca="1" si="23"/>
        <v>0</v>
      </c>
      <c r="V89" s="2">
        <v>84</v>
      </c>
      <c r="W89" s="58">
        <f t="shared" ca="1" si="24"/>
        <v>1</v>
      </c>
      <c r="X89" s="58"/>
      <c r="Y89" s="58">
        <f t="shared" ca="1" si="25"/>
        <v>1.0101010101010102</v>
      </c>
      <c r="Z89" s="58"/>
      <c r="AA89" s="12">
        <f t="shared" ca="1" si="26"/>
        <v>1</v>
      </c>
      <c r="AB89" s="12">
        <f t="shared" ca="1" si="27"/>
        <v>0.99</v>
      </c>
      <c r="AC89" s="13">
        <f t="shared" ca="1" si="28"/>
        <v>1.0000000000000009E-2</v>
      </c>
      <c r="AD89" s="36">
        <f t="shared" ca="1" si="28"/>
        <v>1.0000000000000009E-2</v>
      </c>
    </row>
    <row r="90" spans="2:30" x14ac:dyDescent="0.25">
      <c r="B90" s="2">
        <v>2006</v>
      </c>
      <c r="C90" s="7">
        <f t="shared" ca="1" si="14"/>
        <v>1203070.8613710937</v>
      </c>
      <c r="D90" s="7">
        <f t="shared" ca="1" si="15"/>
        <v>1063767.9195281249</v>
      </c>
      <c r="E90" s="20">
        <f ca="1">INDEX($E$71:$N$71,COLUMNS(OFFSET($E$71,0,B90-$B$83):$N$71))</f>
        <v>1.0526315789473684</v>
      </c>
      <c r="F90" s="20">
        <f ca="1">INDEX($T$71:$AC$71,COLUMNS(OFFSET($T$71,0,B90-$B$83):$AC$71))</f>
        <v>1.1904761904761911</v>
      </c>
      <c r="G90" s="7">
        <f t="shared" ca="1" si="16"/>
        <v>1266390.3803906247</v>
      </c>
      <c r="H90" s="7">
        <f t="shared" ca="1" si="16"/>
        <v>1266390.3803906254</v>
      </c>
      <c r="I90" s="33">
        <f t="shared" ca="1" si="17"/>
        <v>139302.94184296881</v>
      </c>
      <c r="K90" s="32">
        <f t="shared" ca="1" si="18"/>
        <v>63319.519019531086</v>
      </c>
      <c r="L90" s="32">
        <f t="shared" ca="1" si="19"/>
        <v>63319.519019531785</v>
      </c>
      <c r="M90" s="32">
        <f t="shared" ca="1" si="20"/>
        <v>202622.46086249989</v>
      </c>
      <c r="N90" s="32">
        <f t="shared" ca="1" si="21"/>
        <v>202622.46086250059</v>
      </c>
      <c r="O90" s="32">
        <f>'US PP Auto Key'!O17</f>
        <v>63319.519019531319</v>
      </c>
      <c r="P90" s="32">
        <f t="shared" ca="1" si="22"/>
        <v>2.3283064365386963E-10</v>
      </c>
      <c r="Q90" s="32">
        <f t="shared" ca="1" si="23"/>
        <v>-4.6566128730773926E-10</v>
      </c>
      <c r="V90" s="2">
        <v>96</v>
      </c>
      <c r="W90" s="58">
        <f t="shared" ca="1" si="24"/>
        <v>1</v>
      </c>
      <c r="X90" s="58"/>
      <c r="Y90" s="58">
        <f t="shared" ca="1" si="25"/>
        <v>1.0101010101010102</v>
      </c>
      <c r="Z90" s="58"/>
      <c r="AA90" s="12">
        <f t="shared" ca="1" si="26"/>
        <v>1</v>
      </c>
      <c r="AB90" s="12">
        <f t="shared" ca="1" si="27"/>
        <v>0.99</v>
      </c>
      <c r="AC90" s="13">
        <f t="shared" ca="1" si="28"/>
        <v>0</v>
      </c>
      <c r="AD90" s="36">
        <f t="shared" ca="1" si="28"/>
        <v>0</v>
      </c>
    </row>
    <row r="91" spans="2:30" x14ac:dyDescent="0.25">
      <c r="B91" s="2">
        <v>2007</v>
      </c>
      <c r="C91" s="7">
        <f t="shared" ca="1" si="14"/>
        <v>1263224.4044396484</v>
      </c>
      <c r="D91" s="7">
        <f t="shared" ca="1" si="15"/>
        <v>996543.69683572254</v>
      </c>
      <c r="E91" s="20">
        <f ca="1">INDEX($E$71:$N$71,COLUMNS(OFFSET($E$71,0,B91-$B$83):$N$71))</f>
        <v>1.1111111111111109</v>
      </c>
      <c r="F91" s="20">
        <f ca="1">INDEX($T$71:$AC$71,COLUMNS(OFFSET($T$71,0,B91-$B$83):$AC$71))</f>
        <v>1.4084507042253527</v>
      </c>
      <c r="G91" s="7">
        <f t="shared" ca="1" si="16"/>
        <v>1403582.6715996091</v>
      </c>
      <c r="H91" s="7">
        <f t="shared" ca="1" si="16"/>
        <v>1403582.6715996098</v>
      </c>
      <c r="I91" s="33">
        <f t="shared" ca="1" si="17"/>
        <v>266680.70760392584</v>
      </c>
      <c r="K91" s="32">
        <f t="shared" ca="1" si="18"/>
        <v>140358.2671599607</v>
      </c>
      <c r="L91" s="32">
        <f t="shared" ca="1" si="19"/>
        <v>140358.2671599614</v>
      </c>
      <c r="M91" s="32">
        <f t="shared" ca="1" si="20"/>
        <v>407038.97476388654</v>
      </c>
      <c r="N91" s="32">
        <f t="shared" ca="1" si="21"/>
        <v>407038.97476388724</v>
      </c>
      <c r="O91" s="32">
        <f>'US PP Auto Key'!O18</f>
        <v>140358.26715996093</v>
      </c>
      <c r="P91" s="32">
        <f t="shared" ca="1" si="22"/>
        <v>2.3283064365386963E-10</v>
      </c>
      <c r="Q91" s="32">
        <f t="shared" ca="1" si="23"/>
        <v>-4.6566128730773926E-10</v>
      </c>
      <c r="V91" s="2">
        <v>108</v>
      </c>
      <c r="W91" s="58">
        <f t="shared" ca="1" si="24"/>
        <v>1</v>
      </c>
      <c r="X91" s="58"/>
      <c r="Y91" s="58">
        <f t="shared" ca="1" si="25"/>
        <v>1</v>
      </c>
      <c r="Z91" s="58"/>
      <c r="AA91" s="12">
        <f t="shared" ca="1" si="26"/>
        <v>1</v>
      </c>
      <c r="AB91" s="12">
        <f t="shared" ca="1" si="27"/>
        <v>1</v>
      </c>
      <c r="AC91" s="13">
        <f t="shared" ca="1" si="28"/>
        <v>0</v>
      </c>
      <c r="AD91" s="36">
        <f t="shared" ca="1" si="28"/>
        <v>1.0000000000000009E-2</v>
      </c>
    </row>
    <row r="92" spans="2:30" x14ac:dyDescent="0.25">
      <c r="B92" s="3">
        <v>2008</v>
      </c>
      <c r="C92" s="8">
        <f t="shared" ca="1" si="14"/>
        <v>1194522.7263034573</v>
      </c>
      <c r="D92" s="8">
        <f t="shared" ca="1" si="15"/>
        <v>651557.85071097664</v>
      </c>
      <c r="E92" s="22">
        <f ca="1">INDEX($E$71:$N$71,COLUMNS(OFFSET($E$71,0,B92-$B$83):$N$71))</f>
        <v>1.2987012987012987</v>
      </c>
      <c r="F92" s="22">
        <f ca="1">INDEX($T$71:$AC$71,COLUMNS(OFFSET($T$71,0,B92-$B$83):$AC$71))</f>
        <v>2.3809523809523823</v>
      </c>
      <c r="G92" s="8">
        <f t="shared" ca="1" si="16"/>
        <v>1551328.215978516</v>
      </c>
      <c r="H92" s="8">
        <f t="shared" ca="1" si="16"/>
        <v>1551328.2159785167</v>
      </c>
      <c r="I92" s="38">
        <f t="shared" ca="1" si="17"/>
        <v>542964.87559248065</v>
      </c>
      <c r="J92" s="23"/>
      <c r="K92" s="39">
        <f t="shared" ca="1" si="18"/>
        <v>356805.48967505875</v>
      </c>
      <c r="L92" s="39">
        <f t="shared" ca="1" si="19"/>
        <v>356805.48967505945</v>
      </c>
      <c r="M92" s="39">
        <f t="shared" ca="1" si="20"/>
        <v>899770.3652675394</v>
      </c>
      <c r="N92" s="39">
        <f t="shared" ca="1" si="21"/>
        <v>899770.3652675401</v>
      </c>
      <c r="O92" s="39">
        <f>'US PP Auto Key'!O19</f>
        <v>356805.48967505852</v>
      </c>
      <c r="P92" s="39">
        <f t="shared" ca="1" si="22"/>
        <v>0</v>
      </c>
      <c r="Q92" s="39">
        <f t="shared" ca="1" si="23"/>
        <v>-9.3132257461547852E-10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11">
        <f t="shared" ca="1" si="26"/>
        <v>1</v>
      </c>
      <c r="AB92" s="11">
        <f t="shared" ca="1" si="27"/>
        <v>1</v>
      </c>
      <c r="AC92" s="14">
        <f t="shared" ca="1" si="28"/>
        <v>0</v>
      </c>
      <c r="AD92" s="37">
        <f t="shared" ca="1" si="28"/>
        <v>0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9647365.9895048216</v>
      </c>
      <c r="D94" s="7">
        <f ca="1">SUM(D83:D92)</f>
        <v>8575112.410543574</v>
      </c>
      <c r="E94" s="2"/>
      <c r="F94" s="2"/>
      <c r="G94" s="7">
        <f ca="1">SUM(G83:G92)</f>
        <v>10249349.6875</v>
      </c>
      <c r="H94" s="7">
        <f ca="1">SUM(H83:H92)</f>
        <v>10249349.687500002</v>
      </c>
      <c r="I94" s="32">
        <f ca="1">SUM(I83:I92)</f>
        <v>1072253.5789612504</v>
      </c>
      <c r="K94" s="32">
        <f t="shared" ref="K94:Q94" ca="1" si="29">SUM(K83:K92)</f>
        <v>601983.69799517561</v>
      </c>
      <c r="L94" s="32">
        <f t="shared" ca="1" si="29"/>
        <v>601983.69799517747</v>
      </c>
      <c r="M94" s="32">
        <f t="shared" ca="1" si="29"/>
        <v>1674237.276956426</v>
      </c>
      <c r="N94" s="32">
        <f t="shared" ca="1" si="29"/>
        <v>1674237.2769564278</v>
      </c>
      <c r="O94" s="32">
        <f t="shared" si="29"/>
        <v>601983.69799517572</v>
      </c>
      <c r="P94" s="32">
        <f t="shared" ca="1" si="29"/>
        <v>3.4924596548080444E-10</v>
      </c>
      <c r="Q94" s="32">
        <f t="shared" ca="1" si="29"/>
        <v>-1.7462298274040222E-9</v>
      </c>
    </row>
  </sheetData>
  <mergeCells count="20">
    <mergeCell ref="W92:X92"/>
    <mergeCell ref="Y92:Z92"/>
    <mergeCell ref="W89:X89"/>
    <mergeCell ref="Y89:Z89"/>
    <mergeCell ref="W90:X90"/>
    <mergeCell ref="Y90:Z90"/>
    <mergeCell ref="W91:X91"/>
    <mergeCell ref="Y91:Z91"/>
    <mergeCell ref="W86:X86"/>
    <mergeCell ref="Y86:Z86"/>
    <mergeCell ref="W87:X87"/>
    <mergeCell ref="Y87:Z87"/>
    <mergeCell ref="W88:X88"/>
    <mergeCell ref="Y88:Z88"/>
    <mergeCell ref="W83:X83"/>
    <mergeCell ref="Y83:Z83"/>
    <mergeCell ref="W84:X84"/>
    <mergeCell ref="Y84:Z84"/>
    <mergeCell ref="W85:X85"/>
    <mergeCell ref="Y85:Z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B03E-C2C5-48B0-A3A1-2785D5F22044}">
  <dimension ref="B3:AD97"/>
  <sheetViews>
    <sheetView showGridLines="0" topLeftCell="A41" zoomScale="60" zoomScaleNormal="60" workbookViewId="0">
      <selection activeCell="U56" sqref="U56"/>
    </sheetView>
  </sheetViews>
  <sheetFormatPr defaultRowHeight="15" x14ac:dyDescent="0.25"/>
  <cols>
    <col min="3" max="3" width="11.5703125" customWidth="1"/>
    <col min="4" max="4" width="11.7109375" customWidth="1"/>
    <col min="6" max="6" width="10.7109375" customWidth="1"/>
    <col min="7" max="7" width="11" customWidth="1"/>
    <col min="8" max="8" width="11.5703125" customWidth="1"/>
    <col min="11" max="11" width="9.42578125" customWidth="1"/>
    <col min="13" max="13" width="14.140625" customWidth="1"/>
    <col min="14" max="14" width="10.85546875" customWidth="1"/>
    <col min="15" max="15" width="9.85546875" customWidth="1"/>
    <col min="16" max="16" width="10.28515625" customWidth="1"/>
    <col min="22" max="22" width="9.140625" customWidth="1"/>
    <col min="23" max="23" width="7.7109375" customWidth="1"/>
    <col min="24" max="24" width="15.5703125" customWidth="1"/>
    <col min="26" max="26" width="14.140625" customWidth="1"/>
    <col min="27" max="27" width="11.28515625" customWidth="1"/>
    <col min="28" max="28" width="10.5703125" customWidth="1"/>
    <col min="29" max="29" width="11.7109375" customWidth="1"/>
  </cols>
  <sheetData>
    <row r="3" spans="11:16" x14ac:dyDescent="0.25">
      <c r="L3" s="4"/>
      <c r="M3" s="55" t="s">
        <v>90</v>
      </c>
      <c r="N3" s="55"/>
      <c r="O3" s="4"/>
      <c r="P3" s="4"/>
    </row>
    <row r="4" spans="11:16" x14ac:dyDescent="0.25">
      <c r="L4" s="23"/>
      <c r="M4" s="40" t="s">
        <v>62</v>
      </c>
      <c r="N4" s="40"/>
      <c r="O4" s="23"/>
      <c r="P4" s="23"/>
    </row>
    <row r="6" spans="11:16" x14ac:dyDescent="0.25">
      <c r="N6" s="54" t="s">
        <v>92</v>
      </c>
      <c r="P6" s="54" t="s">
        <v>92</v>
      </c>
    </row>
    <row r="7" spans="11:16" x14ac:dyDescent="0.25">
      <c r="K7" s="1" t="s">
        <v>91</v>
      </c>
      <c r="L7" s="23"/>
      <c r="M7" s="23"/>
      <c r="N7" s="56" t="s">
        <v>48</v>
      </c>
      <c r="O7" s="23"/>
      <c r="P7" s="56" t="s">
        <v>49</v>
      </c>
    </row>
    <row r="8" spans="11:16" x14ac:dyDescent="0.25">
      <c r="L8" s="2">
        <v>12</v>
      </c>
      <c r="N8" s="50">
        <v>0.77</v>
      </c>
      <c r="P8" s="42">
        <v>0.42</v>
      </c>
    </row>
    <row r="9" spans="11:16" x14ac:dyDescent="0.25">
      <c r="L9" s="2">
        <v>24</v>
      </c>
      <c r="N9" s="50">
        <v>0.9</v>
      </c>
      <c r="P9" s="42">
        <v>0.71</v>
      </c>
    </row>
    <row r="10" spans="11:16" x14ac:dyDescent="0.25">
      <c r="L10" s="2">
        <v>36</v>
      </c>
      <c r="N10" s="50">
        <v>0.95</v>
      </c>
      <c r="P10" s="42">
        <v>0.84</v>
      </c>
    </row>
    <row r="11" spans="11:16" x14ac:dyDescent="0.25">
      <c r="L11" s="2">
        <v>48</v>
      </c>
      <c r="N11" s="50">
        <v>0.98</v>
      </c>
      <c r="P11" s="42">
        <v>0.92</v>
      </c>
    </row>
    <row r="12" spans="11:16" x14ac:dyDescent="0.25">
      <c r="L12" s="2">
        <v>60</v>
      </c>
      <c r="N12" s="50">
        <v>0.99</v>
      </c>
      <c r="P12" s="42">
        <v>0.96</v>
      </c>
    </row>
    <row r="13" spans="11:16" x14ac:dyDescent="0.25">
      <c r="L13" s="2">
        <v>72</v>
      </c>
      <c r="N13" s="50">
        <v>0.99</v>
      </c>
      <c r="P13" s="42">
        <v>0.98</v>
      </c>
    </row>
    <row r="14" spans="11:16" x14ac:dyDescent="0.25">
      <c r="L14" s="2">
        <v>84</v>
      </c>
      <c r="N14" s="50">
        <v>1</v>
      </c>
      <c r="P14" s="42">
        <v>0.99</v>
      </c>
    </row>
    <row r="15" spans="11:16" x14ac:dyDescent="0.25">
      <c r="L15" s="2">
        <v>96</v>
      </c>
      <c r="N15" s="50">
        <v>1</v>
      </c>
      <c r="P15" s="42">
        <v>0.99</v>
      </c>
    </row>
    <row r="16" spans="11:16" x14ac:dyDescent="0.25">
      <c r="L16" s="2">
        <v>108</v>
      </c>
      <c r="N16" s="50">
        <v>1</v>
      </c>
      <c r="P16" s="42">
        <v>1</v>
      </c>
    </row>
    <row r="17" spans="2:27" x14ac:dyDescent="0.25">
      <c r="L17" s="3">
        <v>120</v>
      </c>
      <c r="M17" s="23"/>
      <c r="N17" s="52">
        <v>1</v>
      </c>
      <c r="O17" s="23"/>
      <c r="P17" s="53">
        <v>1</v>
      </c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VLOOKUP(C$25,$L$8:$P$17,3,FALSE)*'US PP Auto Key'!$H10</f>
        <v>539000</v>
      </c>
      <c r="D26" s="7">
        <f>VLOOKUP(D$25,$L$8:$P$17,3,FALSE)*'US PP Auto Key'!$H10</f>
        <v>630000</v>
      </c>
      <c r="E26" s="7">
        <f>VLOOKUP(E$25,$L$8:$P$17,3,FALSE)*'US PP Auto Key'!$H10</f>
        <v>665000</v>
      </c>
      <c r="F26" s="7">
        <f>VLOOKUP(F$25,$L$8:$P$17,3,FALSE)*'US PP Auto Key'!$H10</f>
        <v>686000</v>
      </c>
      <c r="G26" s="7">
        <f>VLOOKUP(G$25,$L$8:$P$17,3,FALSE)*'US PP Auto Key'!$H10</f>
        <v>693000</v>
      </c>
      <c r="H26" s="7">
        <f>VLOOKUP(H$25,$L$8:$P$17,3,FALSE)*'US PP Auto Key'!$H10</f>
        <v>693000</v>
      </c>
      <c r="I26" s="7">
        <f>VLOOKUP(I$25,$L$8:$P$17,3,FALSE)*'US PP Auto Key'!$H10</f>
        <v>700000</v>
      </c>
      <c r="J26" s="7">
        <f>VLOOKUP(J$25,$L$8:$P$17,3,FALSE)*'US PP Auto Key'!$H10</f>
        <v>700000</v>
      </c>
      <c r="K26" s="7">
        <f>VLOOKUP(K$25,$L$8:$P$17,3,FALSE)*'US PP Auto Key'!$H10</f>
        <v>700000</v>
      </c>
      <c r="L26" s="7">
        <f>VLOOKUP(L$25,$L$8:$P$17,3,FALSE)*'US PP Auto Key'!$H10</f>
        <v>700000</v>
      </c>
      <c r="Q26" s="2">
        <v>1999</v>
      </c>
      <c r="R26" s="7">
        <f>VLOOKUP(R$25,$L$8:$P$17,5,FALSE)*'US PP Auto Key'!$H10</f>
        <v>294000</v>
      </c>
      <c r="S26" s="7">
        <f>VLOOKUP(S$25,$L$8:$P$17,5,FALSE)*'US PP Auto Key'!$H10</f>
        <v>497000</v>
      </c>
      <c r="T26" s="7">
        <f>VLOOKUP(T$25,$L$8:$P$17,5,FALSE)*'US PP Auto Key'!$H10</f>
        <v>588000</v>
      </c>
      <c r="U26" s="7">
        <f>VLOOKUP(U$25,$L$8:$P$17,5,FALSE)*'US PP Auto Key'!$H10</f>
        <v>644000</v>
      </c>
      <c r="V26" s="7">
        <f>VLOOKUP(V$25,$L$8:$P$17,5,FALSE)*'US PP Auto Key'!$H10</f>
        <v>672000</v>
      </c>
      <c r="W26" s="7">
        <f>VLOOKUP(W$25,$L$8:$P$17,5,FALSE)*'US PP Auto Key'!$H10</f>
        <v>686000</v>
      </c>
      <c r="X26" s="7">
        <f>VLOOKUP(X$25,$L$8:$P$17,5,FALSE)*'US PP Auto Key'!$H10</f>
        <v>693000</v>
      </c>
      <c r="Y26" s="7">
        <f>VLOOKUP(Y$25,$L$8:$P$17,5,FALSE)*'US PP Auto Key'!$H10</f>
        <v>693000</v>
      </c>
      <c r="Z26" s="7">
        <f>VLOOKUP(Z$25,$L$8:$P$17,5,FALSE)*'US PP Auto Key'!$H10</f>
        <v>700000</v>
      </c>
      <c r="AA26" s="7">
        <f>VLOOKUP(AA$25,$L$8:$P$17,5,FALSE)*'US PP Auto Key'!$H10</f>
        <v>700000</v>
      </c>
    </row>
    <row r="27" spans="2:27" x14ac:dyDescent="0.25">
      <c r="B27" s="2">
        <v>2000</v>
      </c>
      <c r="C27" s="7">
        <f>VLOOKUP(C$25,$L$8:$P$17,3,FALSE)*'US PP Auto Key'!$H11</f>
        <v>565950</v>
      </c>
      <c r="D27" s="7">
        <f>VLOOKUP(D$25,$L$8:$P$17,3,FALSE)*'US PP Auto Key'!$H11</f>
        <v>661500</v>
      </c>
      <c r="E27" s="7">
        <f>VLOOKUP(E$25,$L$8:$P$17,3,FALSE)*'US PP Auto Key'!$H11</f>
        <v>698250</v>
      </c>
      <c r="F27" s="7">
        <f>VLOOKUP(F$25,$L$8:$P$17,3,FALSE)*'US PP Auto Key'!$H11</f>
        <v>720300</v>
      </c>
      <c r="G27" s="7">
        <f>VLOOKUP(G$25,$L$8:$P$17,3,FALSE)*'US PP Auto Key'!$H11</f>
        <v>727650</v>
      </c>
      <c r="H27" s="7">
        <f>VLOOKUP(H$25,$L$8:$P$17,3,FALSE)*'US PP Auto Key'!$H11</f>
        <v>727650</v>
      </c>
      <c r="I27" s="7">
        <f>VLOOKUP(I$25,$L$8:$P$17,3,FALSE)*'US PP Auto Key'!$H11</f>
        <v>735000</v>
      </c>
      <c r="J27" s="7">
        <f>VLOOKUP(J$25,$L$8:$P$17,3,FALSE)*'US PP Auto Key'!$H11</f>
        <v>735000</v>
      </c>
      <c r="K27" s="7">
        <f>VLOOKUP(K$25,$L$8:$P$17,3,FALSE)*'US PP Auto Key'!$H11</f>
        <v>735000</v>
      </c>
      <c r="L27" s="7"/>
      <c r="Q27" s="2">
        <v>2000</v>
      </c>
      <c r="R27" s="7">
        <f>VLOOKUP(R$25,$L$8:$P$17,5,FALSE)*'US PP Auto Key'!$H11</f>
        <v>308700</v>
      </c>
      <c r="S27" s="7">
        <f>VLOOKUP(S$25,$L$8:$P$17,5,FALSE)*'US PP Auto Key'!$H11</f>
        <v>521850</v>
      </c>
      <c r="T27" s="7">
        <f>VLOOKUP(T$25,$L$8:$P$17,5,FALSE)*'US PP Auto Key'!$H11</f>
        <v>617400</v>
      </c>
      <c r="U27" s="7">
        <f>VLOOKUP(U$25,$L$8:$P$17,5,FALSE)*'US PP Auto Key'!$H11</f>
        <v>676200</v>
      </c>
      <c r="V27" s="7">
        <f>VLOOKUP(V$25,$L$8:$P$17,5,FALSE)*'US PP Auto Key'!$H11</f>
        <v>705600</v>
      </c>
      <c r="W27" s="7">
        <f>VLOOKUP(W$25,$L$8:$P$17,5,FALSE)*'US PP Auto Key'!$H11</f>
        <v>720300</v>
      </c>
      <c r="X27" s="7">
        <f>VLOOKUP(X$25,$L$8:$P$17,5,FALSE)*'US PP Auto Key'!$H11</f>
        <v>727650</v>
      </c>
      <c r="Y27" s="7">
        <f>VLOOKUP(Y$25,$L$8:$P$17,5,FALSE)*'US PP Auto Key'!$H11</f>
        <v>727650</v>
      </c>
      <c r="Z27" s="7">
        <f>VLOOKUP(Z$25,$L$8:$P$17,5,FALSE)*'US PP Auto Key'!$H11</f>
        <v>735000</v>
      </c>
      <c r="AA27" s="7"/>
    </row>
    <row r="28" spans="2:27" x14ac:dyDescent="0.25">
      <c r="B28" s="2">
        <v>2001</v>
      </c>
      <c r="C28" s="7">
        <f>VLOOKUP(C$25,$L$8:$P$17,3,FALSE)*'US PP Auto Key'!$H12</f>
        <v>594247.5</v>
      </c>
      <c r="D28" s="7">
        <f>VLOOKUP(D$25,$L$8:$P$17,3,FALSE)*'US PP Auto Key'!$H12</f>
        <v>694575</v>
      </c>
      <c r="E28" s="7">
        <f>VLOOKUP(E$25,$L$8:$P$17,3,FALSE)*'US PP Auto Key'!$H12</f>
        <v>733162.5</v>
      </c>
      <c r="F28" s="7">
        <f>VLOOKUP(F$25,$L$8:$P$17,3,FALSE)*'US PP Auto Key'!$H12</f>
        <v>756315</v>
      </c>
      <c r="G28" s="7">
        <f>VLOOKUP(G$25,$L$8:$P$17,3,FALSE)*'US PP Auto Key'!$H12</f>
        <v>764032.5</v>
      </c>
      <c r="H28" s="7">
        <f>VLOOKUP(H$25,$L$8:$P$17,3,FALSE)*'US PP Auto Key'!$H12</f>
        <v>764032.5</v>
      </c>
      <c r="I28" s="7">
        <f>VLOOKUP(I$25,$L$8:$P$17,3,FALSE)*'US PP Auto Key'!$H12</f>
        <v>771750</v>
      </c>
      <c r="J28" s="7">
        <f>VLOOKUP(J$25,$L$8:$P$17,3,FALSE)*'US PP Auto Key'!$H12</f>
        <v>771750</v>
      </c>
      <c r="K28" s="7"/>
      <c r="L28" s="7"/>
      <c r="Q28" s="2">
        <v>2001</v>
      </c>
      <c r="R28" s="7">
        <f>VLOOKUP(R$25,$L$8:$P$17,5,FALSE)*'US PP Auto Key'!$H12</f>
        <v>324135</v>
      </c>
      <c r="S28" s="7">
        <f>VLOOKUP(S$25,$L$8:$P$17,5,FALSE)*'US PP Auto Key'!$H12</f>
        <v>547942.5</v>
      </c>
      <c r="T28" s="7">
        <f>VLOOKUP(T$25,$L$8:$P$17,5,FALSE)*'US PP Auto Key'!$H12</f>
        <v>648270</v>
      </c>
      <c r="U28" s="7">
        <f>VLOOKUP(U$25,$L$8:$P$17,5,FALSE)*'US PP Auto Key'!$H12</f>
        <v>710010</v>
      </c>
      <c r="V28" s="7">
        <f>VLOOKUP(V$25,$L$8:$P$17,5,FALSE)*'US PP Auto Key'!$H12</f>
        <v>740880</v>
      </c>
      <c r="W28" s="7">
        <f>VLOOKUP(W$25,$L$8:$P$17,5,FALSE)*'US PP Auto Key'!$H12</f>
        <v>756315</v>
      </c>
      <c r="X28" s="7">
        <f>VLOOKUP(X$25,$L$8:$P$17,5,FALSE)*'US PP Auto Key'!$H12</f>
        <v>764032.5</v>
      </c>
      <c r="Y28" s="7">
        <f>VLOOKUP(Y$25,$L$8:$P$17,5,FALSE)*'US PP Auto Key'!$H12</f>
        <v>764032.5</v>
      </c>
      <c r="Z28" s="7"/>
      <c r="AA28" s="7"/>
    </row>
    <row r="29" spans="2:27" x14ac:dyDescent="0.25">
      <c r="B29" s="2">
        <v>2002</v>
      </c>
      <c r="C29" s="7">
        <f>VLOOKUP(C$25,$L$8:$P$17,3,FALSE)*'US PP Auto Key'!$H13</f>
        <v>623959.875</v>
      </c>
      <c r="D29" s="7">
        <f>VLOOKUP(D$25,$L$8:$P$17,3,FALSE)*'US PP Auto Key'!$H13</f>
        <v>729303.75</v>
      </c>
      <c r="E29" s="7">
        <f>VLOOKUP(E$25,$L$8:$P$17,3,FALSE)*'US PP Auto Key'!$H13</f>
        <v>769820.625</v>
      </c>
      <c r="F29" s="7">
        <f>VLOOKUP(F$25,$L$8:$P$17,3,FALSE)*'US PP Auto Key'!$H13</f>
        <v>794130.75</v>
      </c>
      <c r="G29" s="7">
        <f>VLOOKUP(G$25,$L$8:$P$17,3,FALSE)*'US PP Auto Key'!$H13</f>
        <v>802234.125</v>
      </c>
      <c r="H29" s="7">
        <f>VLOOKUP(H$25,$L$8:$P$17,3,FALSE)*'US PP Auto Key'!$H13</f>
        <v>802234.125</v>
      </c>
      <c r="I29" s="7">
        <f>VLOOKUP(I$25,$L$8:$P$17,3,FALSE)*'US PP Auto Key'!$H13</f>
        <v>810337.5</v>
      </c>
      <c r="J29" s="7"/>
      <c r="K29" s="7"/>
      <c r="L29" s="7"/>
      <c r="Q29" s="2">
        <v>2002</v>
      </c>
      <c r="R29" s="7">
        <f>VLOOKUP(R$25,$L$8:$P$17,5,FALSE)*'US PP Auto Key'!$H13</f>
        <v>340341.75</v>
      </c>
      <c r="S29" s="7">
        <f>VLOOKUP(S$25,$L$8:$P$17,5,FALSE)*'US PP Auto Key'!$H13</f>
        <v>575339.625</v>
      </c>
      <c r="T29" s="7">
        <f>VLOOKUP(T$25,$L$8:$P$17,5,FALSE)*'US PP Auto Key'!$H13</f>
        <v>680683.5</v>
      </c>
      <c r="U29" s="7">
        <f>VLOOKUP(U$25,$L$8:$P$17,5,FALSE)*'US PP Auto Key'!$H13</f>
        <v>745510.5</v>
      </c>
      <c r="V29" s="7">
        <f>VLOOKUP(V$25,$L$8:$P$17,5,FALSE)*'US PP Auto Key'!$H13</f>
        <v>777924</v>
      </c>
      <c r="W29" s="7">
        <f>VLOOKUP(W$25,$L$8:$P$17,5,FALSE)*'US PP Auto Key'!$H13</f>
        <v>794130.75</v>
      </c>
      <c r="X29" s="7">
        <f>VLOOKUP(X$25,$L$8:$P$17,5,FALSE)*'US PP Auto Key'!$H13</f>
        <v>802234.125</v>
      </c>
      <c r="Y29" s="7"/>
      <c r="Z29" s="7"/>
      <c r="AA29" s="7"/>
    </row>
    <row r="30" spans="2:27" x14ac:dyDescent="0.25">
      <c r="B30" s="2">
        <v>2003</v>
      </c>
      <c r="C30" s="7">
        <f>VLOOKUP(C$25,$L$8:$P$17,3,FALSE)*'US PP Auto Key'!$H14</f>
        <v>655157.86875000002</v>
      </c>
      <c r="D30" s="7">
        <f>VLOOKUP(D$25,$L$8:$P$17,3,FALSE)*'US PP Auto Key'!$H14</f>
        <v>765768.9375</v>
      </c>
      <c r="E30" s="7">
        <f>VLOOKUP(E$25,$L$8:$P$17,3,FALSE)*'US PP Auto Key'!$H14</f>
        <v>808311.65625</v>
      </c>
      <c r="F30" s="7">
        <f>VLOOKUP(F$25,$L$8:$P$17,3,FALSE)*'US PP Auto Key'!$H14</f>
        <v>833837.28749999998</v>
      </c>
      <c r="G30" s="7">
        <f>VLOOKUP(G$25,$L$8:$P$17,3,FALSE)*'US PP Auto Key'!$H14</f>
        <v>842345.83125000005</v>
      </c>
      <c r="H30" s="7">
        <f>VLOOKUP(H$25,$L$8:$P$17,3,FALSE)*'US PP Auto Key'!$H14</f>
        <v>842345.83125000005</v>
      </c>
      <c r="I30" s="7"/>
      <c r="J30" s="7"/>
      <c r="K30" s="7"/>
      <c r="L30" s="7"/>
      <c r="Q30" s="2">
        <v>2003</v>
      </c>
      <c r="R30" s="7">
        <f>VLOOKUP(R$25,$L$8:$P$17,5,FALSE)*'US PP Auto Key'!$H14</f>
        <v>357358.83749999997</v>
      </c>
      <c r="S30" s="7">
        <f>VLOOKUP(S$25,$L$8:$P$17,5,FALSE)*'US PP Auto Key'!$H14</f>
        <v>604106.60624999995</v>
      </c>
      <c r="T30" s="7">
        <f>VLOOKUP(T$25,$L$8:$P$17,5,FALSE)*'US PP Auto Key'!$H14</f>
        <v>714717.67499999993</v>
      </c>
      <c r="U30" s="7">
        <f>VLOOKUP(U$25,$L$8:$P$17,5,FALSE)*'US PP Auto Key'!$H14</f>
        <v>782786.02500000002</v>
      </c>
      <c r="V30" s="7">
        <f>VLOOKUP(V$25,$L$8:$P$17,5,FALSE)*'US PP Auto Key'!$H14</f>
        <v>816820.2</v>
      </c>
      <c r="W30" s="7">
        <f>VLOOKUP(W$25,$L$8:$P$17,5,FALSE)*'US PP Auto Key'!$H14</f>
        <v>833837.28749999998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VLOOKUP(C$25,$L$8:$P$17,3,FALSE)*'US PP Auto Key'!$H15</f>
        <v>687915.76218750002</v>
      </c>
      <c r="D31" s="7">
        <f>VLOOKUP(D$25,$L$8:$P$17,3,FALSE)*'US PP Auto Key'!$H15</f>
        <v>804057.38437500002</v>
      </c>
      <c r="E31" s="7">
        <f>VLOOKUP(E$25,$L$8:$P$17,3,FALSE)*'US PP Auto Key'!$H15</f>
        <v>848727.23906249995</v>
      </c>
      <c r="F31" s="7">
        <f>'US PP Auto Steady'!U31+('US PP Auto Steady'!F31-'US PP Auto Steady'!U31)*1.06</f>
        <v>878745.38141249993</v>
      </c>
      <c r="G31" s="7">
        <f>VLOOKUP(G$25,$L$8:$P$17,3,FALSE)*'US PP Auto Key'!$H15</f>
        <v>884463.12281249999</v>
      </c>
      <c r="H31" s="7"/>
      <c r="I31" s="7"/>
      <c r="J31" s="7"/>
      <c r="K31" s="7"/>
      <c r="L31" s="7"/>
      <c r="Q31" s="2">
        <v>2004</v>
      </c>
      <c r="R31" s="7">
        <f>VLOOKUP(R$25,$L$8:$P$17,5,FALSE)*'US PP Auto Key'!$H15</f>
        <v>375226.77937499998</v>
      </c>
      <c r="S31" s="7">
        <f>VLOOKUP(S$25,$L$8:$P$17,5,FALSE)*'US PP Auto Key'!$H15</f>
        <v>634311.93656249996</v>
      </c>
      <c r="T31" s="7">
        <f>VLOOKUP(T$25,$L$8:$P$17,5,FALSE)*'US PP Auto Key'!$H15</f>
        <v>750453.55874999997</v>
      </c>
      <c r="U31" s="7">
        <f>VLOOKUP(U$25,$L$8:$P$17,5,FALSE)*'US PP Auto Key'!$H15</f>
        <v>821925.32625000004</v>
      </c>
      <c r="V31" s="7">
        <f>VLOOKUP(V$25,$L$8:$P$17,5,FALSE)*'US PP Auto Key'!$H15</f>
        <v>857661.21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VLOOKUP(C$25,$L$8:$P$17,3,FALSE)*'US PP Auto Key'!$H16</f>
        <v>722311.55029687495</v>
      </c>
      <c r="D32" s="7">
        <f>VLOOKUP(D$25,$L$8:$P$17,3,FALSE)*'US PP Auto Key'!$H16</f>
        <v>844260.25359374995</v>
      </c>
      <c r="E32" s="7">
        <f>'US PP Auto Steady'!T32+('US PP Auto Steady'!E32-'US PP Auto Steady'!T32)*1.06</f>
        <v>897354.84287531243</v>
      </c>
      <c r="F32" s="7">
        <f>'US PP Auto Steady'!U32+('US PP Auto Steady'!F32-'US PP Auto Steady'!U32)*1.25</f>
        <v>933376.61369531252</v>
      </c>
      <c r="G32" s="7"/>
      <c r="H32" s="7"/>
      <c r="I32" s="7"/>
      <c r="J32" s="7"/>
      <c r="K32" s="7"/>
      <c r="L32" s="7"/>
      <c r="Q32" s="2">
        <v>2005</v>
      </c>
      <c r="R32" s="7">
        <f>VLOOKUP(R$25,$L$8:$P$17,5,FALSE)*'US PP Auto Key'!$H16</f>
        <v>393988.11834374996</v>
      </c>
      <c r="S32" s="7">
        <f>VLOOKUP(S$25,$L$8:$P$17,5,FALSE)*'US PP Auto Key'!$H16</f>
        <v>666027.53339062491</v>
      </c>
      <c r="T32" s="7">
        <f>VLOOKUP(T$25,$L$8:$P$17,5,FALSE)*'US PP Auto Key'!$H16</f>
        <v>787976.23668749991</v>
      </c>
      <c r="U32" s="7">
        <f>VLOOKUP(U$25,$L$8:$P$17,5,FALSE)*'US PP Auto Key'!$H16</f>
        <v>863021.59256249992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VLOOKUP(C$25,$L$8:$P$17,3,FALSE)*'US PP Auto Key'!$H17</f>
        <v>758427.12781171873</v>
      </c>
      <c r="D33" s="7">
        <f>'US PP Auto Steady'!S33+('US PP Auto Steady'!D33-'US PP Auto Steady'!S33)*1.06</f>
        <v>897701.92764623428</v>
      </c>
      <c r="E33" s="7">
        <f>'US PP Auto Steady'!T33+('US PP Auto Steady'!E33-'US PP Auto Steady'!T33)*1.25</f>
        <v>962808.46420253895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VLOOKUP(R$25,$L$8:$P$17,5,FALSE)*'US PP Auto Key'!$H17</f>
        <v>413687.52426093747</v>
      </c>
      <c r="S33" s="7">
        <f>VLOOKUP(S$25,$L$8:$P$17,5,FALSE)*'US PP Auto Key'!$H17</f>
        <v>699328.91006015614</v>
      </c>
      <c r="T33" s="7">
        <f>VLOOKUP(T$25,$L$8:$P$17,5,FALSE)*'US PP Auto Key'!$H17</f>
        <v>827375.04852187494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'US PP Auto Steady'!R34+('US PP Auto Steady'!C34-'US PP Auto Steady'!R34)*1.06</f>
        <v>818067.07922600384</v>
      </c>
      <c r="D34" s="7">
        <f>'US PP Auto Steady'!S34+('US PP Auto Steady'!D34-'US PP Auto Steady'!S34)*1.25</f>
        <v>979922.32309309568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VLOOKUP(R$25,$L$8:$P$17,5,FALSE)*'US PP Auto Key'!$H18</f>
        <v>434371.90047398431</v>
      </c>
      <c r="S34" s="7">
        <f>VLOOKUP(S$25,$L$8:$P$17,5,FALSE)*'US PP Auto Key'!$H18</f>
        <v>734295.35556316399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'US PP Auto Steady'!R35+('US PP Auto Steady'!C35-'US PP Auto Steady'!R35)*1.25</f>
        <v>931184.76164110424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VLOOKUP(R$25,$L$8:$P$17,5,FALSE)*'US PP Auto Key'!$H19</f>
        <v>456090.49549768365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1.1688311688311688</v>
      </c>
      <c r="D43" s="24">
        <f t="shared" ref="D43:J50" si="2">E26/D26</f>
        <v>1.0555555555555556</v>
      </c>
      <c r="E43" s="24">
        <f t="shared" si="2"/>
        <v>1.0315789473684212</v>
      </c>
      <c r="F43" s="24">
        <f t="shared" si="2"/>
        <v>1.010204081632653</v>
      </c>
      <c r="G43" s="24">
        <f t="shared" si="2"/>
        <v>1</v>
      </c>
      <c r="H43" s="24">
        <f t="shared" si="2"/>
        <v>1.0101010101010102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1.6904761904761905</v>
      </c>
      <c r="S43" s="24">
        <f t="shared" ref="S43:Y50" si="3">T26/S26</f>
        <v>1.1830985915492958</v>
      </c>
      <c r="T43" s="24">
        <f t="shared" si="3"/>
        <v>1.0952380952380953</v>
      </c>
      <c r="U43" s="24">
        <f t="shared" si="3"/>
        <v>1.0434782608695652</v>
      </c>
      <c r="V43" s="24">
        <f t="shared" si="3"/>
        <v>1.0208333333333333</v>
      </c>
      <c r="W43" s="24">
        <f t="shared" si="3"/>
        <v>1.010204081632653</v>
      </c>
      <c r="X43" s="24">
        <f t="shared" si="3"/>
        <v>1</v>
      </c>
      <c r="Y43" s="25">
        <f t="shared" si="3"/>
        <v>1.0101010101010102</v>
      </c>
      <c r="Z43" s="25">
        <f>AA26/Z26</f>
        <v>1</v>
      </c>
      <c r="AA43" s="7"/>
    </row>
    <row r="44" spans="2:27" x14ac:dyDescent="0.25">
      <c r="B44" s="2">
        <v>2000</v>
      </c>
      <c r="C44" s="25">
        <f t="shared" ref="C44:C51" si="4">D27/C27</f>
        <v>1.1688311688311688</v>
      </c>
      <c r="D44" s="25">
        <f t="shared" si="2"/>
        <v>1.0555555555555556</v>
      </c>
      <c r="E44" s="25">
        <f t="shared" si="2"/>
        <v>1.0315789473684212</v>
      </c>
      <c r="F44" s="25">
        <f t="shared" si="2"/>
        <v>1.010204081632653</v>
      </c>
      <c r="G44" s="25">
        <f t="shared" si="2"/>
        <v>1</v>
      </c>
      <c r="H44" s="25">
        <f t="shared" si="2"/>
        <v>1.0101010101010102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1.6904761904761905</v>
      </c>
      <c r="S44" s="25">
        <f t="shared" si="3"/>
        <v>1.1830985915492958</v>
      </c>
      <c r="T44" s="25">
        <f t="shared" si="3"/>
        <v>1.0952380952380953</v>
      </c>
      <c r="U44" s="25">
        <f t="shared" si="3"/>
        <v>1.0434782608695652</v>
      </c>
      <c r="V44" s="25">
        <f t="shared" si="3"/>
        <v>1.0208333333333333</v>
      </c>
      <c r="W44" s="25">
        <f t="shared" si="3"/>
        <v>1.010204081632653</v>
      </c>
      <c r="X44" s="25">
        <f t="shared" si="3"/>
        <v>1</v>
      </c>
      <c r="Y44" s="25">
        <f t="shared" si="3"/>
        <v>1.0101010101010102</v>
      </c>
      <c r="Z44" s="25"/>
    </row>
    <row r="45" spans="2:27" x14ac:dyDescent="0.25">
      <c r="B45" s="2">
        <v>2001</v>
      </c>
      <c r="C45" s="25">
        <f t="shared" si="4"/>
        <v>1.1688311688311688</v>
      </c>
      <c r="D45" s="25">
        <f t="shared" si="2"/>
        <v>1.0555555555555556</v>
      </c>
      <c r="E45" s="25">
        <f t="shared" si="2"/>
        <v>1.0315789473684212</v>
      </c>
      <c r="F45" s="25">
        <f t="shared" si="2"/>
        <v>1.010204081632653</v>
      </c>
      <c r="G45" s="25">
        <f t="shared" si="2"/>
        <v>1</v>
      </c>
      <c r="H45" s="25">
        <f t="shared" si="2"/>
        <v>1.0101010101010102</v>
      </c>
      <c r="I45" s="25">
        <f t="shared" si="2"/>
        <v>1</v>
      </c>
      <c r="J45" s="25"/>
      <c r="K45" s="25"/>
      <c r="Q45" s="2">
        <v>2001</v>
      </c>
      <c r="R45" s="25">
        <f t="shared" si="5"/>
        <v>1.6904761904761905</v>
      </c>
      <c r="S45" s="25">
        <f t="shared" si="3"/>
        <v>1.1830985915492958</v>
      </c>
      <c r="T45" s="25">
        <f t="shared" si="3"/>
        <v>1.0952380952380953</v>
      </c>
      <c r="U45" s="25">
        <f t="shared" si="3"/>
        <v>1.0434782608695652</v>
      </c>
      <c r="V45" s="25">
        <f t="shared" si="3"/>
        <v>1.0208333333333333</v>
      </c>
      <c r="W45" s="25">
        <f t="shared" si="3"/>
        <v>1.010204081632653</v>
      </c>
      <c r="X45" s="25">
        <f t="shared" si="3"/>
        <v>1</v>
      </c>
      <c r="Y45" s="25"/>
      <c r="Z45" s="26"/>
    </row>
    <row r="46" spans="2:27" x14ac:dyDescent="0.25">
      <c r="B46" s="2">
        <v>2002</v>
      </c>
      <c r="C46" s="25">
        <f t="shared" si="4"/>
        <v>1.1688311688311688</v>
      </c>
      <c r="D46" s="25">
        <f t="shared" si="2"/>
        <v>1.0555555555555556</v>
      </c>
      <c r="E46" s="25">
        <f t="shared" si="2"/>
        <v>1.0315789473684212</v>
      </c>
      <c r="F46" s="25">
        <f t="shared" si="2"/>
        <v>1.010204081632653</v>
      </c>
      <c r="G46" s="25">
        <f t="shared" si="2"/>
        <v>1</v>
      </c>
      <c r="H46" s="25">
        <f t="shared" si="2"/>
        <v>1.0101010101010102</v>
      </c>
      <c r="I46" s="25"/>
      <c r="J46" s="25"/>
      <c r="K46" s="25"/>
      <c r="Q46" s="2">
        <v>2002</v>
      </c>
      <c r="R46" s="25">
        <f t="shared" si="5"/>
        <v>1.6904761904761905</v>
      </c>
      <c r="S46" s="25">
        <f t="shared" si="3"/>
        <v>1.1830985915492958</v>
      </c>
      <c r="T46" s="25">
        <f t="shared" si="3"/>
        <v>1.0952380952380953</v>
      </c>
      <c r="U46" s="25">
        <f t="shared" si="3"/>
        <v>1.0434782608695652</v>
      </c>
      <c r="V46" s="25">
        <f t="shared" si="3"/>
        <v>1.0208333333333333</v>
      </c>
      <c r="W46" s="25">
        <f t="shared" si="3"/>
        <v>1.010204081632653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1.1688311688311688</v>
      </c>
      <c r="D47" s="25">
        <f t="shared" si="2"/>
        <v>1.0555555555555556</v>
      </c>
      <c r="E47" s="25">
        <f t="shared" si="2"/>
        <v>1.0315789473684209</v>
      </c>
      <c r="F47" s="25">
        <f t="shared" si="2"/>
        <v>1.0102040816326532</v>
      </c>
      <c r="G47" s="25">
        <f t="shared" si="2"/>
        <v>1</v>
      </c>
      <c r="H47" s="25"/>
      <c r="I47" s="25"/>
      <c r="J47" s="25"/>
      <c r="K47" s="25"/>
      <c r="Q47" s="2">
        <v>2003</v>
      </c>
      <c r="R47" s="25">
        <f t="shared" si="5"/>
        <v>1.6904761904761905</v>
      </c>
      <c r="S47" s="25">
        <f t="shared" si="3"/>
        <v>1.1830985915492958</v>
      </c>
      <c r="T47" s="25">
        <f t="shared" si="3"/>
        <v>1.0952380952380953</v>
      </c>
      <c r="U47" s="25">
        <f t="shared" si="3"/>
        <v>1.0434782608695652</v>
      </c>
      <c r="V47" s="25">
        <f t="shared" si="3"/>
        <v>1.0208333333333333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1.1688311688311688</v>
      </c>
      <c r="D48" s="25">
        <f t="shared" si="2"/>
        <v>1.0555555555555554</v>
      </c>
      <c r="E48" s="25">
        <f t="shared" si="2"/>
        <v>1.0353684210526315</v>
      </c>
      <c r="F48" s="25">
        <f t="shared" si="2"/>
        <v>1.0065067100447338</v>
      </c>
      <c r="G48" s="25"/>
      <c r="H48" s="25"/>
      <c r="I48" s="25"/>
      <c r="J48" s="25"/>
      <c r="K48" s="25"/>
      <c r="Q48" s="2">
        <v>2004</v>
      </c>
      <c r="R48" s="25">
        <f t="shared" si="5"/>
        <v>1.6904761904761905</v>
      </c>
      <c r="S48" s="25">
        <f t="shared" si="3"/>
        <v>1.1830985915492958</v>
      </c>
      <c r="T48" s="25">
        <f t="shared" si="3"/>
        <v>1.0952380952380953</v>
      </c>
      <c r="U48" s="25">
        <f t="shared" si="3"/>
        <v>1.0434782608695652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1.1688311688311688</v>
      </c>
      <c r="D49" s="25">
        <f t="shared" si="2"/>
        <v>1.0628888888888888</v>
      </c>
      <c r="E49" s="25">
        <f t="shared" si="2"/>
        <v>1.0401421701860758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1.6904761904761905</v>
      </c>
      <c r="S49" s="25">
        <f t="shared" si="3"/>
        <v>1.1830985915492958</v>
      </c>
      <c r="T49" s="25">
        <f t="shared" si="3"/>
        <v>1.0952380952380953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1.1836363636363636</v>
      </c>
      <c r="D50" s="25">
        <f t="shared" si="2"/>
        <v>1.0725257845073513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1.6904761904761902</v>
      </c>
      <c r="S50" s="25">
        <f t="shared" si="3"/>
        <v>1.183098591549296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1.1978508217446271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1.6904761904761905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106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1.1784329925995427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1.0608574511224775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1.0342655301954791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1.0093884199887815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1.0101010101010102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1.6904761904761905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1.1830985915492958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1.0952380952380953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1.0434782608695654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1.0208333333333333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1.010204081632653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1.0101010101010102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1.1784329925995427</v>
      </c>
      <c r="F70" s="20">
        <f t="shared" ca="1" si="10"/>
        <v>1.0608574511224775</v>
      </c>
      <c r="G70" s="20">
        <f t="shared" ca="1" si="10"/>
        <v>1.0342655301954791</v>
      </c>
      <c r="H70" s="20">
        <f t="shared" ca="1" si="10"/>
        <v>1.0093884199887815</v>
      </c>
      <c r="I70" s="20">
        <f t="shared" ca="1" si="10"/>
        <v>1</v>
      </c>
      <c r="J70" s="20">
        <f t="shared" ca="1" si="10"/>
        <v>1.0101010101010102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1.6904761904761905</v>
      </c>
      <c r="U70" s="20">
        <f t="shared" ca="1" si="11"/>
        <v>1.1830985915492958</v>
      </c>
      <c r="V70" s="20">
        <f t="shared" ca="1" si="11"/>
        <v>1.0952380952380953</v>
      </c>
      <c r="W70" s="20">
        <f t="shared" ca="1" si="11"/>
        <v>1.0434782608695654</v>
      </c>
      <c r="X70" s="20">
        <f t="shared" ca="1" si="11"/>
        <v>1.0208333333333333</v>
      </c>
      <c r="Y70" s="20">
        <f t="shared" ca="1" si="11"/>
        <v>1.010204081632653</v>
      </c>
      <c r="Z70" s="20">
        <f t="shared" ca="1" si="11"/>
        <v>1</v>
      </c>
      <c r="AA70" s="20">
        <f t="shared" ca="1" si="11"/>
        <v>1.0101010101010102</v>
      </c>
      <c r="AB70" s="20">
        <f t="shared" ca="1" si="11"/>
        <v>1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1.318308639841099</v>
      </c>
      <c r="F71" s="20">
        <f ca="1">PRODUCT(F70:$N70)</f>
        <v>1.1186963095228692</v>
      </c>
      <c r="G71" s="20">
        <f ca="1">PRODUCT(G70:$N70)</f>
        <v>1.0545208579523981</v>
      </c>
      <c r="H71" s="20">
        <f ca="1">PRODUCT(H70:$N70)</f>
        <v>1.019584262614931</v>
      </c>
      <c r="I71" s="20">
        <f ca="1">PRODUCT(I70:$N70)</f>
        <v>1.0101010101010102</v>
      </c>
      <c r="J71" s="20">
        <f ca="1">PRODUCT(J70:$N70)</f>
        <v>1.0101010101010102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2.3809523809523818</v>
      </c>
      <c r="U71" s="20">
        <f ca="1">PRODUCT(U70:$AC70)</f>
        <v>1.408450704225352</v>
      </c>
      <c r="V71" s="20">
        <f ca="1">PRODUCT(V70:$AC70)</f>
        <v>1.1904761904761909</v>
      </c>
      <c r="W71" s="20">
        <f ca="1">PRODUCT(W70:$AC70)</f>
        <v>1.0869565217391304</v>
      </c>
      <c r="X71" s="20">
        <f ca="1">PRODUCT(X70:$AC70)</f>
        <v>1.0416666666666665</v>
      </c>
      <c r="Y71" s="20">
        <f ca="1">PRODUCT(Y70:$AC70)</f>
        <v>1.0204081632653061</v>
      </c>
      <c r="Z71" s="20">
        <f ca="1">PRODUCT(Z70:$AC70)</f>
        <v>1.0101010101010102</v>
      </c>
      <c r="AA71" s="20">
        <f ca="1">PRODUCT(AA70:$AC70)</f>
        <v>1.0101010101010102</v>
      </c>
      <c r="AB71" s="20">
        <f ca="1">PRODUCT(AB70:$AC70)</f>
        <v>1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0.75854771013298827</v>
      </c>
      <c r="F72" s="11">
        <f t="shared" ca="1" si="12"/>
        <v>0.89389764808154781</v>
      </c>
      <c r="G72" s="11">
        <f t="shared" ca="1" si="12"/>
        <v>0.94829798050816816</v>
      </c>
      <c r="H72" s="11">
        <f t="shared" ca="1" si="12"/>
        <v>0.98079191359358264</v>
      </c>
      <c r="I72" s="11">
        <f t="shared" ca="1" si="12"/>
        <v>0.99</v>
      </c>
      <c r="J72" s="11">
        <f t="shared" ca="1" si="12"/>
        <v>0.99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0.41999999999999987</v>
      </c>
      <c r="U72" s="11">
        <f t="shared" ca="1" si="13"/>
        <v>0.71000000000000008</v>
      </c>
      <c r="V72" s="11">
        <f t="shared" ca="1" si="13"/>
        <v>0.83999999999999975</v>
      </c>
      <c r="W72" s="11">
        <f t="shared" ca="1" si="13"/>
        <v>0.92</v>
      </c>
      <c r="X72" s="11">
        <f t="shared" ca="1" si="13"/>
        <v>0.96000000000000019</v>
      </c>
      <c r="Y72" s="11">
        <f t="shared" ca="1" si="13"/>
        <v>0.98</v>
      </c>
      <c r="Z72" s="11">
        <f t="shared" ca="1" si="13"/>
        <v>0.99</v>
      </c>
      <c r="AA72" s="11">
        <f t="shared" ca="1" si="13"/>
        <v>0.99</v>
      </c>
      <c r="AB72" s="11">
        <f t="shared" ca="1" si="13"/>
        <v>1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700000</v>
      </c>
      <c r="D83" s="7">
        <f t="shared" ref="D83:D92" ca="1" si="15">OFFSET(R26,0,$B$92-B83)</f>
        <v>700000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700000</v>
      </c>
      <c r="H83" s="7">
        <f t="shared" ca="1" si="16"/>
        <v>700000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PP Auto Key'!J24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1.318308639841099</v>
      </c>
      <c r="X83" s="58"/>
      <c r="Y83" s="58">
        <f t="shared" ref="Y83:Y92" ca="1" si="25">OFFSET($T$71,0,B83-$B$83)</f>
        <v>2.3809523809523818</v>
      </c>
      <c r="Z83" s="58"/>
      <c r="AA83" s="49">
        <f t="shared" ref="AA83:AA92" ca="1" si="26">1/W83</f>
        <v>0.75854771013298827</v>
      </c>
      <c r="AB83" s="49">
        <f t="shared" ref="AB83:AB92" ca="1" si="27">1/Y83</f>
        <v>0.41999999999999987</v>
      </c>
      <c r="AC83" s="50">
        <f ca="1">AA83</f>
        <v>0.75854771013298827</v>
      </c>
      <c r="AD83" s="42">
        <f ca="1">AB83</f>
        <v>0.41999999999999987</v>
      </c>
    </row>
    <row r="84" spans="2:30" x14ac:dyDescent="0.25">
      <c r="B84" s="2">
        <v>2000</v>
      </c>
      <c r="C84" s="7">
        <f t="shared" ca="1" si="14"/>
        <v>735000</v>
      </c>
      <c r="D84" s="7">
        <f t="shared" ca="1" si="15"/>
        <v>735000</v>
      </c>
      <c r="E84" s="20">
        <f ca="1">INDEX($E$71:$N$71,COLUMNS(OFFSET($E$71,0,B84-$B$83):$N$71))</f>
        <v>1</v>
      </c>
      <c r="F84" s="20">
        <f ca="1">INDEX($T$71:$AC$71,COLUMNS(OFFSET($T$71,0,B84-$B$83):$AC$71))</f>
        <v>1</v>
      </c>
      <c r="G84" s="7">
        <f t="shared" ca="1" si="16"/>
        <v>735000</v>
      </c>
      <c r="H84" s="7">
        <f t="shared" ca="1" si="16"/>
        <v>735000</v>
      </c>
      <c r="I84" s="33">
        <f t="shared" ca="1" si="17"/>
        <v>0</v>
      </c>
      <c r="K84" s="32">
        <f t="shared" ca="1" si="18"/>
        <v>0</v>
      </c>
      <c r="L84" s="32">
        <f t="shared" ca="1" si="19"/>
        <v>0</v>
      </c>
      <c r="M84" s="32">
        <f t="shared" ca="1" si="20"/>
        <v>0</v>
      </c>
      <c r="N84" s="32">
        <f t="shared" ca="1" si="21"/>
        <v>0</v>
      </c>
      <c r="O84" s="32">
        <f>'US PP Auto Key'!J25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1.1186963095228692</v>
      </c>
      <c r="X84" s="58"/>
      <c r="Y84" s="58">
        <f t="shared" ca="1" si="25"/>
        <v>1.408450704225352</v>
      </c>
      <c r="Z84" s="58"/>
      <c r="AA84" s="49">
        <f t="shared" ca="1" si="26"/>
        <v>0.89389764808154781</v>
      </c>
      <c r="AB84" s="49">
        <f t="shared" ca="1" si="27"/>
        <v>0.71000000000000008</v>
      </c>
      <c r="AC84" s="50">
        <f t="shared" ref="AC84:AD92" ca="1" si="28">AA84-AA83</f>
        <v>0.13534993794855954</v>
      </c>
      <c r="AD84" s="42">
        <f t="shared" ca="1" si="28"/>
        <v>0.2900000000000002</v>
      </c>
    </row>
    <row r="85" spans="2:30" x14ac:dyDescent="0.25">
      <c r="B85" s="2">
        <v>2001</v>
      </c>
      <c r="C85" s="7">
        <f t="shared" ca="1" si="14"/>
        <v>771750</v>
      </c>
      <c r="D85" s="7">
        <f t="shared" ca="1" si="15"/>
        <v>764032.5</v>
      </c>
      <c r="E85" s="20">
        <f ca="1">INDEX($E$71:$N$71,COLUMNS(OFFSET($E$71,0,B85-$B$83):$N$71))</f>
        <v>1</v>
      </c>
      <c r="F85" s="20">
        <f ca="1">INDEX($T$71:$AC$71,COLUMNS(OFFSET($T$71,0,B85-$B$83):$AC$71))</f>
        <v>1.0101010101010102</v>
      </c>
      <c r="G85" s="7">
        <f t="shared" ca="1" si="16"/>
        <v>771750</v>
      </c>
      <c r="H85" s="7">
        <f t="shared" ca="1" si="16"/>
        <v>771750</v>
      </c>
      <c r="I85" s="33">
        <f t="shared" ca="1" si="17"/>
        <v>7717.5</v>
      </c>
      <c r="K85" s="32">
        <f t="shared" ca="1" si="18"/>
        <v>0</v>
      </c>
      <c r="L85" s="32">
        <f t="shared" ca="1" si="19"/>
        <v>0</v>
      </c>
      <c r="M85" s="32">
        <f t="shared" ca="1" si="20"/>
        <v>7717.5</v>
      </c>
      <c r="N85" s="32">
        <f t="shared" ca="1" si="21"/>
        <v>7717.5</v>
      </c>
      <c r="O85" s="32">
        <f>'US PP Auto Key'!J26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1.0545208579523981</v>
      </c>
      <c r="X85" s="58"/>
      <c r="Y85" s="58">
        <f t="shared" ca="1" si="25"/>
        <v>1.1904761904761909</v>
      </c>
      <c r="Z85" s="58"/>
      <c r="AA85" s="49">
        <f t="shared" ca="1" si="26"/>
        <v>0.94829798050816816</v>
      </c>
      <c r="AB85" s="49">
        <f t="shared" ca="1" si="27"/>
        <v>0.83999999999999975</v>
      </c>
      <c r="AC85" s="50">
        <f t="shared" ca="1" si="28"/>
        <v>5.4400332426620346E-2</v>
      </c>
      <c r="AD85" s="42">
        <f t="shared" ca="1" si="28"/>
        <v>0.12999999999999967</v>
      </c>
    </row>
    <row r="86" spans="2:30" x14ac:dyDescent="0.25">
      <c r="B86" s="2">
        <v>2002</v>
      </c>
      <c r="C86" s="7">
        <f t="shared" ca="1" si="14"/>
        <v>810337.5</v>
      </c>
      <c r="D86" s="7">
        <f t="shared" ca="1" si="15"/>
        <v>802234.125</v>
      </c>
      <c r="E86" s="20">
        <f ca="1">INDEX($E$71:$N$71,COLUMNS(OFFSET($E$71,0,B86-$B$83):$N$71))</f>
        <v>1</v>
      </c>
      <c r="F86" s="20">
        <f ca="1">INDEX($T$71:$AC$71,COLUMNS(OFFSET($T$71,0,B86-$B$83):$AC$71))</f>
        <v>1.0101010101010102</v>
      </c>
      <c r="G86" s="7">
        <f t="shared" ca="1" si="16"/>
        <v>810337.5</v>
      </c>
      <c r="H86" s="7">
        <f t="shared" ca="1" si="16"/>
        <v>810337.5</v>
      </c>
      <c r="I86" s="33">
        <f t="shared" ca="1" si="17"/>
        <v>8103.375</v>
      </c>
      <c r="K86" s="32">
        <f t="shared" ca="1" si="18"/>
        <v>0</v>
      </c>
      <c r="L86" s="32">
        <f t="shared" ca="1" si="19"/>
        <v>0</v>
      </c>
      <c r="M86" s="32">
        <f t="shared" ca="1" si="20"/>
        <v>8103.375</v>
      </c>
      <c r="N86" s="32">
        <f t="shared" ca="1" si="21"/>
        <v>8103.375</v>
      </c>
      <c r="O86" s="32">
        <f>'US PP Auto Key'!J27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1.019584262614931</v>
      </c>
      <c r="X86" s="58"/>
      <c r="Y86" s="58">
        <f t="shared" ca="1" si="25"/>
        <v>1.0869565217391304</v>
      </c>
      <c r="Z86" s="58"/>
      <c r="AA86" s="49">
        <f t="shared" ca="1" si="26"/>
        <v>0.98079191359358264</v>
      </c>
      <c r="AB86" s="49">
        <f t="shared" ca="1" si="27"/>
        <v>0.92</v>
      </c>
      <c r="AC86" s="50">
        <f t="shared" ca="1" si="28"/>
        <v>3.2493933085414484E-2</v>
      </c>
      <c r="AD86" s="42">
        <f t="shared" ca="1" si="28"/>
        <v>8.0000000000000293E-2</v>
      </c>
    </row>
    <row r="87" spans="2:30" x14ac:dyDescent="0.25">
      <c r="B87" s="2">
        <v>2003</v>
      </c>
      <c r="C87" s="7">
        <f t="shared" ca="1" si="14"/>
        <v>842345.83125000005</v>
      </c>
      <c r="D87" s="7">
        <f t="shared" ca="1" si="15"/>
        <v>833837.28749999998</v>
      </c>
      <c r="E87" s="20">
        <f ca="1">INDEX($E$71:$N$71,COLUMNS(OFFSET($E$71,0,B87-$B$83):$N$71))</f>
        <v>1.0101010101010102</v>
      </c>
      <c r="F87" s="20">
        <f ca="1">INDEX($T$71:$AC$71,COLUMNS(OFFSET($T$71,0,B87-$B$83):$AC$71))</f>
        <v>1.0204081632653061</v>
      </c>
      <c r="G87" s="7">
        <f t="shared" ca="1" si="16"/>
        <v>850854.37500000012</v>
      </c>
      <c r="H87" s="7">
        <f t="shared" ca="1" si="16"/>
        <v>850854.375</v>
      </c>
      <c r="I87" s="33">
        <f t="shared" ca="1" si="17"/>
        <v>8508.5437500000698</v>
      </c>
      <c r="K87" s="32">
        <f t="shared" ca="1" si="18"/>
        <v>8508.5437500000698</v>
      </c>
      <c r="L87" s="32">
        <f t="shared" ca="1" si="19"/>
        <v>8508.5437499999534</v>
      </c>
      <c r="M87" s="32">
        <f t="shared" ca="1" si="20"/>
        <v>17017.08750000014</v>
      </c>
      <c r="N87" s="32">
        <f t="shared" ca="1" si="21"/>
        <v>17017.087500000023</v>
      </c>
      <c r="O87" s="32">
        <f>'US PP Auto Key'!J28</f>
        <v>8508.5437499999534</v>
      </c>
      <c r="P87" s="32">
        <f t="shared" ca="1" si="22"/>
        <v>-1.1641532182693481E-10</v>
      </c>
      <c r="Q87" s="32">
        <f t="shared" ca="1" si="23"/>
        <v>0</v>
      </c>
      <c r="V87" s="2">
        <v>60</v>
      </c>
      <c r="W87" s="58">
        <f t="shared" ca="1" si="24"/>
        <v>1.0101010101010102</v>
      </c>
      <c r="X87" s="58"/>
      <c r="Y87" s="58">
        <f t="shared" ca="1" si="25"/>
        <v>1.0416666666666665</v>
      </c>
      <c r="Z87" s="58"/>
      <c r="AA87" s="49">
        <f t="shared" ca="1" si="26"/>
        <v>0.99</v>
      </c>
      <c r="AB87" s="49">
        <f t="shared" ca="1" si="27"/>
        <v>0.96000000000000019</v>
      </c>
      <c r="AC87" s="50">
        <f t="shared" ca="1" si="28"/>
        <v>9.2080864064173484E-3</v>
      </c>
      <c r="AD87" s="42">
        <f t="shared" ca="1" si="28"/>
        <v>4.0000000000000147E-2</v>
      </c>
    </row>
    <row r="88" spans="2:30" x14ac:dyDescent="0.25">
      <c r="B88" s="2">
        <v>2004</v>
      </c>
      <c r="C88" s="7">
        <f t="shared" ca="1" si="14"/>
        <v>884463.12281249999</v>
      </c>
      <c r="D88" s="7">
        <f t="shared" ca="1" si="15"/>
        <v>857661.21</v>
      </c>
      <c r="E88" s="20">
        <f ca="1">INDEX($E$71:$N$71,COLUMNS(OFFSET($E$71,0,B88-$B$83):$N$71))</f>
        <v>1.0101010101010102</v>
      </c>
      <c r="F88" s="20">
        <f ca="1">INDEX($T$71:$AC$71,COLUMNS(OFFSET($T$71,0,B88-$B$83):$AC$71))</f>
        <v>1.0416666666666665</v>
      </c>
      <c r="G88" s="7">
        <f t="shared" ca="1" si="16"/>
        <v>893397.09375</v>
      </c>
      <c r="H88" s="7">
        <f t="shared" ca="1" si="16"/>
        <v>893397.09374999988</v>
      </c>
      <c r="I88" s="33">
        <f t="shared" ca="1" si="17"/>
        <v>26801.912812500028</v>
      </c>
      <c r="K88" s="32">
        <f t="shared" ca="1" si="18"/>
        <v>8933.9709375000093</v>
      </c>
      <c r="L88" s="32">
        <f t="shared" ca="1" si="19"/>
        <v>8933.9709374998929</v>
      </c>
      <c r="M88" s="32">
        <f t="shared" ca="1" si="20"/>
        <v>35735.883750000037</v>
      </c>
      <c r="N88" s="32">
        <f t="shared" ca="1" si="21"/>
        <v>35735.883749999921</v>
      </c>
      <c r="O88" s="32">
        <f>'US PP Auto Key'!J29</f>
        <v>8933.9709375000093</v>
      </c>
      <c r="P88" s="32">
        <f t="shared" ca="1" si="22"/>
        <v>0</v>
      </c>
      <c r="Q88" s="32">
        <f t="shared" ca="1" si="23"/>
        <v>1.1641532182693481E-10</v>
      </c>
      <c r="V88" s="2">
        <v>72</v>
      </c>
      <c r="W88" s="58">
        <f t="shared" ca="1" si="24"/>
        <v>1.0101010101010102</v>
      </c>
      <c r="X88" s="58"/>
      <c r="Y88" s="58">
        <f t="shared" ca="1" si="25"/>
        <v>1.0204081632653061</v>
      </c>
      <c r="Z88" s="58"/>
      <c r="AA88" s="49">
        <f t="shared" ca="1" si="26"/>
        <v>0.99</v>
      </c>
      <c r="AB88" s="49">
        <f t="shared" ca="1" si="27"/>
        <v>0.98</v>
      </c>
      <c r="AC88" s="50">
        <f t="shared" ca="1" si="28"/>
        <v>0</v>
      </c>
      <c r="AD88" s="42">
        <f t="shared" ca="1" si="28"/>
        <v>1.9999999999999796E-2</v>
      </c>
    </row>
    <row r="89" spans="2:30" x14ac:dyDescent="0.25">
      <c r="B89" s="2">
        <v>2005</v>
      </c>
      <c r="C89" s="7">
        <f t="shared" ca="1" si="14"/>
        <v>933376.61369531252</v>
      </c>
      <c r="D89" s="7">
        <f t="shared" ca="1" si="15"/>
        <v>863021.59256249992</v>
      </c>
      <c r="E89" s="20">
        <f ca="1">INDEX($E$71:$N$71,COLUMNS(OFFSET($E$71,0,B89-$B$83):$N$71))</f>
        <v>1.019584262614931</v>
      </c>
      <c r="F89" s="20">
        <f ca="1">INDEX($T$71:$AC$71,COLUMNS(OFFSET($T$71,0,B89-$B$83):$AC$71))</f>
        <v>1.0869565217391304</v>
      </c>
      <c r="G89" s="7">
        <f t="shared" ca="1" si="16"/>
        <v>951656.10641655652</v>
      </c>
      <c r="H89" s="7">
        <f t="shared" ca="1" si="16"/>
        <v>938066.94843749981</v>
      </c>
      <c r="I89" s="33">
        <f t="shared" ca="1" si="17"/>
        <v>70355.021132812602</v>
      </c>
      <c r="K89" s="32">
        <f t="shared" ca="1" si="18"/>
        <v>18279.492721243994</v>
      </c>
      <c r="L89" s="32">
        <f t="shared" ca="1" si="19"/>
        <v>4690.3347421872895</v>
      </c>
      <c r="M89" s="32">
        <f t="shared" ca="1" si="20"/>
        <v>88634.513854056597</v>
      </c>
      <c r="N89" s="32">
        <f t="shared" ca="1" si="21"/>
        <v>75045.355874999892</v>
      </c>
      <c r="O89" s="32">
        <f>'US PP Auto Key'!J30</f>
        <v>4690.3347421874059</v>
      </c>
      <c r="P89" s="32">
        <f t="shared" ca="1" si="22"/>
        <v>-13589.157979056588</v>
      </c>
      <c r="Q89" s="32">
        <f t="shared" ca="1" si="23"/>
        <v>1.1641532182693481E-10</v>
      </c>
      <c r="V89" s="2">
        <v>84</v>
      </c>
      <c r="W89" s="58">
        <f t="shared" ca="1" si="24"/>
        <v>1</v>
      </c>
      <c r="X89" s="58"/>
      <c r="Y89" s="58">
        <f t="shared" ca="1" si="25"/>
        <v>1.0101010101010102</v>
      </c>
      <c r="Z89" s="58"/>
      <c r="AA89" s="49">
        <f t="shared" ca="1" si="26"/>
        <v>1</v>
      </c>
      <c r="AB89" s="49">
        <f t="shared" ca="1" si="27"/>
        <v>0.99</v>
      </c>
      <c r="AC89" s="50">
        <f t="shared" ca="1" si="28"/>
        <v>1.0000000000000009E-2</v>
      </c>
      <c r="AD89" s="42">
        <f t="shared" ca="1" si="28"/>
        <v>1.0000000000000009E-2</v>
      </c>
    </row>
    <row r="90" spans="2:30" x14ac:dyDescent="0.25">
      <c r="B90" s="2">
        <v>2006</v>
      </c>
      <c r="C90" s="7">
        <f t="shared" ca="1" si="14"/>
        <v>962808.46420253895</v>
      </c>
      <c r="D90" s="7">
        <f t="shared" ca="1" si="15"/>
        <v>827375.04852187494</v>
      </c>
      <c r="E90" s="20">
        <f ca="1">INDEX($E$71:$N$71,COLUMNS(OFFSET($E$71,0,B90-$B$83):$N$71))</f>
        <v>1.0545208579523981</v>
      </c>
      <c r="F90" s="20">
        <f ca="1">INDEX($T$71:$AC$71,COLUMNS(OFFSET($T$71,0,B90-$B$83):$AC$71))</f>
        <v>1.1904761904761909</v>
      </c>
      <c r="G90" s="7">
        <f t="shared" ca="1" si="16"/>
        <v>1015301.6077146921</v>
      </c>
      <c r="H90" s="7">
        <f t="shared" ca="1" si="16"/>
        <v>984970.29585937527</v>
      </c>
      <c r="I90" s="33">
        <f t="shared" ca="1" si="17"/>
        <v>135433.41568066401</v>
      </c>
      <c r="K90" s="32">
        <f t="shared" ca="1" si="18"/>
        <v>52493.143512153183</v>
      </c>
      <c r="L90" s="32">
        <f t="shared" ca="1" si="19"/>
        <v>22161.831656836323</v>
      </c>
      <c r="M90" s="32">
        <f t="shared" ca="1" si="20"/>
        <v>187926.55919281719</v>
      </c>
      <c r="N90" s="32">
        <f t="shared" ca="1" si="21"/>
        <v>157595.24733750033</v>
      </c>
      <c r="O90" s="32">
        <f>'US PP Auto Key'!J31</f>
        <v>22161.831656835973</v>
      </c>
      <c r="P90" s="32">
        <f t="shared" ca="1" si="22"/>
        <v>-30331.31185531721</v>
      </c>
      <c r="Q90" s="32">
        <f t="shared" ca="1" si="23"/>
        <v>-3.4924596548080444E-10</v>
      </c>
      <c r="V90" s="2">
        <v>96</v>
      </c>
      <c r="W90" s="58">
        <f t="shared" ca="1" si="24"/>
        <v>1</v>
      </c>
      <c r="X90" s="58"/>
      <c r="Y90" s="58">
        <f t="shared" ca="1" si="25"/>
        <v>1.0101010101010102</v>
      </c>
      <c r="Z90" s="58"/>
      <c r="AA90" s="49">
        <f t="shared" ca="1" si="26"/>
        <v>1</v>
      </c>
      <c r="AB90" s="49">
        <f t="shared" ca="1" si="27"/>
        <v>0.99</v>
      </c>
      <c r="AC90" s="50">
        <f t="shared" ca="1" si="28"/>
        <v>0</v>
      </c>
      <c r="AD90" s="42">
        <f t="shared" ca="1" si="28"/>
        <v>0</v>
      </c>
    </row>
    <row r="91" spans="2:30" x14ac:dyDescent="0.25">
      <c r="B91" s="2">
        <v>2007</v>
      </c>
      <c r="C91" s="7">
        <f t="shared" ca="1" si="14"/>
        <v>979922.32309309568</v>
      </c>
      <c r="D91" s="7">
        <f t="shared" ca="1" si="15"/>
        <v>734295.35556316399</v>
      </c>
      <c r="E91" s="20">
        <f ca="1">INDEX($E$71:$N$71,COLUMNS(OFFSET($E$71,0,B91-$B$83):$N$71))</f>
        <v>1.1186963095228692</v>
      </c>
      <c r="F91" s="20">
        <f ca="1">INDEX($T$71:$AC$71,COLUMNS(OFFSET($T$71,0,B91-$B$83):$AC$71))</f>
        <v>1.408450704225352</v>
      </c>
      <c r="G91" s="7">
        <f t="shared" ca="1" si="16"/>
        <v>1096235.4864633228</v>
      </c>
      <c r="H91" s="7">
        <f t="shared" ca="1" si="16"/>
        <v>1034218.8106523436</v>
      </c>
      <c r="I91" s="33">
        <f t="shared" ca="1" si="17"/>
        <v>245626.96752993169</v>
      </c>
      <c r="K91" s="32">
        <f t="shared" ca="1" si="18"/>
        <v>116313.16337022709</v>
      </c>
      <c r="L91" s="32">
        <f t="shared" ca="1" si="19"/>
        <v>54296.487559247878</v>
      </c>
      <c r="M91" s="32">
        <f t="shared" ca="1" si="20"/>
        <v>361940.13090015878</v>
      </c>
      <c r="N91" s="32">
        <f t="shared" ca="1" si="21"/>
        <v>299923.45508917957</v>
      </c>
      <c r="O91" s="32">
        <f>'US PP Auto Key'!J32</f>
        <v>54296.487559247995</v>
      </c>
      <c r="P91" s="32">
        <f t="shared" ca="1" si="22"/>
        <v>-62016.675810979097</v>
      </c>
      <c r="Q91" s="32">
        <f t="shared" ca="1" si="23"/>
        <v>1.1641532182693481E-10</v>
      </c>
      <c r="V91" s="2">
        <v>108</v>
      </c>
      <c r="W91" s="58">
        <f t="shared" ca="1" si="24"/>
        <v>1</v>
      </c>
      <c r="X91" s="58"/>
      <c r="Y91" s="58">
        <f t="shared" ca="1" si="25"/>
        <v>1</v>
      </c>
      <c r="Z91" s="58"/>
      <c r="AA91" s="49">
        <f t="shared" ca="1" si="26"/>
        <v>1</v>
      </c>
      <c r="AB91" s="49">
        <f t="shared" ca="1" si="27"/>
        <v>1</v>
      </c>
      <c r="AC91" s="50">
        <f t="shared" ca="1" si="28"/>
        <v>0</v>
      </c>
      <c r="AD91" s="42">
        <f t="shared" ca="1" si="28"/>
        <v>1.0000000000000009E-2</v>
      </c>
    </row>
    <row r="92" spans="2:30" x14ac:dyDescent="0.25">
      <c r="B92" s="3">
        <v>2008</v>
      </c>
      <c r="C92" s="8">
        <f t="shared" ca="1" si="14"/>
        <v>931184.76164110424</v>
      </c>
      <c r="D92" s="8">
        <f t="shared" ca="1" si="15"/>
        <v>456090.49549768365</v>
      </c>
      <c r="E92" s="22">
        <f ca="1">INDEX($E$71:$N$71,COLUMNS(OFFSET($E$71,0,B92-$B$83):$N$71))</f>
        <v>1.318308639841099</v>
      </c>
      <c r="F92" s="22">
        <f ca="1">INDEX($T$71:$AC$71,COLUMNS(OFFSET($T$71,0,B92-$B$83):$AC$71))</f>
        <v>2.3809523809523818</v>
      </c>
      <c r="G92" s="8">
        <f t="shared" ca="1" si="16"/>
        <v>1227588.9165598422</v>
      </c>
      <c r="H92" s="8">
        <f t="shared" ca="1" si="16"/>
        <v>1085929.7511849615</v>
      </c>
      <c r="I92" s="38">
        <f t="shared" ca="1" si="17"/>
        <v>475094.26614342059</v>
      </c>
      <c r="J92" s="23"/>
      <c r="K92" s="39">
        <f t="shared" ca="1" si="18"/>
        <v>296404.15491873794</v>
      </c>
      <c r="L92" s="39">
        <f t="shared" ca="1" si="19"/>
        <v>154744.98954385729</v>
      </c>
      <c r="M92" s="39">
        <f t="shared" ca="1" si="20"/>
        <v>771498.42106215854</v>
      </c>
      <c r="N92" s="39">
        <f t="shared" ca="1" si="21"/>
        <v>629839.25568727788</v>
      </c>
      <c r="O92" s="39">
        <f>'US PP Auto Key'!J33</f>
        <v>154744.98954385682</v>
      </c>
      <c r="P92" s="39">
        <f t="shared" ca="1" si="22"/>
        <v>-141659.16537488112</v>
      </c>
      <c r="Q92" s="39">
        <f t="shared" ca="1" si="23"/>
        <v>-4.6566128730773926E-10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51">
        <f t="shared" ca="1" si="26"/>
        <v>1</v>
      </c>
      <c r="AB92" s="51">
        <f t="shared" ca="1" si="27"/>
        <v>1</v>
      </c>
      <c r="AC92" s="52">
        <f t="shared" ca="1" si="28"/>
        <v>0</v>
      </c>
      <c r="AD92" s="53">
        <f t="shared" ca="1" si="28"/>
        <v>0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8551188.616694551</v>
      </c>
      <c r="D94" s="7">
        <f ca="1">SUM(D83:D92)</f>
        <v>7573547.6146452231</v>
      </c>
      <c r="E94" s="2"/>
      <c r="F94" s="2"/>
      <c r="G94" s="7">
        <f ca="1">SUM(G83:G92)</f>
        <v>9052121.0859044138</v>
      </c>
      <c r="H94" s="7">
        <f ca="1">SUM(H83:H92)</f>
        <v>8804524.7748841792</v>
      </c>
      <c r="I94" s="32">
        <f ca="1">SUM(I83:I92)</f>
        <v>977641.00204932899</v>
      </c>
      <c r="K94" s="32">
        <f t="shared" ref="K94:Q94" ca="1" si="29">SUM(K83:K92)</f>
        <v>500932.46920986229</v>
      </c>
      <c r="L94" s="32">
        <f t="shared" ca="1" si="29"/>
        <v>253336.15818962862</v>
      </c>
      <c r="M94" s="32">
        <f t="shared" ca="1" si="29"/>
        <v>1478573.4712591912</v>
      </c>
      <c r="N94" s="32">
        <f t="shared" ca="1" si="29"/>
        <v>1230977.1602389575</v>
      </c>
      <c r="O94" s="32">
        <f t="shared" si="29"/>
        <v>253336.15818962816</v>
      </c>
      <c r="P94" s="32">
        <f t="shared" ca="1" si="29"/>
        <v>-247596.31102023413</v>
      </c>
      <c r="Q94" s="32">
        <f t="shared" ca="1" si="29"/>
        <v>-4.6566128730773926E-10</v>
      </c>
    </row>
    <row r="97" spans="13:14" x14ac:dyDescent="0.25">
      <c r="M97" s="32">
        <f ca="1">M94-N94</f>
        <v>247596.31102023367</v>
      </c>
      <c r="N97" s="57">
        <f ca="1">M97/'US PP Auto Key'!F19</f>
        <v>0.15960278970627748</v>
      </c>
    </row>
  </sheetData>
  <mergeCells count="20">
    <mergeCell ref="W83:X83"/>
    <mergeCell ref="Y83:Z83"/>
    <mergeCell ref="W84:X84"/>
    <mergeCell ref="Y84:Z84"/>
    <mergeCell ref="W85:X85"/>
    <mergeCell ref="Y85:Z85"/>
    <mergeCell ref="W86:X86"/>
    <mergeCell ref="Y86:Z86"/>
    <mergeCell ref="W87:X87"/>
    <mergeCell ref="Y87:Z87"/>
    <mergeCell ref="W88:X88"/>
    <mergeCell ref="Y88:Z88"/>
    <mergeCell ref="W92:X92"/>
    <mergeCell ref="Y92:Z92"/>
    <mergeCell ref="W89:X89"/>
    <mergeCell ref="Y89:Z89"/>
    <mergeCell ref="W90:X90"/>
    <mergeCell ref="Y90:Z90"/>
    <mergeCell ref="W91:X91"/>
    <mergeCell ref="Y91:Z91"/>
  </mergeCells>
  <pageMargins left="0.7" right="0.7" top="0.75" bottom="0.75" header="0.3" footer="0.3"/>
  <ignoredErrors>
    <ignoredError sqref="F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BA5E-FFCC-4862-B7E4-35C70CE390B1}">
  <dimension ref="B3:AD96"/>
  <sheetViews>
    <sheetView showGridLines="0" topLeftCell="A27" zoomScale="60" zoomScaleNormal="60" workbookViewId="0">
      <selection activeCell="U56" sqref="U56"/>
    </sheetView>
  </sheetViews>
  <sheetFormatPr defaultRowHeight="15" x14ac:dyDescent="0.25"/>
  <cols>
    <col min="3" max="3" width="11.5703125" customWidth="1"/>
    <col min="4" max="4" width="11.140625" customWidth="1"/>
    <col min="5" max="5" width="10.28515625" customWidth="1"/>
    <col min="6" max="6" width="10.5703125" customWidth="1"/>
    <col min="7" max="9" width="11.28515625" customWidth="1"/>
    <col min="11" max="11" width="9.140625" customWidth="1"/>
    <col min="13" max="13" width="11" customWidth="1"/>
    <col min="14" max="14" width="10.28515625" customWidth="1"/>
    <col min="20" max="20" width="10.140625" customWidth="1"/>
    <col min="21" max="21" width="11.28515625" customWidth="1"/>
    <col min="22" max="22" width="9.7109375" customWidth="1"/>
    <col min="23" max="23" width="9.42578125" customWidth="1"/>
    <col min="24" max="24" width="15.5703125" customWidth="1"/>
    <col min="25" max="25" width="8.7109375" customWidth="1"/>
    <col min="26" max="26" width="15" customWidth="1"/>
    <col min="27" max="27" width="10.28515625" customWidth="1"/>
    <col min="28" max="28" width="11.7109375" customWidth="1"/>
    <col min="29" max="29" width="12" customWidth="1"/>
  </cols>
  <sheetData>
    <row r="3" spans="11:16" x14ac:dyDescent="0.25">
      <c r="L3" s="4"/>
      <c r="M3" s="55" t="s">
        <v>90</v>
      </c>
      <c r="N3" s="55"/>
      <c r="O3" s="4"/>
      <c r="P3" s="4"/>
    </row>
    <row r="4" spans="11:16" x14ac:dyDescent="0.25">
      <c r="L4" s="23"/>
      <c r="M4" s="40" t="s">
        <v>62</v>
      </c>
      <c r="N4" s="40"/>
      <c r="O4" s="23"/>
      <c r="P4" s="23"/>
    </row>
    <row r="6" spans="11:16" x14ac:dyDescent="0.25">
      <c r="N6" s="54" t="s">
        <v>92</v>
      </c>
      <c r="P6" s="54" t="s">
        <v>92</v>
      </c>
    </row>
    <row r="7" spans="11:16" x14ac:dyDescent="0.25">
      <c r="K7" s="1" t="s">
        <v>91</v>
      </c>
      <c r="L7" s="23"/>
      <c r="M7" s="23"/>
      <c r="N7" s="56" t="s">
        <v>48</v>
      </c>
      <c r="O7" s="23"/>
      <c r="P7" s="56" t="s">
        <v>49</v>
      </c>
    </row>
    <row r="8" spans="11:16" x14ac:dyDescent="0.25">
      <c r="L8" s="2">
        <v>12</v>
      </c>
      <c r="N8" s="50">
        <v>0.77</v>
      </c>
      <c r="P8" s="42">
        <v>0.42</v>
      </c>
    </row>
    <row r="9" spans="11:16" x14ac:dyDescent="0.25">
      <c r="L9" s="2">
        <v>24</v>
      </c>
      <c r="N9" s="50">
        <v>0.9</v>
      </c>
      <c r="P9" s="42">
        <v>0.71</v>
      </c>
    </row>
    <row r="10" spans="11:16" x14ac:dyDescent="0.25">
      <c r="L10" s="2">
        <v>36</v>
      </c>
      <c r="N10" s="50">
        <v>0.95</v>
      </c>
      <c r="P10" s="42">
        <v>0.84</v>
      </c>
    </row>
    <row r="11" spans="11:16" x14ac:dyDescent="0.25">
      <c r="L11" s="2">
        <v>48</v>
      </c>
      <c r="N11" s="50">
        <v>0.98</v>
      </c>
      <c r="P11" s="42">
        <v>0.92</v>
      </c>
    </row>
    <row r="12" spans="11:16" x14ac:dyDescent="0.25">
      <c r="L12" s="2">
        <v>60</v>
      </c>
      <c r="N12" s="50">
        <v>0.99</v>
      </c>
      <c r="P12" s="42">
        <v>0.96</v>
      </c>
    </row>
    <row r="13" spans="11:16" x14ac:dyDescent="0.25">
      <c r="L13" s="2">
        <v>72</v>
      </c>
      <c r="N13" s="50">
        <v>0.99</v>
      </c>
      <c r="P13" s="42">
        <v>0.98</v>
      </c>
    </row>
    <row r="14" spans="11:16" x14ac:dyDescent="0.25">
      <c r="L14" s="2">
        <v>84</v>
      </c>
      <c r="N14" s="50">
        <v>1</v>
      </c>
      <c r="P14" s="42">
        <v>0.99</v>
      </c>
    </row>
    <row r="15" spans="11:16" x14ac:dyDescent="0.25">
      <c r="L15" s="2">
        <v>96</v>
      </c>
      <c r="N15" s="50">
        <v>1</v>
      </c>
      <c r="P15" s="42">
        <v>0.99</v>
      </c>
    </row>
    <row r="16" spans="11:16" x14ac:dyDescent="0.25">
      <c r="L16" s="2">
        <v>108</v>
      </c>
      <c r="N16" s="50">
        <v>1</v>
      </c>
      <c r="P16" s="42">
        <v>1</v>
      </c>
    </row>
    <row r="17" spans="2:27" x14ac:dyDescent="0.25">
      <c r="L17" s="3">
        <v>120</v>
      </c>
      <c r="M17" s="23"/>
      <c r="N17" s="52">
        <v>1</v>
      </c>
      <c r="O17" s="23"/>
      <c r="P17" s="53">
        <v>1</v>
      </c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VLOOKUP(C$25,$L$8:$P$17,3,FALSE)*'US PP Auto Key'!$M10</f>
        <v>539000</v>
      </c>
      <c r="D26" s="7">
        <f>VLOOKUP(D$25,$L$8:$P$17,3,FALSE)*'US PP Auto Key'!$M10</f>
        <v>630000</v>
      </c>
      <c r="E26" s="7">
        <f>VLOOKUP(E$25,$L$8:$P$17,3,FALSE)*'US PP Auto Key'!$M10</f>
        <v>665000</v>
      </c>
      <c r="F26" s="7">
        <f>VLOOKUP(F$25,$L$8:$P$17,3,FALSE)*'US PP Auto Key'!$M10</f>
        <v>686000</v>
      </c>
      <c r="G26" s="7">
        <f>VLOOKUP(G$25,$L$8:$P$17,3,FALSE)*'US PP Auto Key'!$M10</f>
        <v>693000</v>
      </c>
      <c r="H26" s="7">
        <f>VLOOKUP(H$25,$L$8:$P$17,3,FALSE)*'US PP Auto Key'!$M10</f>
        <v>693000</v>
      </c>
      <c r="I26" s="7">
        <f>VLOOKUP(I$25,$L$8:$P$17,3,FALSE)*'US PP Auto Key'!$M10</f>
        <v>700000</v>
      </c>
      <c r="J26" s="7">
        <f>VLOOKUP(J$25,$L$8:$P$17,3,FALSE)*'US PP Auto Key'!$M10</f>
        <v>700000</v>
      </c>
      <c r="K26" s="7">
        <f>VLOOKUP(K$25,$L$8:$P$17,3,FALSE)*'US PP Auto Key'!$M10</f>
        <v>700000</v>
      </c>
      <c r="L26" s="7">
        <f>VLOOKUP(L$25,$L$8:$P$17,3,FALSE)*'US PP Auto Key'!$M10</f>
        <v>700000</v>
      </c>
      <c r="Q26" s="2">
        <v>1999</v>
      </c>
      <c r="R26" s="7">
        <f>VLOOKUP(R$25,$L$8:$P$17,5,FALSE)*'US PP Auto Key'!$M10</f>
        <v>294000</v>
      </c>
      <c r="S26" s="7">
        <f>VLOOKUP(S$25,$L$8:$P$17,5,FALSE)*'US PP Auto Key'!$M10</f>
        <v>497000</v>
      </c>
      <c r="T26" s="7">
        <f>VLOOKUP(T$25,$L$8:$P$17,5,FALSE)*'US PP Auto Key'!$M10</f>
        <v>588000</v>
      </c>
      <c r="U26" s="7">
        <f>VLOOKUP(U$25,$L$8:$P$17,5,FALSE)*'US PP Auto Key'!$M10</f>
        <v>644000</v>
      </c>
      <c r="V26" s="7">
        <f>VLOOKUP(V$25,$L$8:$P$17,5,FALSE)*'US PP Auto Key'!$M10</f>
        <v>672000</v>
      </c>
      <c r="W26" s="7">
        <f>VLOOKUP(W$25,$L$8:$P$17,5,FALSE)*'US PP Auto Key'!$M10</f>
        <v>686000</v>
      </c>
      <c r="X26" s="7">
        <f>VLOOKUP(X$25,$L$8:$P$17,5,FALSE)*'US PP Auto Key'!$M10</f>
        <v>693000</v>
      </c>
      <c r="Y26" s="7">
        <f>VLOOKUP(Y$25,$L$8:$P$17,5,FALSE)*'US PP Auto Key'!$M10</f>
        <v>693000</v>
      </c>
      <c r="Z26" s="7">
        <f>VLOOKUP(Z$25,$L$8:$P$17,5,FALSE)*'US PP Auto Key'!$M10</f>
        <v>700000</v>
      </c>
      <c r="AA26" s="7">
        <f>VLOOKUP(AA$25,$L$8:$P$17,5,FALSE)*'US PP Auto Key'!$M10</f>
        <v>700000</v>
      </c>
    </row>
    <row r="27" spans="2:27" x14ac:dyDescent="0.25">
      <c r="B27" s="2">
        <v>2000</v>
      </c>
      <c r="C27" s="7">
        <f>VLOOKUP(C$25,$L$8:$P$17,3,FALSE)*'US PP Auto Key'!$M11</f>
        <v>565950</v>
      </c>
      <c r="D27" s="7">
        <f>VLOOKUP(D$25,$L$8:$P$17,3,FALSE)*'US PP Auto Key'!$M11</f>
        <v>661500</v>
      </c>
      <c r="E27" s="7">
        <f>VLOOKUP(E$25,$L$8:$P$17,3,FALSE)*'US PP Auto Key'!$M11</f>
        <v>698250</v>
      </c>
      <c r="F27" s="7">
        <f>VLOOKUP(F$25,$L$8:$P$17,3,FALSE)*'US PP Auto Key'!$M11</f>
        <v>720300</v>
      </c>
      <c r="G27" s="7">
        <f>VLOOKUP(G$25,$L$8:$P$17,3,FALSE)*'US PP Auto Key'!$M11</f>
        <v>727650</v>
      </c>
      <c r="H27" s="7">
        <f>VLOOKUP(H$25,$L$8:$P$17,3,FALSE)*'US PP Auto Key'!$M11</f>
        <v>727650</v>
      </c>
      <c r="I27" s="7">
        <f>VLOOKUP(I$25,$L$8:$P$17,3,FALSE)*'US PP Auto Key'!$M11</f>
        <v>735000</v>
      </c>
      <c r="J27" s="7">
        <f>VLOOKUP(J$25,$L$8:$P$17,3,FALSE)*'US PP Auto Key'!$M11</f>
        <v>735000</v>
      </c>
      <c r="K27" s="7">
        <f>VLOOKUP(K$25,$L$8:$P$17,3,FALSE)*'US PP Auto Key'!$M11</f>
        <v>735000</v>
      </c>
      <c r="L27" s="7"/>
      <c r="Q27" s="2">
        <v>2000</v>
      </c>
      <c r="R27" s="7">
        <f>VLOOKUP(R$25,$L$8:$P$17,5,FALSE)*'US PP Auto Key'!$M11</f>
        <v>308700</v>
      </c>
      <c r="S27" s="7">
        <f>VLOOKUP(S$25,$L$8:$P$17,5,FALSE)*'US PP Auto Key'!$M11</f>
        <v>521850</v>
      </c>
      <c r="T27" s="7">
        <f>VLOOKUP(T$25,$L$8:$P$17,5,FALSE)*'US PP Auto Key'!$M11</f>
        <v>617400</v>
      </c>
      <c r="U27" s="7">
        <f>VLOOKUP(U$25,$L$8:$P$17,5,FALSE)*'US PP Auto Key'!$M11</f>
        <v>676200</v>
      </c>
      <c r="V27" s="7">
        <f>VLOOKUP(V$25,$L$8:$P$17,5,FALSE)*'US PP Auto Key'!$M11</f>
        <v>705600</v>
      </c>
      <c r="W27" s="7">
        <f>VLOOKUP(W$25,$L$8:$P$17,5,FALSE)*'US PP Auto Key'!$M11</f>
        <v>720300</v>
      </c>
      <c r="X27" s="7">
        <f>VLOOKUP(X$25,$L$8:$P$17,5,FALSE)*'US PP Auto Key'!$M11</f>
        <v>727650</v>
      </c>
      <c r="Y27" s="7">
        <f>VLOOKUP(Y$25,$L$8:$P$17,5,FALSE)*'US PP Auto Key'!$M11</f>
        <v>727650</v>
      </c>
      <c r="Z27" s="7">
        <f>VLOOKUP(Z$25,$L$8:$P$17,5,FALSE)*'US PP Auto Key'!$M11</f>
        <v>735000</v>
      </c>
      <c r="AA27" s="7"/>
    </row>
    <row r="28" spans="2:27" x14ac:dyDescent="0.25">
      <c r="B28" s="2">
        <v>2001</v>
      </c>
      <c r="C28" s="7">
        <f>VLOOKUP(C$25,$L$8:$P$17,3,FALSE)*'US PP Auto Key'!$M12</f>
        <v>594247.5</v>
      </c>
      <c r="D28" s="7">
        <f>VLOOKUP(D$25,$L$8:$P$17,3,FALSE)*'US PP Auto Key'!$M12</f>
        <v>694575</v>
      </c>
      <c r="E28" s="7">
        <f>VLOOKUP(E$25,$L$8:$P$17,3,FALSE)*'US PP Auto Key'!$M12</f>
        <v>733162.5</v>
      </c>
      <c r="F28" s="7">
        <f>VLOOKUP(F$25,$L$8:$P$17,3,FALSE)*'US PP Auto Key'!$M12</f>
        <v>756315</v>
      </c>
      <c r="G28" s="7">
        <f>VLOOKUP(G$25,$L$8:$P$17,3,FALSE)*'US PP Auto Key'!$M12</f>
        <v>764032.5</v>
      </c>
      <c r="H28" s="7">
        <f>VLOOKUP(H$25,$L$8:$P$17,3,FALSE)*'US PP Auto Key'!$M12</f>
        <v>764032.5</v>
      </c>
      <c r="I28" s="7">
        <f>VLOOKUP(I$25,$L$8:$P$17,3,FALSE)*'US PP Auto Key'!$M12</f>
        <v>771750</v>
      </c>
      <c r="J28" s="7">
        <f>VLOOKUP(J$25,$L$8:$P$17,3,FALSE)*'US PP Auto Key'!$M12</f>
        <v>771750</v>
      </c>
      <c r="K28" s="7"/>
      <c r="L28" s="7"/>
      <c r="Q28" s="2">
        <v>2001</v>
      </c>
      <c r="R28" s="7">
        <f>VLOOKUP(R$25,$L$8:$P$17,5,FALSE)*'US PP Auto Key'!$M12</f>
        <v>324135</v>
      </c>
      <c r="S28" s="7">
        <f>VLOOKUP(S$25,$L$8:$P$17,5,FALSE)*'US PP Auto Key'!$M12</f>
        <v>547942.5</v>
      </c>
      <c r="T28" s="7">
        <f>VLOOKUP(T$25,$L$8:$P$17,5,FALSE)*'US PP Auto Key'!$M12</f>
        <v>648270</v>
      </c>
      <c r="U28" s="7">
        <f>VLOOKUP(U$25,$L$8:$P$17,5,FALSE)*'US PP Auto Key'!$M12</f>
        <v>710010</v>
      </c>
      <c r="V28" s="7">
        <f>VLOOKUP(V$25,$L$8:$P$17,5,FALSE)*'US PP Auto Key'!$M12</f>
        <v>740880</v>
      </c>
      <c r="W28" s="7">
        <f>VLOOKUP(W$25,$L$8:$P$17,5,FALSE)*'US PP Auto Key'!$M12</f>
        <v>756315</v>
      </c>
      <c r="X28" s="7">
        <f>VLOOKUP(X$25,$L$8:$P$17,5,FALSE)*'US PP Auto Key'!$M12</f>
        <v>764032.5</v>
      </c>
      <c r="Y28" s="7">
        <f>VLOOKUP(Y$25,$L$8:$P$17,5,FALSE)*'US PP Auto Key'!$M12</f>
        <v>764032.5</v>
      </c>
      <c r="Z28" s="7"/>
      <c r="AA28" s="7"/>
    </row>
    <row r="29" spans="2:27" x14ac:dyDescent="0.25">
      <c r="B29" s="2">
        <v>2002</v>
      </c>
      <c r="C29" s="7">
        <f>VLOOKUP(C$25,$L$8:$P$17,3,FALSE)*'US PP Auto Key'!$M13</f>
        <v>623959.875</v>
      </c>
      <c r="D29" s="7">
        <f>VLOOKUP(D$25,$L$8:$P$17,3,FALSE)*'US PP Auto Key'!$M13</f>
        <v>729303.75</v>
      </c>
      <c r="E29" s="7">
        <f>VLOOKUP(E$25,$L$8:$P$17,3,FALSE)*'US PP Auto Key'!$M13</f>
        <v>769820.625</v>
      </c>
      <c r="F29" s="7">
        <f>VLOOKUP(F$25,$L$8:$P$17,3,FALSE)*'US PP Auto Key'!$M13</f>
        <v>794130.75</v>
      </c>
      <c r="G29" s="7">
        <f>VLOOKUP(G$25,$L$8:$P$17,3,FALSE)*'US PP Auto Key'!$M13</f>
        <v>802234.125</v>
      </c>
      <c r="H29" s="7">
        <f>VLOOKUP(H$25,$L$8:$P$17,3,FALSE)*'US PP Auto Key'!$M13</f>
        <v>802234.125</v>
      </c>
      <c r="I29" s="7">
        <f>VLOOKUP(I$25,$L$8:$P$17,3,FALSE)*'US PP Auto Key'!$M13</f>
        <v>810337.5</v>
      </c>
      <c r="J29" s="7"/>
      <c r="K29" s="7"/>
      <c r="L29" s="7"/>
      <c r="Q29" s="2">
        <v>2002</v>
      </c>
      <c r="R29" s="7">
        <f>VLOOKUP(R$25,$L$8:$P$17,5,FALSE)*'US PP Auto Key'!$M13</f>
        <v>340341.75</v>
      </c>
      <c r="S29" s="7">
        <f>VLOOKUP(S$25,$L$8:$P$17,5,FALSE)*'US PP Auto Key'!$M13</f>
        <v>575339.625</v>
      </c>
      <c r="T29" s="7">
        <f>VLOOKUP(T$25,$L$8:$P$17,5,FALSE)*'US PP Auto Key'!$M13</f>
        <v>680683.5</v>
      </c>
      <c r="U29" s="7">
        <f>VLOOKUP(U$25,$L$8:$P$17,5,FALSE)*'US PP Auto Key'!$M13</f>
        <v>745510.5</v>
      </c>
      <c r="V29" s="7">
        <f>VLOOKUP(V$25,$L$8:$P$17,5,FALSE)*'US PP Auto Key'!$M13</f>
        <v>777924</v>
      </c>
      <c r="W29" s="7">
        <f>VLOOKUP(W$25,$L$8:$P$17,5,FALSE)*'US PP Auto Key'!$M13</f>
        <v>794130.75</v>
      </c>
      <c r="X29" s="7">
        <f>VLOOKUP(X$25,$L$8:$P$17,5,FALSE)*'US PP Auto Key'!$M13</f>
        <v>802234.125</v>
      </c>
      <c r="Y29" s="7"/>
      <c r="Z29" s="7"/>
      <c r="AA29" s="7"/>
    </row>
    <row r="30" spans="2:27" x14ac:dyDescent="0.25">
      <c r="B30" s="2">
        <v>2003</v>
      </c>
      <c r="C30" s="7">
        <f>VLOOKUP(C$25,$L$8:$P$17,3,FALSE)*'US PP Auto Key'!$M14</f>
        <v>655157.86875000002</v>
      </c>
      <c r="D30" s="7">
        <f>VLOOKUP(D$25,$L$8:$P$17,3,FALSE)*'US PP Auto Key'!$M14</f>
        <v>765768.9375</v>
      </c>
      <c r="E30" s="7">
        <f>VLOOKUP(E$25,$L$8:$P$17,3,FALSE)*'US PP Auto Key'!$M14</f>
        <v>808311.65625</v>
      </c>
      <c r="F30" s="7">
        <f>VLOOKUP(F$25,$L$8:$P$17,3,FALSE)*'US PP Auto Key'!$M14</f>
        <v>833837.28749999998</v>
      </c>
      <c r="G30" s="7">
        <f>VLOOKUP(G$25,$L$8:$P$17,3,FALSE)*'US PP Auto Key'!$M14</f>
        <v>842345.83125000005</v>
      </c>
      <c r="H30" s="7">
        <f>VLOOKUP(H$25,$L$8:$P$17,3,FALSE)*'US PP Auto Key'!$M14</f>
        <v>842345.83125000005</v>
      </c>
      <c r="I30" s="7"/>
      <c r="J30" s="7"/>
      <c r="K30" s="7"/>
      <c r="L30" s="7"/>
      <c r="Q30" s="2">
        <v>2003</v>
      </c>
      <c r="R30" s="7">
        <f>VLOOKUP(R$25,$L$8:$P$17,5,FALSE)*'US PP Auto Key'!$M14</f>
        <v>357358.83749999997</v>
      </c>
      <c r="S30" s="7">
        <f>VLOOKUP(S$25,$L$8:$P$17,5,FALSE)*'US PP Auto Key'!$M14</f>
        <v>604106.60624999995</v>
      </c>
      <c r="T30" s="7">
        <f>VLOOKUP(T$25,$L$8:$P$17,5,FALSE)*'US PP Auto Key'!$M14</f>
        <v>714717.67499999993</v>
      </c>
      <c r="U30" s="7">
        <f>VLOOKUP(U$25,$L$8:$P$17,5,FALSE)*'US PP Auto Key'!$M14</f>
        <v>782786.02500000002</v>
      </c>
      <c r="V30" s="7">
        <f>VLOOKUP(V$25,$L$8:$P$17,5,FALSE)*'US PP Auto Key'!$M14</f>
        <v>816820.2</v>
      </c>
      <c r="W30" s="7">
        <f>VLOOKUP(W$25,$L$8:$P$17,5,FALSE)*'US PP Auto Key'!$M14</f>
        <v>833837.28749999998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VLOOKUP(C$25,$L$8:$P$17,3,FALSE)*'US PP Auto Key'!$M15</f>
        <v>786189.4425</v>
      </c>
      <c r="D31" s="7">
        <f>VLOOKUP(D$25,$L$8:$P$17,3,FALSE)*'US PP Auto Key'!$M15</f>
        <v>918922.72499999998</v>
      </c>
      <c r="E31" s="7">
        <f>VLOOKUP(E$25,$L$8:$P$17,3,FALSE)*'US PP Auto Key'!$M15</f>
        <v>969973.98749999993</v>
      </c>
      <c r="F31" s="7">
        <f>'US PP Auto &amp; CR'!U31+('US PP Auto &amp; CR'!F31-'US PP Auto &amp; CR'!U31)*1.06</f>
        <v>1004280.4359</v>
      </c>
      <c r="G31" s="7">
        <f>VLOOKUP(G$25,$L$8:$P$17,3,FALSE)*'US PP Auto Key'!$M15</f>
        <v>1010814.9974999999</v>
      </c>
      <c r="H31" s="7"/>
      <c r="I31" s="7"/>
      <c r="J31" s="7"/>
      <c r="K31" s="7"/>
      <c r="L31" s="7"/>
      <c r="Q31" s="2">
        <v>2004</v>
      </c>
      <c r="R31" s="7">
        <f>VLOOKUP(R$25,$L$8:$P$17,5,FALSE)*'US PP Auto Key'!$M15</f>
        <v>428830.60499999998</v>
      </c>
      <c r="S31" s="7">
        <f>VLOOKUP(S$25,$L$8:$P$17,5,FALSE)*'US PP Auto Key'!$M15</f>
        <v>724927.92749999999</v>
      </c>
      <c r="T31" s="7">
        <f>VLOOKUP(T$25,$L$8:$P$17,5,FALSE)*'US PP Auto Key'!$M15</f>
        <v>857661.21</v>
      </c>
      <c r="U31" s="7">
        <f>VLOOKUP(U$25,$L$8:$P$17,5,FALSE)*'US PP Auto Key'!$M15</f>
        <v>939343.2300000001</v>
      </c>
      <c r="V31" s="7">
        <f>VLOOKUP(V$25,$L$8:$P$17,5,FALSE)*'US PP Auto Key'!$M15</f>
        <v>980184.24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VLOOKUP(C$25,$L$8:$P$17,3,FALSE)*'US PP Auto Key'!$M16</f>
        <v>877092.59678906249</v>
      </c>
      <c r="D32" s="7">
        <f>VLOOKUP(D$25,$L$8:$P$17,3,FALSE)*'US PP Auto Key'!$M16</f>
        <v>1025173.165078125</v>
      </c>
      <c r="E32" s="7">
        <f>'US PP Auto &amp; CR'!T32+('US PP Auto &amp; CR'!E32-'US PP Auto &amp; CR'!T32)*1.06</f>
        <v>1089645.1663485938</v>
      </c>
      <c r="F32" s="7">
        <f>'US PP Auto &amp; CR'!U32+('US PP Auto &amp; CR'!F32-'US PP Auto &amp; CR'!U32)*1.25</f>
        <v>1133385.8880585937</v>
      </c>
      <c r="G32" s="7"/>
      <c r="H32" s="7"/>
      <c r="I32" s="7"/>
      <c r="J32" s="7"/>
      <c r="K32" s="7"/>
      <c r="L32" s="7"/>
      <c r="Q32" s="2">
        <v>2005</v>
      </c>
      <c r="R32" s="7">
        <f>VLOOKUP(R$25,$L$8:$P$17,5,FALSE)*'US PP Auto Key'!$M16</f>
        <v>478414.14370312495</v>
      </c>
      <c r="S32" s="7">
        <f>VLOOKUP(S$25,$L$8:$P$17,5,FALSE)*'US PP Auto Key'!$M16</f>
        <v>808747.71911718743</v>
      </c>
      <c r="T32" s="7">
        <f>VLOOKUP(T$25,$L$8:$P$17,5,FALSE)*'US PP Auto Key'!$M16</f>
        <v>956828.2874062499</v>
      </c>
      <c r="U32" s="7">
        <f>VLOOKUP(U$25,$L$8:$P$17,5,FALSE)*'US PP Auto Key'!$M16</f>
        <v>1047954.7909687499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VLOOKUP(C$25,$L$8:$P$17,3,FALSE)*'US PP Auto Key'!$M17</f>
        <v>975120.59290078131</v>
      </c>
      <c r="D33" s="7">
        <f>'US PP Auto &amp; CR'!S33+('US PP Auto &amp; CR'!D33-'US PP Auto &amp; CR'!S33)*1.06</f>
        <v>1154188.1926880158</v>
      </c>
      <c r="E33" s="7">
        <f>'US PP Auto &amp; CR'!T33+('US PP Auto &amp; CR'!E33-'US PP Auto &amp; CR'!T33)*1.25</f>
        <v>1237896.5968318358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VLOOKUP(R$25,$L$8:$P$17,5,FALSE)*'US PP Auto Key'!$M17</f>
        <v>531883.95976406243</v>
      </c>
      <c r="S33" s="7">
        <f>VLOOKUP(S$25,$L$8:$P$17,5,FALSE)*'US PP Auto Key'!$M17</f>
        <v>899137.1700773437</v>
      </c>
      <c r="T33" s="7">
        <f>VLOOKUP(T$25,$L$8:$P$17,5,FALSE)*'US PP Auto Key'!$M17</f>
        <v>1063767.9195281249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'US PP Auto &amp; CR'!R34+('US PP Auto &amp; CR'!C34-'US PP Auto &amp; CR'!R34)*1.06</f>
        <v>1110233.8932352909</v>
      </c>
      <c r="D34" s="7">
        <f>'US PP Auto &amp; CR'!S34+('US PP Auto &amp; CR'!D34-'US PP Auto &amp; CR'!S34)*1.25</f>
        <v>1329894.5813406298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VLOOKUP(R$25,$L$8:$P$17,5,FALSE)*'US PP Auto Key'!$M18</f>
        <v>589504.72207183589</v>
      </c>
      <c r="S34" s="7">
        <f>VLOOKUP(S$25,$L$8:$P$17,5,FALSE)*'US PP Auto Key'!$M18</f>
        <v>996543.69683572254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'US PP Auto &amp; CR'!R35+('US PP Auto &amp; CR'!C35-'US PP Auto &amp; CR'!R35)*1.25</f>
        <v>1330263.9452015774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VLOOKUP(R$25,$L$8:$P$17,5,FALSE)*'US PP Auto Key'!$M19</f>
        <v>651557.85071097664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1.1688311688311688</v>
      </c>
      <c r="D43" s="24">
        <f t="shared" ref="D43:J50" si="2">E26/D26</f>
        <v>1.0555555555555556</v>
      </c>
      <c r="E43" s="24">
        <f t="shared" si="2"/>
        <v>1.0315789473684212</v>
      </c>
      <c r="F43" s="24">
        <f t="shared" si="2"/>
        <v>1.010204081632653</v>
      </c>
      <c r="G43" s="24">
        <f t="shared" si="2"/>
        <v>1</v>
      </c>
      <c r="H43" s="24">
        <f t="shared" si="2"/>
        <v>1.0101010101010102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1.6904761904761905</v>
      </c>
      <c r="S43" s="24">
        <f t="shared" ref="S43:Y50" si="3">T26/S26</f>
        <v>1.1830985915492958</v>
      </c>
      <c r="T43" s="24">
        <f t="shared" si="3"/>
        <v>1.0952380952380953</v>
      </c>
      <c r="U43" s="24">
        <f t="shared" si="3"/>
        <v>1.0434782608695652</v>
      </c>
      <c r="V43" s="24">
        <f t="shared" si="3"/>
        <v>1.0208333333333333</v>
      </c>
      <c r="W43" s="24">
        <f t="shared" si="3"/>
        <v>1.010204081632653</v>
      </c>
      <c r="X43" s="24">
        <f t="shared" si="3"/>
        <v>1</v>
      </c>
      <c r="Y43" s="25">
        <f t="shared" si="3"/>
        <v>1.0101010101010102</v>
      </c>
      <c r="Z43" s="25">
        <f>AA26/Z26</f>
        <v>1</v>
      </c>
      <c r="AA43" s="7"/>
    </row>
    <row r="44" spans="2:27" x14ac:dyDescent="0.25">
      <c r="B44" s="2">
        <v>2000</v>
      </c>
      <c r="C44" s="25">
        <f t="shared" ref="C44:C51" si="4">D27/C27</f>
        <v>1.1688311688311688</v>
      </c>
      <c r="D44" s="25">
        <f t="shared" si="2"/>
        <v>1.0555555555555556</v>
      </c>
      <c r="E44" s="25">
        <f t="shared" si="2"/>
        <v>1.0315789473684212</v>
      </c>
      <c r="F44" s="25">
        <f t="shared" si="2"/>
        <v>1.010204081632653</v>
      </c>
      <c r="G44" s="25">
        <f t="shared" si="2"/>
        <v>1</v>
      </c>
      <c r="H44" s="25">
        <f t="shared" si="2"/>
        <v>1.0101010101010102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1.6904761904761905</v>
      </c>
      <c r="S44" s="25">
        <f t="shared" si="3"/>
        <v>1.1830985915492958</v>
      </c>
      <c r="T44" s="25">
        <f t="shared" si="3"/>
        <v>1.0952380952380953</v>
      </c>
      <c r="U44" s="25">
        <f t="shared" si="3"/>
        <v>1.0434782608695652</v>
      </c>
      <c r="V44" s="25">
        <f t="shared" si="3"/>
        <v>1.0208333333333333</v>
      </c>
      <c r="W44" s="25">
        <f t="shared" si="3"/>
        <v>1.010204081632653</v>
      </c>
      <c r="X44" s="25">
        <f t="shared" si="3"/>
        <v>1</v>
      </c>
      <c r="Y44" s="25">
        <f t="shared" si="3"/>
        <v>1.0101010101010102</v>
      </c>
      <c r="Z44" s="25"/>
    </row>
    <row r="45" spans="2:27" x14ac:dyDescent="0.25">
      <c r="B45" s="2">
        <v>2001</v>
      </c>
      <c r="C45" s="25">
        <f t="shared" si="4"/>
        <v>1.1688311688311688</v>
      </c>
      <c r="D45" s="25">
        <f t="shared" si="2"/>
        <v>1.0555555555555556</v>
      </c>
      <c r="E45" s="25">
        <f t="shared" si="2"/>
        <v>1.0315789473684212</v>
      </c>
      <c r="F45" s="25">
        <f t="shared" si="2"/>
        <v>1.010204081632653</v>
      </c>
      <c r="G45" s="25">
        <f t="shared" si="2"/>
        <v>1</v>
      </c>
      <c r="H45" s="25">
        <f t="shared" si="2"/>
        <v>1.0101010101010102</v>
      </c>
      <c r="I45" s="25">
        <f t="shared" si="2"/>
        <v>1</v>
      </c>
      <c r="J45" s="25"/>
      <c r="K45" s="25"/>
      <c r="Q45" s="2">
        <v>2001</v>
      </c>
      <c r="R45" s="25">
        <f t="shared" si="5"/>
        <v>1.6904761904761905</v>
      </c>
      <c r="S45" s="25">
        <f t="shared" si="3"/>
        <v>1.1830985915492958</v>
      </c>
      <c r="T45" s="25">
        <f t="shared" si="3"/>
        <v>1.0952380952380953</v>
      </c>
      <c r="U45" s="25">
        <f t="shared" si="3"/>
        <v>1.0434782608695652</v>
      </c>
      <c r="V45" s="25">
        <f t="shared" si="3"/>
        <v>1.0208333333333333</v>
      </c>
      <c r="W45" s="25">
        <f t="shared" si="3"/>
        <v>1.010204081632653</v>
      </c>
      <c r="X45" s="25">
        <f t="shared" si="3"/>
        <v>1</v>
      </c>
      <c r="Y45" s="25"/>
      <c r="Z45" s="26"/>
    </row>
    <row r="46" spans="2:27" x14ac:dyDescent="0.25">
      <c r="B46" s="2">
        <v>2002</v>
      </c>
      <c r="C46" s="25">
        <f t="shared" si="4"/>
        <v>1.1688311688311688</v>
      </c>
      <c r="D46" s="25">
        <f t="shared" si="2"/>
        <v>1.0555555555555556</v>
      </c>
      <c r="E46" s="25">
        <f t="shared" si="2"/>
        <v>1.0315789473684212</v>
      </c>
      <c r="F46" s="25">
        <f t="shared" si="2"/>
        <v>1.010204081632653</v>
      </c>
      <c r="G46" s="25">
        <f t="shared" si="2"/>
        <v>1</v>
      </c>
      <c r="H46" s="25">
        <f t="shared" si="2"/>
        <v>1.0101010101010102</v>
      </c>
      <c r="I46" s="25"/>
      <c r="J46" s="25"/>
      <c r="K46" s="25"/>
      <c r="Q46" s="2">
        <v>2002</v>
      </c>
      <c r="R46" s="25">
        <f t="shared" si="5"/>
        <v>1.6904761904761905</v>
      </c>
      <c r="S46" s="25">
        <f t="shared" si="3"/>
        <v>1.1830985915492958</v>
      </c>
      <c r="T46" s="25">
        <f t="shared" si="3"/>
        <v>1.0952380952380953</v>
      </c>
      <c r="U46" s="25">
        <f t="shared" si="3"/>
        <v>1.0434782608695652</v>
      </c>
      <c r="V46" s="25">
        <f t="shared" si="3"/>
        <v>1.0208333333333333</v>
      </c>
      <c r="W46" s="25">
        <f t="shared" si="3"/>
        <v>1.010204081632653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1.1688311688311688</v>
      </c>
      <c r="D47" s="25">
        <f t="shared" si="2"/>
        <v>1.0555555555555556</v>
      </c>
      <c r="E47" s="25">
        <f t="shared" si="2"/>
        <v>1.0315789473684209</v>
      </c>
      <c r="F47" s="25">
        <f t="shared" si="2"/>
        <v>1.0102040816326532</v>
      </c>
      <c r="G47" s="25">
        <f t="shared" si="2"/>
        <v>1</v>
      </c>
      <c r="H47" s="25"/>
      <c r="I47" s="25"/>
      <c r="J47" s="25"/>
      <c r="K47" s="25"/>
      <c r="Q47" s="2">
        <v>2003</v>
      </c>
      <c r="R47" s="25">
        <f t="shared" si="5"/>
        <v>1.6904761904761905</v>
      </c>
      <c r="S47" s="25">
        <f t="shared" si="3"/>
        <v>1.1830985915492958</v>
      </c>
      <c r="T47" s="25">
        <f t="shared" si="3"/>
        <v>1.0952380952380953</v>
      </c>
      <c r="U47" s="25">
        <f t="shared" si="3"/>
        <v>1.0434782608695652</v>
      </c>
      <c r="V47" s="25">
        <f t="shared" si="3"/>
        <v>1.0208333333333333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1.1688311688311688</v>
      </c>
      <c r="D48" s="25">
        <f t="shared" si="2"/>
        <v>1.0555555555555556</v>
      </c>
      <c r="E48" s="25">
        <f t="shared" si="2"/>
        <v>1.0353684210526317</v>
      </c>
      <c r="F48" s="25">
        <f t="shared" si="2"/>
        <v>1.0065067100447336</v>
      </c>
      <c r="G48" s="25"/>
      <c r="H48" s="25"/>
      <c r="I48" s="25"/>
      <c r="J48" s="25"/>
      <c r="K48" s="25"/>
      <c r="Q48" s="2">
        <v>2004</v>
      </c>
      <c r="R48" s="25">
        <f t="shared" si="5"/>
        <v>1.6904761904761905</v>
      </c>
      <c r="S48" s="25">
        <f t="shared" si="3"/>
        <v>1.1830985915492958</v>
      </c>
      <c r="T48" s="25">
        <f t="shared" si="3"/>
        <v>1.0952380952380953</v>
      </c>
      <c r="U48" s="25">
        <f t="shared" si="3"/>
        <v>1.0434782608695652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1.1688311688311688</v>
      </c>
      <c r="D49" s="25">
        <f t="shared" si="2"/>
        <v>1.062888888888889</v>
      </c>
      <c r="E49" s="25">
        <f t="shared" si="2"/>
        <v>1.0401421701860756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1.6904761904761905</v>
      </c>
      <c r="S49" s="25">
        <f t="shared" si="3"/>
        <v>1.1830985915492958</v>
      </c>
      <c r="T49" s="25">
        <f t="shared" si="3"/>
        <v>1.0952380952380953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1.1836363636363636</v>
      </c>
      <c r="D50" s="25">
        <f t="shared" si="2"/>
        <v>1.072525784507351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1.6904761904761907</v>
      </c>
      <c r="S50" s="25">
        <f t="shared" si="3"/>
        <v>1.1830985915492958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1.1978508217446271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1.6904761904761905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106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1.1794255445887223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1.0614564197346101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1.0345546557545278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1.0093003772448002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1.0101010101010102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1.6904761904761907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1.1830985915492958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1.0952380952380956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1.0434782608695654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1.0208333333333333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1.010204081632653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1.0101010101010102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1.1794255445887223</v>
      </c>
      <c r="F70" s="20">
        <f t="shared" ca="1" si="10"/>
        <v>1.0614564197346101</v>
      </c>
      <c r="G70" s="20">
        <f t="shared" ca="1" si="10"/>
        <v>1.0345546557545278</v>
      </c>
      <c r="H70" s="20">
        <f t="shared" ca="1" si="10"/>
        <v>1.0093003772448002</v>
      </c>
      <c r="I70" s="20">
        <f t="shared" ca="1" si="10"/>
        <v>1</v>
      </c>
      <c r="J70" s="20">
        <f t="shared" ca="1" si="10"/>
        <v>1.0101010101010102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1.6904761904761907</v>
      </c>
      <c r="U70" s="20">
        <f t="shared" ca="1" si="11"/>
        <v>1.1830985915492958</v>
      </c>
      <c r="V70" s="20">
        <f t="shared" ca="1" si="11"/>
        <v>1.0952380952380956</v>
      </c>
      <c r="W70" s="20">
        <f t="shared" ca="1" si="11"/>
        <v>1.0434782608695654</v>
      </c>
      <c r="X70" s="20">
        <f t="shared" ca="1" si="11"/>
        <v>1.0208333333333333</v>
      </c>
      <c r="Y70" s="20">
        <f t="shared" ca="1" si="11"/>
        <v>1.010204081632653</v>
      </c>
      <c r="Z70" s="20">
        <f t="shared" ca="1" si="11"/>
        <v>1</v>
      </c>
      <c r="AA70" s="20">
        <f t="shared" ca="1" si="11"/>
        <v>1.0101010101010102</v>
      </c>
      <c r="AB70" s="20">
        <f t="shared" ca="1" si="11"/>
        <v>1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1.3204178241844087</v>
      </c>
      <c r="F71" s="20">
        <f ca="1">PRODUCT(F70:$N70)</f>
        <v>1.1195431795102015</v>
      </c>
      <c r="G71" s="20">
        <f ca="1">PRODUCT(G70:$N70)</f>
        <v>1.0547236407408174</v>
      </c>
      <c r="H71" s="20">
        <f ca="1">PRODUCT(H70:$N70)</f>
        <v>1.0194953305503032</v>
      </c>
      <c r="I71" s="20">
        <f ca="1">PRODUCT(I70:$N70)</f>
        <v>1.0101010101010102</v>
      </c>
      <c r="J71" s="20">
        <f ca="1">PRODUCT(J70:$N70)</f>
        <v>1.0101010101010102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2.3809523809523823</v>
      </c>
      <c r="U71" s="20">
        <f ca="1">PRODUCT(U70:$AC70)</f>
        <v>1.4084507042253527</v>
      </c>
      <c r="V71" s="20">
        <f ca="1">PRODUCT(V70:$AC70)</f>
        <v>1.1904761904761911</v>
      </c>
      <c r="W71" s="20">
        <f ca="1">PRODUCT(W70:$AC70)</f>
        <v>1.0869565217391304</v>
      </c>
      <c r="X71" s="20">
        <f ca="1">PRODUCT(X70:$AC70)</f>
        <v>1.0416666666666665</v>
      </c>
      <c r="Y71" s="20">
        <f ca="1">PRODUCT(Y70:$AC70)</f>
        <v>1.0204081632653061</v>
      </c>
      <c r="Z71" s="20">
        <f ca="1">PRODUCT(Z70:$AC70)</f>
        <v>1.0101010101010102</v>
      </c>
      <c r="AA71" s="20">
        <f ca="1">PRODUCT(AA70:$AC70)</f>
        <v>1.0101010101010102</v>
      </c>
      <c r="AB71" s="20">
        <f ca="1">PRODUCT(AB70:$AC70)</f>
        <v>1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0.75733603537022587</v>
      </c>
      <c r="F72" s="11">
        <f t="shared" ca="1" si="12"/>
        <v>0.89322146595319218</v>
      </c>
      <c r="G72" s="11">
        <f t="shared" ca="1" si="12"/>
        <v>0.94811565928077568</v>
      </c>
      <c r="H72" s="11">
        <f t="shared" ca="1" si="12"/>
        <v>0.98087746950269994</v>
      </c>
      <c r="I72" s="11">
        <f t="shared" ca="1" si="12"/>
        <v>0.99</v>
      </c>
      <c r="J72" s="11">
        <f t="shared" ca="1" si="12"/>
        <v>0.99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0.41999999999999976</v>
      </c>
      <c r="U72" s="11">
        <f t="shared" ca="1" si="13"/>
        <v>0.70999999999999974</v>
      </c>
      <c r="V72" s="11">
        <f t="shared" ca="1" si="13"/>
        <v>0.83999999999999952</v>
      </c>
      <c r="W72" s="11">
        <f t="shared" ca="1" si="13"/>
        <v>0.92</v>
      </c>
      <c r="X72" s="11">
        <f t="shared" ca="1" si="13"/>
        <v>0.96000000000000019</v>
      </c>
      <c r="Y72" s="11">
        <f t="shared" ca="1" si="13"/>
        <v>0.98</v>
      </c>
      <c r="Z72" s="11">
        <f t="shared" ca="1" si="13"/>
        <v>0.99</v>
      </c>
      <c r="AA72" s="11">
        <f t="shared" ca="1" si="13"/>
        <v>0.99</v>
      </c>
      <c r="AB72" s="11">
        <f t="shared" ca="1" si="13"/>
        <v>1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700000</v>
      </c>
      <c r="D83" s="7">
        <f t="shared" ref="D83:D92" ca="1" si="15">OFFSET(R26,0,$B$92-B83)</f>
        <v>700000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700000</v>
      </c>
      <c r="H83" s="7">
        <f t="shared" ca="1" si="16"/>
        <v>700000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PP Auto Key'!O24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1.3204178241844087</v>
      </c>
      <c r="X83" s="58"/>
      <c r="Y83" s="58">
        <f t="shared" ref="Y83:Y92" ca="1" si="25">OFFSET($T$71,0,B83-$B$83)</f>
        <v>2.3809523809523823</v>
      </c>
      <c r="Z83" s="58"/>
      <c r="AA83" s="12">
        <f t="shared" ref="AA83:AA92" ca="1" si="26">1/W83</f>
        <v>0.75733603537022587</v>
      </c>
      <c r="AB83" s="12">
        <f t="shared" ref="AB83:AB92" ca="1" si="27">1/Y83</f>
        <v>0.41999999999999976</v>
      </c>
      <c r="AC83" s="13">
        <f ca="1">AA83</f>
        <v>0.75733603537022587</v>
      </c>
      <c r="AD83" s="36">
        <f ca="1">AB83</f>
        <v>0.41999999999999976</v>
      </c>
    </row>
    <row r="84" spans="2:30" x14ac:dyDescent="0.25">
      <c r="B84" s="2">
        <v>2000</v>
      </c>
      <c r="C84" s="7">
        <f t="shared" ca="1" si="14"/>
        <v>735000</v>
      </c>
      <c r="D84" s="7">
        <f t="shared" ca="1" si="15"/>
        <v>735000</v>
      </c>
      <c r="E84" s="20">
        <f ca="1">INDEX($E$71:$N$71,COLUMNS(OFFSET($E$71,0,B84-$B$83):$N$71))</f>
        <v>1</v>
      </c>
      <c r="F84" s="20">
        <f ca="1">INDEX($T$71:$AC$71,COLUMNS(OFFSET($T$71,0,B84-$B$83):$AC$71))</f>
        <v>1</v>
      </c>
      <c r="G84" s="7">
        <f t="shared" ca="1" si="16"/>
        <v>735000</v>
      </c>
      <c r="H84" s="7">
        <f t="shared" ca="1" si="16"/>
        <v>735000</v>
      </c>
      <c r="I84" s="33">
        <f t="shared" ca="1" si="17"/>
        <v>0</v>
      </c>
      <c r="K84" s="32">
        <f t="shared" ca="1" si="18"/>
        <v>0</v>
      </c>
      <c r="L84" s="32">
        <f t="shared" ca="1" si="19"/>
        <v>0</v>
      </c>
      <c r="M84" s="32">
        <f t="shared" ca="1" si="20"/>
        <v>0</v>
      </c>
      <c r="N84" s="32">
        <f t="shared" ca="1" si="21"/>
        <v>0</v>
      </c>
      <c r="O84" s="32">
        <f>'US PP Auto Key'!O25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1.1195431795102015</v>
      </c>
      <c r="X84" s="58"/>
      <c r="Y84" s="58">
        <f t="shared" ca="1" si="25"/>
        <v>1.4084507042253527</v>
      </c>
      <c r="Z84" s="58"/>
      <c r="AA84" s="12">
        <f t="shared" ca="1" si="26"/>
        <v>0.89322146595319218</v>
      </c>
      <c r="AB84" s="12">
        <f t="shared" ca="1" si="27"/>
        <v>0.70999999999999974</v>
      </c>
      <c r="AC84" s="13">
        <f t="shared" ref="AC84:AD92" ca="1" si="28">AA84-AA83</f>
        <v>0.13588543058296632</v>
      </c>
      <c r="AD84" s="36">
        <f t="shared" ca="1" si="28"/>
        <v>0.28999999999999998</v>
      </c>
    </row>
    <row r="85" spans="2:30" x14ac:dyDescent="0.25">
      <c r="B85" s="2">
        <v>2001</v>
      </c>
      <c r="C85" s="7">
        <f t="shared" ca="1" si="14"/>
        <v>771750</v>
      </c>
      <c r="D85" s="7">
        <f t="shared" ca="1" si="15"/>
        <v>764032.5</v>
      </c>
      <c r="E85" s="20">
        <f ca="1">INDEX($E$71:$N$71,COLUMNS(OFFSET($E$71,0,B85-$B$83):$N$71))</f>
        <v>1</v>
      </c>
      <c r="F85" s="20">
        <f ca="1">INDEX($T$71:$AC$71,COLUMNS(OFFSET($T$71,0,B85-$B$83):$AC$71))</f>
        <v>1.0101010101010102</v>
      </c>
      <c r="G85" s="7">
        <f t="shared" ca="1" si="16"/>
        <v>771750</v>
      </c>
      <c r="H85" s="7">
        <f t="shared" ca="1" si="16"/>
        <v>771750</v>
      </c>
      <c r="I85" s="33">
        <f t="shared" ca="1" si="17"/>
        <v>7717.5</v>
      </c>
      <c r="K85" s="32">
        <f t="shared" ca="1" si="18"/>
        <v>0</v>
      </c>
      <c r="L85" s="32">
        <f t="shared" ca="1" si="19"/>
        <v>0</v>
      </c>
      <c r="M85" s="32">
        <f t="shared" ca="1" si="20"/>
        <v>7717.5</v>
      </c>
      <c r="N85" s="32">
        <f t="shared" ca="1" si="21"/>
        <v>7717.5</v>
      </c>
      <c r="O85" s="32">
        <f>'US PP Auto Key'!O26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1.0547236407408174</v>
      </c>
      <c r="X85" s="58"/>
      <c r="Y85" s="58">
        <f t="shared" ca="1" si="25"/>
        <v>1.1904761904761911</v>
      </c>
      <c r="Z85" s="58"/>
      <c r="AA85" s="12">
        <f t="shared" ca="1" si="26"/>
        <v>0.94811565928077568</v>
      </c>
      <c r="AB85" s="12">
        <f t="shared" ca="1" si="27"/>
        <v>0.83999999999999952</v>
      </c>
      <c r="AC85" s="13">
        <f t="shared" ca="1" si="28"/>
        <v>5.4894193327583496E-2</v>
      </c>
      <c r="AD85" s="36">
        <f t="shared" ca="1" si="28"/>
        <v>0.12999999999999978</v>
      </c>
    </row>
    <row r="86" spans="2:30" x14ac:dyDescent="0.25">
      <c r="B86" s="2">
        <v>2002</v>
      </c>
      <c r="C86" s="7">
        <f t="shared" ca="1" si="14"/>
        <v>810337.5</v>
      </c>
      <c r="D86" s="7">
        <f t="shared" ca="1" si="15"/>
        <v>802234.125</v>
      </c>
      <c r="E86" s="20">
        <f ca="1">INDEX($E$71:$N$71,COLUMNS(OFFSET($E$71,0,B86-$B$83):$N$71))</f>
        <v>1</v>
      </c>
      <c r="F86" s="20">
        <f ca="1">INDEX($T$71:$AC$71,COLUMNS(OFFSET($T$71,0,B86-$B$83):$AC$71))</f>
        <v>1.0101010101010102</v>
      </c>
      <c r="G86" s="7">
        <f t="shared" ca="1" si="16"/>
        <v>810337.5</v>
      </c>
      <c r="H86" s="7">
        <f t="shared" ca="1" si="16"/>
        <v>810337.5</v>
      </c>
      <c r="I86" s="33">
        <f t="shared" ca="1" si="17"/>
        <v>8103.375</v>
      </c>
      <c r="K86" s="32">
        <f t="shared" ca="1" si="18"/>
        <v>0</v>
      </c>
      <c r="L86" s="32">
        <f t="shared" ca="1" si="19"/>
        <v>0</v>
      </c>
      <c r="M86" s="32">
        <f t="shared" ca="1" si="20"/>
        <v>8103.375</v>
      </c>
      <c r="N86" s="32">
        <f t="shared" ca="1" si="21"/>
        <v>8103.375</v>
      </c>
      <c r="O86" s="32">
        <f>'US PP Auto Key'!O27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1.0194953305503032</v>
      </c>
      <c r="X86" s="58"/>
      <c r="Y86" s="58">
        <f t="shared" ca="1" si="25"/>
        <v>1.0869565217391304</v>
      </c>
      <c r="Z86" s="58"/>
      <c r="AA86" s="12">
        <f t="shared" ca="1" si="26"/>
        <v>0.98087746950269994</v>
      </c>
      <c r="AB86" s="12">
        <f t="shared" ca="1" si="27"/>
        <v>0.92</v>
      </c>
      <c r="AC86" s="13">
        <f t="shared" ca="1" si="28"/>
        <v>3.2761810221924259E-2</v>
      </c>
      <c r="AD86" s="36">
        <f t="shared" ca="1" si="28"/>
        <v>8.0000000000000515E-2</v>
      </c>
    </row>
    <row r="87" spans="2:30" x14ac:dyDescent="0.25">
      <c r="B87" s="2">
        <v>2003</v>
      </c>
      <c r="C87" s="7">
        <f t="shared" ca="1" si="14"/>
        <v>842345.83125000005</v>
      </c>
      <c r="D87" s="7">
        <f t="shared" ca="1" si="15"/>
        <v>833837.28749999998</v>
      </c>
      <c r="E87" s="20">
        <f ca="1">INDEX($E$71:$N$71,COLUMNS(OFFSET($E$71,0,B87-$B$83):$N$71))</f>
        <v>1.0101010101010102</v>
      </c>
      <c r="F87" s="20">
        <f ca="1">INDEX($T$71:$AC$71,COLUMNS(OFFSET($T$71,0,B87-$B$83):$AC$71))</f>
        <v>1.0204081632653061</v>
      </c>
      <c r="G87" s="7">
        <f t="shared" ca="1" si="16"/>
        <v>850854.37500000012</v>
      </c>
      <c r="H87" s="7">
        <f t="shared" ca="1" si="16"/>
        <v>850854.375</v>
      </c>
      <c r="I87" s="33">
        <f t="shared" ca="1" si="17"/>
        <v>8508.5437500000698</v>
      </c>
      <c r="K87" s="32">
        <f t="shared" ca="1" si="18"/>
        <v>8508.5437500000698</v>
      </c>
      <c r="L87" s="32">
        <f t="shared" ca="1" si="19"/>
        <v>8508.5437499999534</v>
      </c>
      <c r="M87" s="32">
        <f t="shared" ca="1" si="20"/>
        <v>17017.08750000014</v>
      </c>
      <c r="N87" s="32">
        <f t="shared" ca="1" si="21"/>
        <v>17017.087500000023</v>
      </c>
      <c r="O87" s="32">
        <f>'US PP Auto Key'!O28</f>
        <v>8508.5437499999534</v>
      </c>
      <c r="P87" s="32">
        <f t="shared" ca="1" si="22"/>
        <v>-1.1641532182693481E-10</v>
      </c>
      <c r="Q87" s="32">
        <f t="shared" ca="1" si="23"/>
        <v>0</v>
      </c>
      <c r="V87" s="2">
        <v>60</v>
      </c>
      <c r="W87" s="58">
        <f t="shared" ca="1" si="24"/>
        <v>1.0101010101010102</v>
      </c>
      <c r="X87" s="58"/>
      <c r="Y87" s="58">
        <f t="shared" ca="1" si="25"/>
        <v>1.0416666666666665</v>
      </c>
      <c r="Z87" s="58"/>
      <c r="AA87" s="12">
        <f t="shared" ca="1" si="26"/>
        <v>0.99</v>
      </c>
      <c r="AB87" s="12">
        <f t="shared" ca="1" si="27"/>
        <v>0.96000000000000019</v>
      </c>
      <c r="AC87" s="13">
        <f t="shared" ca="1" si="28"/>
        <v>9.1225304973000521E-3</v>
      </c>
      <c r="AD87" s="36">
        <f t="shared" ca="1" si="28"/>
        <v>4.0000000000000147E-2</v>
      </c>
    </row>
    <row r="88" spans="2:30" x14ac:dyDescent="0.25">
      <c r="B88" s="2">
        <v>2004</v>
      </c>
      <c r="C88" s="7">
        <f t="shared" ca="1" si="14"/>
        <v>1010814.9974999999</v>
      </c>
      <c r="D88" s="7">
        <f t="shared" ca="1" si="15"/>
        <v>980184.24</v>
      </c>
      <c r="E88" s="20">
        <f ca="1">INDEX($E$71:$N$71,COLUMNS(OFFSET($E$71,0,B88-$B$83):$N$71))</f>
        <v>1.0101010101010102</v>
      </c>
      <c r="F88" s="20">
        <f ca="1">INDEX($T$71:$AC$71,COLUMNS(OFFSET($T$71,0,B88-$B$83):$AC$71))</f>
        <v>1.0416666666666665</v>
      </c>
      <c r="G88" s="7">
        <f t="shared" ca="1" si="16"/>
        <v>1021025.25</v>
      </c>
      <c r="H88" s="7">
        <f t="shared" ca="1" si="16"/>
        <v>1021025.2499999999</v>
      </c>
      <c r="I88" s="33">
        <f t="shared" ca="1" si="17"/>
        <v>30630.757499999949</v>
      </c>
      <c r="K88" s="32">
        <f t="shared" ca="1" si="18"/>
        <v>10210.252500000061</v>
      </c>
      <c r="L88" s="32">
        <f t="shared" ca="1" si="19"/>
        <v>10210.252499999944</v>
      </c>
      <c r="M88" s="32">
        <f t="shared" ca="1" si="20"/>
        <v>40841.010000000009</v>
      </c>
      <c r="N88" s="32">
        <f t="shared" ca="1" si="21"/>
        <v>40841.009999999893</v>
      </c>
      <c r="O88" s="32">
        <f>'US PP Auto Key'!O29</f>
        <v>10210.252500000061</v>
      </c>
      <c r="P88" s="32">
        <f t="shared" ca="1" si="22"/>
        <v>0</v>
      </c>
      <c r="Q88" s="32">
        <f t="shared" ca="1" si="23"/>
        <v>1.1641532182693481E-10</v>
      </c>
      <c r="V88" s="2">
        <v>72</v>
      </c>
      <c r="W88" s="58">
        <f t="shared" ca="1" si="24"/>
        <v>1.0101010101010102</v>
      </c>
      <c r="X88" s="58"/>
      <c r="Y88" s="58">
        <f t="shared" ca="1" si="25"/>
        <v>1.0204081632653061</v>
      </c>
      <c r="Z88" s="58"/>
      <c r="AA88" s="12">
        <f t="shared" ca="1" si="26"/>
        <v>0.99</v>
      </c>
      <c r="AB88" s="12">
        <f t="shared" ca="1" si="27"/>
        <v>0.98</v>
      </c>
      <c r="AC88" s="13">
        <f t="shared" ca="1" si="28"/>
        <v>0</v>
      </c>
      <c r="AD88" s="36">
        <f t="shared" ca="1" si="28"/>
        <v>1.9999999999999796E-2</v>
      </c>
    </row>
    <row r="89" spans="2:30" x14ac:dyDescent="0.25">
      <c r="B89" s="2">
        <v>2005</v>
      </c>
      <c r="C89" s="7">
        <f t="shared" ca="1" si="14"/>
        <v>1133385.8880585937</v>
      </c>
      <c r="D89" s="7">
        <f t="shared" ca="1" si="15"/>
        <v>1047954.7909687499</v>
      </c>
      <c r="E89" s="20">
        <f ca="1">INDEX($E$71:$N$71,COLUMNS(OFFSET($E$71,0,B89-$B$83):$N$71))</f>
        <v>1.0194953305503032</v>
      </c>
      <c r="F89" s="20">
        <f ca="1">INDEX($T$71:$AC$71,COLUMNS(OFFSET($T$71,0,B89-$B$83):$AC$71))</f>
        <v>1.0869565217391304</v>
      </c>
      <c r="G89" s="7">
        <f t="shared" ca="1" si="16"/>
        <v>1155481.620587345</v>
      </c>
      <c r="H89" s="7">
        <f t="shared" ca="1" si="16"/>
        <v>1139081.2945312499</v>
      </c>
      <c r="I89" s="33">
        <f t="shared" ca="1" si="17"/>
        <v>85431.097089843825</v>
      </c>
      <c r="K89" s="32">
        <f t="shared" ca="1" si="18"/>
        <v>22095.73252875125</v>
      </c>
      <c r="L89" s="32">
        <f t="shared" ca="1" si="19"/>
        <v>5695.4064726561774</v>
      </c>
      <c r="M89" s="32">
        <f t="shared" ca="1" si="20"/>
        <v>107526.82961859507</v>
      </c>
      <c r="N89" s="32">
        <f t="shared" ca="1" si="21"/>
        <v>91126.503562500002</v>
      </c>
      <c r="O89" s="32">
        <f>'US PP Auto Key'!O30</f>
        <v>5695.4064726561774</v>
      </c>
      <c r="P89" s="32">
        <f t="shared" ca="1" si="22"/>
        <v>-16400.326056095073</v>
      </c>
      <c r="Q89" s="32">
        <f t="shared" ca="1" si="23"/>
        <v>0</v>
      </c>
      <c r="V89" s="2">
        <v>84</v>
      </c>
      <c r="W89" s="58">
        <f t="shared" ca="1" si="24"/>
        <v>1</v>
      </c>
      <c r="X89" s="58"/>
      <c r="Y89" s="58">
        <f t="shared" ca="1" si="25"/>
        <v>1.0101010101010102</v>
      </c>
      <c r="Z89" s="58"/>
      <c r="AA89" s="12">
        <f t="shared" ca="1" si="26"/>
        <v>1</v>
      </c>
      <c r="AB89" s="12">
        <f t="shared" ca="1" si="27"/>
        <v>0.99</v>
      </c>
      <c r="AC89" s="13">
        <f t="shared" ca="1" si="28"/>
        <v>1.0000000000000009E-2</v>
      </c>
      <c r="AD89" s="36">
        <f t="shared" ca="1" si="28"/>
        <v>1.0000000000000009E-2</v>
      </c>
    </row>
    <row r="90" spans="2:30" x14ac:dyDescent="0.25">
      <c r="B90" s="2">
        <v>2006</v>
      </c>
      <c r="C90" s="7">
        <f t="shared" ca="1" si="14"/>
        <v>1237896.5968318358</v>
      </c>
      <c r="D90" s="7">
        <f t="shared" ca="1" si="15"/>
        <v>1063767.9195281249</v>
      </c>
      <c r="E90" s="20">
        <f ca="1">INDEX($E$71:$N$71,COLUMNS(OFFSET($E$71,0,B90-$B$83):$N$71))</f>
        <v>1.0547236407408174</v>
      </c>
      <c r="F90" s="20">
        <f ca="1">INDEX($T$71:$AC$71,COLUMNS(OFFSET($T$71,0,B90-$B$83):$AC$71))</f>
        <v>1.1904761904761911</v>
      </c>
      <c r="G90" s="7">
        <f t="shared" ca="1" si="16"/>
        <v>1305638.8054711416</v>
      </c>
      <c r="H90" s="7">
        <f t="shared" ca="1" si="16"/>
        <v>1266390.3803906254</v>
      </c>
      <c r="I90" s="33">
        <f t="shared" ca="1" si="17"/>
        <v>174128.67730371095</v>
      </c>
      <c r="K90" s="32">
        <f t="shared" ca="1" si="18"/>
        <v>67742.208639305783</v>
      </c>
      <c r="L90" s="32">
        <f t="shared" ca="1" si="19"/>
        <v>28493.783558789641</v>
      </c>
      <c r="M90" s="32">
        <f t="shared" ca="1" si="20"/>
        <v>241870.88594301674</v>
      </c>
      <c r="N90" s="32">
        <f t="shared" ca="1" si="21"/>
        <v>202622.46086250059</v>
      </c>
      <c r="O90" s="32">
        <f>'US PP Auto Key'!O31</f>
        <v>28493.783558789175</v>
      </c>
      <c r="P90" s="32">
        <f t="shared" ca="1" si="22"/>
        <v>-39248.425080516608</v>
      </c>
      <c r="Q90" s="32">
        <f t="shared" ca="1" si="23"/>
        <v>-4.6566128730773926E-10</v>
      </c>
      <c r="V90" s="2">
        <v>96</v>
      </c>
      <c r="W90" s="58">
        <f t="shared" ca="1" si="24"/>
        <v>1</v>
      </c>
      <c r="X90" s="58"/>
      <c r="Y90" s="58">
        <f t="shared" ca="1" si="25"/>
        <v>1.0101010101010102</v>
      </c>
      <c r="Z90" s="58"/>
      <c r="AA90" s="12">
        <f t="shared" ca="1" si="26"/>
        <v>1</v>
      </c>
      <c r="AB90" s="12">
        <f t="shared" ca="1" si="27"/>
        <v>0.99</v>
      </c>
      <c r="AC90" s="13">
        <f t="shared" ca="1" si="28"/>
        <v>0</v>
      </c>
      <c r="AD90" s="36">
        <f t="shared" ca="1" si="28"/>
        <v>0</v>
      </c>
    </row>
    <row r="91" spans="2:30" x14ac:dyDescent="0.25">
      <c r="B91" s="2">
        <v>2007</v>
      </c>
      <c r="C91" s="7">
        <f t="shared" ca="1" si="14"/>
        <v>1329894.5813406298</v>
      </c>
      <c r="D91" s="7">
        <f t="shared" ca="1" si="15"/>
        <v>996543.69683572254</v>
      </c>
      <c r="E91" s="20">
        <f ca="1">INDEX($E$71:$N$71,COLUMNS(OFFSET($E$71,0,B91-$B$83):$N$71))</f>
        <v>1.1195431795102015</v>
      </c>
      <c r="F91" s="20">
        <f ca="1">INDEX($T$71:$AC$71,COLUMNS(OFFSET($T$71,0,B91-$B$83):$AC$71))</f>
        <v>1.4084507042253527</v>
      </c>
      <c r="G91" s="7">
        <f t="shared" ca="1" si="16"/>
        <v>1488874.4080074772</v>
      </c>
      <c r="H91" s="7">
        <f t="shared" ca="1" si="16"/>
        <v>1403582.6715996098</v>
      </c>
      <c r="I91" s="33">
        <f t="shared" ca="1" si="17"/>
        <v>333350.8845049073</v>
      </c>
      <c r="K91" s="32">
        <f t="shared" ca="1" si="18"/>
        <v>158979.82666684734</v>
      </c>
      <c r="L91" s="32">
        <f t="shared" ca="1" si="19"/>
        <v>73688.090258979937</v>
      </c>
      <c r="M91" s="32">
        <f t="shared" ca="1" si="20"/>
        <v>492330.71117175464</v>
      </c>
      <c r="N91" s="32">
        <f t="shared" ca="1" si="21"/>
        <v>407038.97476388724</v>
      </c>
      <c r="O91" s="32">
        <f>'US PP Auto Key'!O32</f>
        <v>73688.090258979471</v>
      </c>
      <c r="P91" s="32">
        <f t="shared" ca="1" si="22"/>
        <v>-85291.736407867866</v>
      </c>
      <c r="Q91" s="32">
        <f t="shared" ca="1" si="23"/>
        <v>-4.6566128730773926E-10</v>
      </c>
      <c r="V91" s="2">
        <v>108</v>
      </c>
      <c r="W91" s="58">
        <f t="shared" ca="1" si="24"/>
        <v>1</v>
      </c>
      <c r="X91" s="58"/>
      <c r="Y91" s="58">
        <f t="shared" ca="1" si="25"/>
        <v>1</v>
      </c>
      <c r="Z91" s="58"/>
      <c r="AA91" s="12">
        <f t="shared" ca="1" si="26"/>
        <v>1</v>
      </c>
      <c r="AB91" s="12">
        <f t="shared" ca="1" si="27"/>
        <v>1</v>
      </c>
      <c r="AC91" s="13">
        <f t="shared" ca="1" si="28"/>
        <v>0</v>
      </c>
      <c r="AD91" s="36">
        <f t="shared" ca="1" si="28"/>
        <v>1.0000000000000009E-2</v>
      </c>
    </row>
    <row r="92" spans="2:30" x14ac:dyDescent="0.25">
      <c r="B92" s="3">
        <v>2008</v>
      </c>
      <c r="C92" s="8">
        <f t="shared" ca="1" si="14"/>
        <v>1330263.9452015774</v>
      </c>
      <c r="D92" s="8">
        <f t="shared" ca="1" si="15"/>
        <v>651557.85071097664</v>
      </c>
      <c r="E92" s="22">
        <f ca="1">INDEX($E$71:$N$71,COLUMNS(OFFSET($E$71,0,B92-$B$83):$N$71))</f>
        <v>1.3204178241844087</v>
      </c>
      <c r="F92" s="22">
        <f ca="1">INDEX($T$71:$AC$71,COLUMNS(OFFSET($T$71,0,B92-$B$83):$AC$71))</f>
        <v>2.3809523809523823</v>
      </c>
      <c r="G92" s="8">
        <f t="shared" ca="1" si="16"/>
        <v>1756504.2241140343</v>
      </c>
      <c r="H92" s="8">
        <f t="shared" ca="1" si="16"/>
        <v>1551328.2159785167</v>
      </c>
      <c r="I92" s="38">
        <f t="shared" ca="1" si="17"/>
        <v>678706.09449060075</v>
      </c>
      <c r="J92" s="23"/>
      <c r="K92" s="39">
        <f t="shared" ca="1" si="18"/>
        <v>426240.27891245694</v>
      </c>
      <c r="L92" s="39">
        <f t="shared" ca="1" si="19"/>
        <v>221064.27077693935</v>
      </c>
      <c r="M92" s="39">
        <f t="shared" ca="1" si="20"/>
        <v>1104946.3734030577</v>
      </c>
      <c r="N92" s="39">
        <f t="shared" ca="1" si="21"/>
        <v>899770.3652675401</v>
      </c>
      <c r="O92" s="39">
        <f>'US PP Auto Key'!O33</f>
        <v>221064.27077693841</v>
      </c>
      <c r="P92" s="39">
        <f t="shared" ca="1" si="22"/>
        <v>-205176.00813551852</v>
      </c>
      <c r="Q92" s="39">
        <f t="shared" ca="1" si="23"/>
        <v>-9.3132257461547852E-10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11">
        <f t="shared" ca="1" si="26"/>
        <v>1</v>
      </c>
      <c r="AB92" s="11">
        <f t="shared" ca="1" si="27"/>
        <v>1</v>
      </c>
      <c r="AC92" s="14">
        <f t="shared" ca="1" si="28"/>
        <v>0</v>
      </c>
      <c r="AD92" s="37">
        <f t="shared" ca="1" si="28"/>
        <v>0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9901689.3401826359</v>
      </c>
      <c r="D94" s="7">
        <f ca="1">SUM(D83:D92)</f>
        <v>8575112.410543574</v>
      </c>
      <c r="E94" s="2"/>
      <c r="F94" s="2"/>
      <c r="G94" s="7">
        <f ca="1">SUM(G83:G92)</f>
        <v>10595466.183179999</v>
      </c>
      <c r="H94" s="7">
        <f ca="1">SUM(H83:H92)</f>
        <v>10249349.687500002</v>
      </c>
      <c r="I94" s="32">
        <f ca="1">SUM(I83:I92)</f>
        <v>1326576.9296390628</v>
      </c>
      <c r="K94" s="32">
        <f t="shared" ref="K94:Q94" ca="1" si="29">SUM(K83:K92)</f>
        <v>693776.84299736144</v>
      </c>
      <c r="L94" s="32">
        <f t="shared" ca="1" si="29"/>
        <v>347660.347317365</v>
      </c>
      <c r="M94" s="32">
        <f t="shared" ca="1" si="29"/>
        <v>2020353.7726364243</v>
      </c>
      <c r="N94" s="32">
        <f t="shared" ca="1" si="29"/>
        <v>1674237.2769564278</v>
      </c>
      <c r="O94" s="32">
        <f t="shared" si="29"/>
        <v>347660.34731736325</v>
      </c>
      <c r="P94" s="32">
        <f t="shared" ca="1" si="29"/>
        <v>-346116.49567999819</v>
      </c>
      <c r="Q94" s="32">
        <f t="shared" ca="1" si="29"/>
        <v>-1.7462298274040222E-9</v>
      </c>
    </row>
    <row r="96" spans="2:30" x14ac:dyDescent="0.25">
      <c r="K96">
        <f ca="1">P94/'US PP Auto Key'!F19</f>
        <v>-0.22310977916538555</v>
      </c>
      <c r="M96">
        <f ca="1">M94/N94-1</f>
        <v>0.20673085018701576</v>
      </c>
    </row>
  </sheetData>
  <mergeCells count="20">
    <mergeCell ref="W83:X83"/>
    <mergeCell ref="Y83:Z83"/>
    <mergeCell ref="W84:X84"/>
    <mergeCell ref="Y84:Z84"/>
    <mergeCell ref="W85:X85"/>
    <mergeCell ref="Y85:Z85"/>
    <mergeCell ref="W86:X86"/>
    <mergeCell ref="Y86:Z86"/>
    <mergeCell ref="W87:X87"/>
    <mergeCell ref="Y87:Z87"/>
    <mergeCell ref="W88:X88"/>
    <mergeCell ref="Y88:Z88"/>
    <mergeCell ref="W92:X92"/>
    <mergeCell ref="Y92:Z92"/>
    <mergeCell ref="W89:X89"/>
    <mergeCell ref="Y89:Z89"/>
    <mergeCell ref="W90:X90"/>
    <mergeCell ref="Y90:Z90"/>
    <mergeCell ref="W91:X91"/>
    <mergeCell ref="Y91:Z91"/>
  </mergeCells>
  <pageMargins left="0.7" right="0.7" top="0.75" bottom="0.75" header="0.3" footer="0.3"/>
  <ignoredErrors>
    <ignoredError sqref="F3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B56E-A549-4461-851D-82AAA81D761F}">
  <dimension ref="E2:P35"/>
  <sheetViews>
    <sheetView showGridLines="0" zoomScale="78" zoomScaleNormal="78" workbookViewId="0">
      <pane ySplit="7" topLeftCell="A8" activePane="bottomLeft" state="frozen"/>
      <selection activeCell="C1" sqref="C1"/>
      <selection pane="bottomLeft" activeCell="R17" sqref="R17"/>
    </sheetView>
  </sheetViews>
  <sheetFormatPr defaultRowHeight="15" x14ac:dyDescent="0.25"/>
  <cols>
    <col min="4" max="4" width="10.28515625" customWidth="1"/>
    <col min="6" max="6" width="12.85546875" bestFit="1" customWidth="1"/>
    <col min="7" max="7" width="10.140625" customWidth="1"/>
    <col min="8" max="8" width="13" customWidth="1"/>
    <col min="9" max="9" width="12.28515625" customWidth="1"/>
    <col min="10" max="10" width="10.5703125" customWidth="1"/>
    <col min="11" max="11" width="0.5703125" customWidth="1"/>
    <col min="12" max="12" width="10.28515625" customWidth="1"/>
    <col min="13" max="13" width="13.28515625" customWidth="1"/>
    <col min="14" max="14" width="12" customWidth="1"/>
    <col min="15" max="15" width="10.85546875" customWidth="1"/>
  </cols>
  <sheetData>
    <row r="2" spans="5:15" ht="18.75" x14ac:dyDescent="0.3">
      <c r="E2" s="47"/>
      <c r="F2" s="47"/>
      <c r="G2" s="48" t="s">
        <v>74</v>
      </c>
      <c r="H2" s="48"/>
      <c r="I2" s="48"/>
      <c r="J2" s="48"/>
      <c r="K2" s="1"/>
      <c r="L2" s="1"/>
      <c r="M2" s="1"/>
      <c r="N2" s="1"/>
      <c r="O2" s="1"/>
    </row>
    <row r="3" spans="5:15" ht="18.75" x14ac:dyDescent="0.3">
      <c r="E3" s="48" t="s">
        <v>75</v>
      </c>
      <c r="F3" s="48"/>
      <c r="G3" s="48"/>
      <c r="H3" s="48"/>
      <c r="I3" s="48"/>
      <c r="J3" s="48"/>
      <c r="K3" s="1"/>
      <c r="O3" s="1"/>
    </row>
    <row r="5" spans="5:15" x14ac:dyDescent="0.25">
      <c r="E5" s="2"/>
      <c r="F5" s="2"/>
      <c r="G5" s="2"/>
      <c r="H5" s="2"/>
      <c r="I5" s="2" t="s">
        <v>48</v>
      </c>
      <c r="J5" s="2"/>
      <c r="K5" s="2"/>
      <c r="L5" s="2"/>
      <c r="M5" s="2"/>
      <c r="N5" s="2" t="s">
        <v>48</v>
      </c>
      <c r="O5" s="2"/>
    </row>
    <row r="6" spans="5:15" x14ac:dyDescent="0.25">
      <c r="E6" s="2" t="s">
        <v>15</v>
      </c>
      <c r="F6" s="2" t="s">
        <v>3</v>
      </c>
      <c r="G6" s="2" t="s">
        <v>77</v>
      </c>
      <c r="H6" s="2" t="s">
        <v>77</v>
      </c>
      <c r="I6" s="2" t="s">
        <v>80</v>
      </c>
      <c r="J6" s="2" t="s">
        <v>81</v>
      </c>
      <c r="K6" s="2"/>
      <c r="L6" s="2" t="s">
        <v>77</v>
      </c>
      <c r="M6" s="2" t="s">
        <v>77</v>
      </c>
      <c r="N6" s="2" t="s">
        <v>80</v>
      </c>
      <c r="O6" s="2" t="s">
        <v>81</v>
      </c>
    </row>
    <row r="7" spans="5:15" x14ac:dyDescent="0.25">
      <c r="E7" s="3" t="s">
        <v>2</v>
      </c>
      <c r="F7" s="3" t="s">
        <v>76</v>
      </c>
      <c r="G7" s="3" t="s">
        <v>78</v>
      </c>
      <c r="H7" s="3" t="s">
        <v>79</v>
      </c>
      <c r="I7" s="28">
        <v>45291</v>
      </c>
      <c r="J7" s="3" t="s">
        <v>82</v>
      </c>
      <c r="K7" s="3"/>
      <c r="L7" s="3" t="s">
        <v>78</v>
      </c>
      <c r="M7" s="3" t="s">
        <v>79</v>
      </c>
      <c r="N7" s="28">
        <v>45291</v>
      </c>
      <c r="O7" s="3" t="s">
        <v>82</v>
      </c>
    </row>
    <row r="9" spans="5:15" x14ac:dyDescent="0.25">
      <c r="G9" s="23"/>
      <c r="H9" s="40" t="s">
        <v>83</v>
      </c>
      <c r="I9" s="40"/>
      <c r="J9" s="23"/>
      <c r="L9" s="23"/>
      <c r="M9" s="40" t="s">
        <v>84</v>
      </c>
      <c r="N9" s="40"/>
      <c r="O9" s="23"/>
    </row>
    <row r="10" spans="5:15" x14ac:dyDescent="0.25">
      <c r="E10" s="2">
        <v>2014</v>
      </c>
      <c r="F10" s="44">
        <v>1000000</v>
      </c>
      <c r="G10" s="12">
        <v>0.7</v>
      </c>
      <c r="H10" s="45">
        <f t="shared" ref="H10:H19" si="0">F10*G10</f>
        <v>700000</v>
      </c>
      <c r="I10" s="45">
        <v>700000</v>
      </c>
      <c r="J10" s="45">
        <f t="shared" ref="J10:J19" si="1">H10-I10</f>
        <v>0</v>
      </c>
      <c r="K10" s="2"/>
      <c r="L10" s="12">
        <v>0.7</v>
      </c>
      <c r="M10" s="45">
        <f t="shared" ref="M10:M19" si="2">F10*L10</f>
        <v>700000</v>
      </c>
      <c r="N10" s="45">
        <v>700000</v>
      </c>
      <c r="O10" s="45">
        <f t="shared" ref="O10:O19" si="3">M10-N10</f>
        <v>0</v>
      </c>
    </row>
    <row r="11" spans="5:15" x14ac:dyDescent="0.25">
      <c r="E11" s="2">
        <v>2015</v>
      </c>
      <c r="F11" s="46">
        <f t="shared" ref="F11:F19" si="4">F10*(1+5%)</f>
        <v>1050000</v>
      </c>
      <c r="G11" s="13">
        <v>0.7</v>
      </c>
      <c r="H11" s="45">
        <f t="shared" si="0"/>
        <v>735000</v>
      </c>
      <c r="I11" s="45">
        <v>735000</v>
      </c>
      <c r="J11" s="45">
        <f t="shared" si="1"/>
        <v>0</v>
      </c>
      <c r="K11" s="2"/>
      <c r="L11" s="13">
        <v>0.7</v>
      </c>
      <c r="M11" s="45">
        <f t="shared" si="2"/>
        <v>735000</v>
      </c>
      <c r="N11" s="45">
        <v>735000</v>
      </c>
      <c r="O11" s="45">
        <f t="shared" si="3"/>
        <v>0</v>
      </c>
    </row>
    <row r="12" spans="5:15" x14ac:dyDescent="0.25">
      <c r="E12" s="2">
        <v>2016</v>
      </c>
      <c r="F12" s="46">
        <f t="shared" si="4"/>
        <v>1102500</v>
      </c>
      <c r="G12" s="13">
        <v>0.7</v>
      </c>
      <c r="H12" s="45">
        <f t="shared" si="0"/>
        <v>771750</v>
      </c>
      <c r="I12" s="45">
        <v>771750</v>
      </c>
      <c r="J12" s="45">
        <f t="shared" si="1"/>
        <v>0</v>
      </c>
      <c r="K12" s="2"/>
      <c r="L12" s="13">
        <v>0.7</v>
      </c>
      <c r="M12" s="45">
        <f t="shared" si="2"/>
        <v>771750</v>
      </c>
      <c r="N12" s="45">
        <v>771750</v>
      </c>
      <c r="O12" s="45">
        <f t="shared" si="3"/>
        <v>0</v>
      </c>
    </row>
    <row r="13" spans="5:15" x14ac:dyDescent="0.25">
      <c r="E13" s="2">
        <v>2017</v>
      </c>
      <c r="F13" s="46">
        <f t="shared" si="4"/>
        <v>1157625</v>
      </c>
      <c r="G13" s="13">
        <v>0.7</v>
      </c>
      <c r="H13" s="45">
        <f t="shared" si="0"/>
        <v>810337.5</v>
      </c>
      <c r="I13" s="45">
        <v>810337.5</v>
      </c>
      <c r="J13" s="45">
        <f t="shared" si="1"/>
        <v>0</v>
      </c>
      <c r="K13" s="2"/>
      <c r="L13" s="13">
        <v>0.7</v>
      </c>
      <c r="M13" s="45">
        <f t="shared" si="2"/>
        <v>810337.5</v>
      </c>
      <c r="N13" s="45">
        <v>810337.5</v>
      </c>
      <c r="O13" s="45">
        <f t="shared" si="3"/>
        <v>0</v>
      </c>
    </row>
    <row r="14" spans="5:15" x14ac:dyDescent="0.25">
      <c r="E14" s="2">
        <v>2018</v>
      </c>
      <c r="F14" s="46">
        <f t="shared" si="4"/>
        <v>1215506.25</v>
      </c>
      <c r="G14" s="13">
        <v>0.7</v>
      </c>
      <c r="H14" s="45">
        <f t="shared" si="0"/>
        <v>850854.375</v>
      </c>
      <c r="I14" s="45">
        <v>842345.83125000005</v>
      </c>
      <c r="J14" s="45">
        <f t="shared" si="1"/>
        <v>8508.5437499999534</v>
      </c>
      <c r="K14" s="2"/>
      <c r="L14" s="13">
        <v>0.7</v>
      </c>
      <c r="M14" s="45">
        <f t="shared" si="2"/>
        <v>850854.375</v>
      </c>
      <c r="N14" s="45">
        <v>842345.83125000005</v>
      </c>
      <c r="O14" s="45">
        <f t="shared" si="3"/>
        <v>8508.5437499999534</v>
      </c>
    </row>
    <row r="15" spans="5:15" x14ac:dyDescent="0.25">
      <c r="E15" s="2">
        <v>2019</v>
      </c>
      <c r="F15" s="46">
        <f t="shared" si="4"/>
        <v>1276281.5625</v>
      </c>
      <c r="G15" s="13">
        <v>0.7</v>
      </c>
      <c r="H15" s="45">
        <f t="shared" si="0"/>
        <v>893397.09375</v>
      </c>
      <c r="I15" s="45">
        <v>884463.12281249999</v>
      </c>
      <c r="J15" s="45">
        <f t="shared" si="1"/>
        <v>8933.9709375000093</v>
      </c>
      <c r="K15" s="2"/>
      <c r="L15" s="13">
        <v>0.8</v>
      </c>
      <c r="M15" s="45">
        <f t="shared" si="2"/>
        <v>1021025.25</v>
      </c>
      <c r="N15" s="45">
        <v>1010814.9974999999</v>
      </c>
      <c r="O15" s="45">
        <f t="shared" si="3"/>
        <v>10210.252500000061</v>
      </c>
    </row>
    <row r="16" spans="5:15" x14ac:dyDescent="0.25">
      <c r="E16" s="2">
        <v>2020</v>
      </c>
      <c r="F16" s="46">
        <f t="shared" si="4"/>
        <v>1340095.640625</v>
      </c>
      <c r="G16" s="13">
        <v>0.7</v>
      </c>
      <c r="H16" s="45">
        <f t="shared" si="0"/>
        <v>938066.94843749993</v>
      </c>
      <c r="I16" s="45">
        <v>919305.60946874996</v>
      </c>
      <c r="J16" s="45">
        <f t="shared" si="1"/>
        <v>18761.338968749973</v>
      </c>
      <c r="K16" s="2"/>
      <c r="L16" s="13">
        <v>0.85</v>
      </c>
      <c r="M16" s="45">
        <f t="shared" si="2"/>
        <v>1139081.2945312499</v>
      </c>
      <c r="N16" s="45">
        <v>1116299.668640625</v>
      </c>
      <c r="O16" s="45">
        <f t="shared" si="3"/>
        <v>22781.625890624942</v>
      </c>
    </row>
    <row r="17" spans="5:16" x14ac:dyDescent="0.25">
      <c r="E17" s="2">
        <v>2021</v>
      </c>
      <c r="F17" s="46">
        <f t="shared" si="4"/>
        <v>1407100.42265625</v>
      </c>
      <c r="G17" s="13">
        <v>0.7</v>
      </c>
      <c r="H17" s="45">
        <f t="shared" si="0"/>
        <v>984970.29585937492</v>
      </c>
      <c r="I17" s="45">
        <v>935721.78106640617</v>
      </c>
      <c r="J17" s="45">
        <f t="shared" si="1"/>
        <v>49248.514792968752</v>
      </c>
      <c r="K17" s="2"/>
      <c r="L17" s="13">
        <v>0.9</v>
      </c>
      <c r="M17" s="45">
        <f t="shared" si="2"/>
        <v>1266390.380390625</v>
      </c>
      <c r="N17" s="45">
        <v>1203070.8613710937</v>
      </c>
      <c r="O17" s="45">
        <f t="shared" si="3"/>
        <v>63319.519019531319</v>
      </c>
    </row>
    <row r="18" spans="5:16" x14ac:dyDescent="0.25">
      <c r="E18" s="2">
        <v>2022</v>
      </c>
      <c r="F18" s="46">
        <f t="shared" si="4"/>
        <v>1477455.4437890626</v>
      </c>
      <c r="G18" s="13">
        <v>0.7</v>
      </c>
      <c r="H18" s="45">
        <f t="shared" si="0"/>
        <v>1034218.8106523437</v>
      </c>
      <c r="I18" s="45">
        <v>930796.92958710936</v>
      </c>
      <c r="J18" s="45">
        <f t="shared" si="1"/>
        <v>103421.88106523431</v>
      </c>
      <c r="K18" s="2"/>
      <c r="L18" s="13">
        <v>0.95</v>
      </c>
      <c r="M18" s="45">
        <f t="shared" si="2"/>
        <v>1403582.6715996093</v>
      </c>
      <c r="N18" s="45">
        <v>1263224.4044396484</v>
      </c>
      <c r="O18" s="45">
        <f t="shared" si="3"/>
        <v>140358.26715996093</v>
      </c>
    </row>
    <row r="19" spans="5:16" x14ac:dyDescent="0.25">
      <c r="E19" s="2">
        <v>2023</v>
      </c>
      <c r="F19" s="46">
        <f t="shared" si="4"/>
        <v>1551328.2159785158</v>
      </c>
      <c r="G19" s="13">
        <v>0.7</v>
      </c>
      <c r="H19" s="45">
        <f t="shared" si="0"/>
        <v>1085929.7511849611</v>
      </c>
      <c r="I19" s="45">
        <v>836165.90841242007</v>
      </c>
      <c r="J19" s="45">
        <f t="shared" si="1"/>
        <v>249763.84277254099</v>
      </c>
      <c r="K19" s="2"/>
      <c r="L19" s="13">
        <v>1</v>
      </c>
      <c r="M19" s="45">
        <f t="shared" si="2"/>
        <v>1551328.2159785158</v>
      </c>
      <c r="N19" s="45">
        <v>1194522.7263034573</v>
      </c>
      <c r="O19" s="45">
        <f t="shared" si="3"/>
        <v>356805.48967505852</v>
      </c>
    </row>
    <row r="21" spans="5:16" x14ac:dyDescent="0.25">
      <c r="E21" s="2" t="s">
        <v>85</v>
      </c>
      <c r="F21" s="41">
        <f>SUM(F10:F19)</f>
        <v>12577892.535548829</v>
      </c>
      <c r="H21" s="43">
        <f>SUM(H10:H19)</f>
        <v>8804524.7748841792</v>
      </c>
      <c r="I21" s="43">
        <f>SUM(I10:I19)</f>
        <v>8365886.6825971855</v>
      </c>
      <c r="J21" s="43">
        <f>SUM(J10:J19)</f>
        <v>438638.09228699398</v>
      </c>
      <c r="M21" s="43">
        <f>SUM(M10:M19)</f>
        <v>10249349.687500002</v>
      </c>
      <c r="N21" s="43">
        <f>SUM(N10:N19)</f>
        <v>9647365.9895048216</v>
      </c>
      <c r="O21" s="43">
        <f>SUM(O10:O19)</f>
        <v>601983.69799517572</v>
      </c>
    </row>
    <row r="23" spans="5:16" x14ac:dyDescent="0.25">
      <c r="G23" s="40" t="s">
        <v>86</v>
      </c>
      <c r="H23" s="40"/>
      <c r="I23" s="40"/>
      <c r="J23" s="23"/>
      <c r="L23" s="40" t="s">
        <v>87</v>
      </c>
      <c r="M23" s="40"/>
      <c r="N23" s="40"/>
      <c r="O23" s="40"/>
      <c r="P23" s="1"/>
    </row>
    <row r="24" spans="5:16" x14ac:dyDescent="0.25">
      <c r="E24" s="2">
        <v>2014</v>
      </c>
      <c r="F24" s="44">
        <v>1000000</v>
      </c>
      <c r="G24" s="12">
        <v>0.7</v>
      </c>
      <c r="H24" s="45">
        <f t="shared" ref="H24:H33" si="5">F24*G24</f>
        <v>700000</v>
      </c>
      <c r="I24" s="45">
        <v>700000</v>
      </c>
      <c r="J24" s="45">
        <f t="shared" ref="J24:J33" si="6">H24-I24</f>
        <v>0</v>
      </c>
      <c r="K24" s="2"/>
      <c r="L24" s="12">
        <v>0.7</v>
      </c>
      <c r="M24" s="45">
        <f t="shared" ref="M24:M33" si="7">F24*L24</f>
        <v>700000</v>
      </c>
      <c r="N24" s="45">
        <v>700000</v>
      </c>
      <c r="O24" s="45">
        <f t="shared" ref="O24:O33" si="8">M24-N24</f>
        <v>0</v>
      </c>
    </row>
    <row r="25" spans="5:16" x14ac:dyDescent="0.25">
      <c r="E25" s="2">
        <v>2015</v>
      </c>
      <c r="F25" s="46">
        <f t="shared" ref="F25:F33" si="9">F24*(1+5%)</f>
        <v>1050000</v>
      </c>
      <c r="G25" s="13">
        <v>0.7</v>
      </c>
      <c r="H25" s="45">
        <f t="shared" si="5"/>
        <v>735000</v>
      </c>
      <c r="I25" s="45">
        <v>735000</v>
      </c>
      <c r="J25" s="45">
        <f t="shared" si="6"/>
        <v>0</v>
      </c>
      <c r="K25" s="2"/>
      <c r="L25" s="13">
        <v>0.7</v>
      </c>
      <c r="M25" s="45">
        <f t="shared" si="7"/>
        <v>735000</v>
      </c>
      <c r="N25" s="45">
        <v>735000</v>
      </c>
      <c r="O25" s="45">
        <f t="shared" si="8"/>
        <v>0</v>
      </c>
    </row>
    <row r="26" spans="5:16" x14ac:dyDescent="0.25">
      <c r="E26" s="2">
        <v>2016</v>
      </c>
      <c r="F26" s="46">
        <f t="shared" si="9"/>
        <v>1102500</v>
      </c>
      <c r="G26" s="13">
        <v>0.7</v>
      </c>
      <c r="H26" s="45">
        <f t="shared" si="5"/>
        <v>771750</v>
      </c>
      <c r="I26" s="45">
        <v>771750</v>
      </c>
      <c r="J26" s="45">
        <f t="shared" si="6"/>
        <v>0</v>
      </c>
      <c r="K26" s="2"/>
      <c r="L26" s="13">
        <v>0.7</v>
      </c>
      <c r="M26" s="45">
        <f t="shared" si="7"/>
        <v>771750</v>
      </c>
      <c r="N26" s="45">
        <v>771750</v>
      </c>
      <c r="O26" s="45">
        <f t="shared" si="8"/>
        <v>0</v>
      </c>
    </row>
    <row r="27" spans="5:16" x14ac:dyDescent="0.25">
      <c r="E27" s="2">
        <v>2017</v>
      </c>
      <c r="F27" s="46">
        <f t="shared" si="9"/>
        <v>1157625</v>
      </c>
      <c r="G27" s="13">
        <v>0.7</v>
      </c>
      <c r="H27" s="45">
        <f t="shared" si="5"/>
        <v>810337.5</v>
      </c>
      <c r="I27" s="45">
        <v>810337.5</v>
      </c>
      <c r="J27" s="45">
        <f t="shared" si="6"/>
        <v>0</v>
      </c>
      <c r="K27" s="2"/>
      <c r="L27" s="13">
        <v>0.7</v>
      </c>
      <c r="M27" s="45">
        <f t="shared" si="7"/>
        <v>810337.5</v>
      </c>
      <c r="N27" s="45">
        <v>810337.5</v>
      </c>
      <c r="O27" s="45">
        <f t="shared" si="8"/>
        <v>0</v>
      </c>
    </row>
    <row r="28" spans="5:16" x14ac:dyDescent="0.25">
      <c r="E28" s="2">
        <v>2018</v>
      </c>
      <c r="F28" s="46">
        <f t="shared" si="9"/>
        <v>1215506.25</v>
      </c>
      <c r="G28" s="13">
        <v>0.7</v>
      </c>
      <c r="H28" s="45">
        <f t="shared" si="5"/>
        <v>850854.375</v>
      </c>
      <c r="I28" s="45">
        <v>842345.83125000005</v>
      </c>
      <c r="J28" s="45">
        <f t="shared" si="6"/>
        <v>8508.5437499999534</v>
      </c>
      <c r="K28" s="2"/>
      <c r="L28" s="13">
        <v>0.7</v>
      </c>
      <c r="M28" s="45">
        <f t="shared" si="7"/>
        <v>850854.375</v>
      </c>
      <c r="N28" s="45">
        <v>842345.83125000005</v>
      </c>
      <c r="O28" s="45">
        <f t="shared" si="8"/>
        <v>8508.5437499999534</v>
      </c>
    </row>
    <row r="29" spans="5:16" x14ac:dyDescent="0.25">
      <c r="E29" s="2">
        <v>2019</v>
      </c>
      <c r="F29" s="46">
        <f t="shared" si="9"/>
        <v>1276281.5625</v>
      </c>
      <c r="G29" s="13">
        <v>0.7</v>
      </c>
      <c r="H29" s="45">
        <f t="shared" si="5"/>
        <v>893397.09375</v>
      </c>
      <c r="I29" s="45">
        <v>884463.12281249999</v>
      </c>
      <c r="J29" s="45">
        <f t="shared" si="6"/>
        <v>8933.9709375000093</v>
      </c>
      <c r="K29" s="2"/>
      <c r="L29" s="13">
        <v>0.8</v>
      </c>
      <c r="M29" s="45">
        <f t="shared" si="7"/>
        <v>1021025.25</v>
      </c>
      <c r="N29" s="45">
        <v>1010814.9974999999</v>
      </c>
      <c r="O29" s="45">
        <f t="shared" si="8"/>
        <v>10210.252500000061</v>
      </c>
    </row>
    <row r="30" spans="5:16" x14ac:dyDescent="0.25">
      <c r="E30" s="2">
        <v>2020</v>
      </c>
      <c r="F30" s="46">
        <f t="shared" si="9"/>
        <v>1340095.640625</v>
      </c>
      <c r="G30" s="13">
        <v>0.7</v>
      </c>
      <c r="H30" s="45">
        <f t="shared" si="5"/>
        <v>938066.94843749993</v>
      </c>
      <c r="I30" s="45">
        <v>933376.61369531252</v>
      </c>
      <c r="J30" s="45">
        <f t="shared" si="6"/>
        <v>4690.3347421874059</v>
      </c>
      <c r="K30" s="2"/>
      <c r="L30" s="13">
        <v>0.85</v>
      </c>
      <c r="M30" s="45">
        <f t="shared" si="7"/>
        <v>1139081.2945312499</v>
      </c>
      <c r="N30" s="45">
        <v>1133385.8880585937</v>
      </c>
      <c r="O30" s="45">
        <f t="shared" si="8"/>
        <v>5695.4064726561774</v>
      </c>
    </row>
    <row r="31" spans="5:16" x14ac:dyDescent="0.25">
      <c r="E31" s="2">
        <v>2021</v>
      </c>
      <c r="F31" s="46">
        <f t="shared" si="9"/>
        <v>1407100.42265625</v>
      </c>
      <c r="G31" s="13">
        <v>0.7</v>
      </c>
      <c r="H31" s="45">
        <f t="shared" si="5"/>
        <v>984970.29585937492</v>
      </c>
      <c r="I31" s="45">
        <v>962808.46420253895</v>
      </c>
      <c r="J31" s="45">
        <f t="shared" si="6"/>
        <v>22161.831656835973</v>
      </c>
      <c r="K31" s="2"/>
      <c r="L31" s="13">
        <v>0.9</v>
      </c>
      <c r="M31" s="45">
        <f t="shared" si="7"/>
        <v>1266390.380390625</v>
      </c>
      <c r="N31" s="45">
        <v>1237896.5968318358</v>
      </c>
      <c r="O31" s="45">
        <f t="shared" si="8"/>
        <v>28493.783558789175</v>
      </c>
    </row>
    <row r="32" spans="5:16" x14ac:dyDescent="0.25">
      <c r="E32" s="2">
        <v>2022</v>
      </c>
      <c r="F32" s="46">
        <f t="shared" si="9"/>
        <v>1477455.4437890626</v>
      </c>
      <c r="G32" s="13">
        <v>0.7</v>
      </c>
      <c r="H32" s="45">
        <f t="shared" si="5"/>
        <v>1034218.8106523437</v>
      </c>
      <c r="I32" s="45">
        <v>979922.32309309568</v>
      </c>
      <c r="J32" s="45">
        <f t="shared" si="6"/>
        <v>54296.487559247995</v>
      </c>
      <c r="K32" s="2"/>
      <c r="L32" s="13">
        <v>0.95</v>
      </c>
      <c r="M32" s="45">
        <f t="shared" si="7"/>
        <v>1403582.6715996093</v>
      </c>
      <c r="N32" s="45">
        <v>1329894.5813406298</v>
      </c>
      <c r="O32" s="45">
        <f t="shared" si="8"/>
        <v>73688.090258979471</v>
      </c>
    </row>
    <row r="33" spans="5:15" x14ac:dyDescent="0.25">
      <c r="E33" s="2">
        <v>2023</v>
      </c>
      <c r="F33" s="46">
        <f t="shared" si="9"/>
        <v>1551328.2159785158</v>
      </c>
      <c r="G33" s="13">
        <v>0.7</v>
      </c>
      <c r="H33" s="45">
        <f t="shared" si="5"/>
        <v>1085929.7511849611</v>
      </c>
      <c r="I33" s="45">
        <v>931184.76164110424</v>
      </c>
      <c r="J33" s="45">
        <f t="shared" si="6"/>
        <v>154744.98954385682</v>
      </c>
      <c r="K33" s="2"/>
      <c r="L33" s="13">
        <v>1</v>
      </c>
      <c r="M33" s="45">
        <f t="shared" si="7"/>
        <v>1551328.2159785158</v>
      </c>
      <c r="N33" s="45">
        <v>1330263.9452015774</v>
      </c>
      <c r="O33" s="45">
        <f t="shared" si="8"/>
        <v>221064.27077693841</v>
      </c>
    </row>
    <row r="35" spans="5:15" x14ac:dyDescent="0.25">
      <c r="E35" s="2" t="s">
        <v>85</v>
      </c>
      <c r="F35" s="41">
        <f>SUM(F24:F33)</f>
        <v>12577892.535548829</v>
      </c>
      <c r="H35" s="43">
        <f>SUM(H24:H33)</f>
        <v>8804524.7748841792</v>
      </c>
      <c r="I35" s="43">
        <f>SUM(I24:I33)</f>
        <v>8551188.616694551</v>
      </c>
      <c r="J35" s="43">
        <f>SUM(J24:J33)</f>
        <v>253336.15818962816</v>
      </c>
      <c r="M35" s="43">
        <f>SUM(M24:M33)</f>
        <v>10249349.687500002</v>
      </c>
      <c r="N35" s="43">
        <f>SUM(N24:N33)</f>
        <v>9901689.3401826359</v>
      </c>
      <c r="O35" s="43">
        <f>SUM(O24:O33)</f>
        <v>347660.34731736325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66F8-BBFB-4B2E-9515-70100C4C1958}">
  <dimension ref="B3:AD94"/>
  <sheetViews>
    <sheetView showGridLines="0" topLeftCell="A55" zoomScale="60" zoomScaleNormal="60" workbookViewId="0">
      <selection activeCell="T85" sqref="T85"/>
    </sheetView>
  </sheetViews>
  <sheetFormatPr defaultRowHeight="15" x14ac:dyDescent="0.25"/>
  <cols>
    <col min="3" max="3" width="11.28515625" customWidth="1"/>
    <col min="4" max="4" width="11.140625" customWidth="1"/>
    <col min="5" max="6" width="10.140625" customWidth="1"/>
    <col min="7" max="8" width="11.28515625" customWidth="1"/>
    <col min="9" max="9" width="10.28515625" customWidth="1"/>
    <col min="10" max="10" width="11" customWidth="1"/>
    <col min="11" max="11" width="10.140625" customWidth="1"/>
    <col min="12" max="12" width="14.28515625" customWidth="1"/>
    <col min="13" max="13" width="10.42578125" customWidth="1"/>
    <col min="14" max="14" width="10.85546875" customWidth="1"/>
    <col min="15" max="15" width="10.5703125" customWidth="1"/>
    <col min="16" max="17" width="9.42578125" customWidth="1"/>
    <col min="19" max="20" width="10.140625" customWidth="1"/>
    <col min="21" max="21" width="10.5703125" customWidth="1"/>
    <col min="22" max="22" width="11.140625" customWidth="1"/>
    <col min="23" max="24" width="10.140625" customWidth="1"/>
    <col min="25" max="25" width="10.5703125" customWidth="1"/>
    <col min="26" max="26" width="10.140625" customWidth="1"/>
    <col min="27" max="27" width="10.5703125" customWidth="1"/>
  </cols>
  <sheetData>
    <row r="3" spans="11:22" x14ac:dyDescent="0.25">
      <c r="L3" s="4"/>
      <c r="M3" s="4"/>
      <c r="N3" s="4"/>
      <c r="O3" s="55" t="s">
        <v>101</v>
      </c>
      <c r="P3" s="55"/>
      <c r="Q3" s="4"/>
      <c r="R3" s="4"/>
      <c r="S3" s="4"/>
      <c r="T3" s="4"/>
      <c r="U3" s="4"/>
      <c r="V3" s="4"/>
    </row>
    <row r="4" spans="11:22" x14ac:dyDescent="0.25">
      <c r="L4" s="23"/>
      <c r="M4" s="23"/>
      <c r="N4" s="23"/>
      <c r="O4" s="40" t="s">
        <v>62</v>
      </c>
      <c r="P4" s="40"/>
      <c r="Q4" s="23"/>
      <c r="R4" s="23"/>
      <c r="S4" s="23"/>
      <c r="T4" s="23"/>
      <c r="U4" s="23"/>
      <c r="V4" s="23"/>
    </row>
    <row r="6" spans="11:22" x14ac:dyDescent="0.25">
      <c r="N6" s="40" t="s">
        <v>102</v>
      </c>
      <c r="O6" s="40"/>
      <c r="P6" s="40"/>
      <c r="Q6" s="23"/>
      <c r="S6" s="40" t="s">
        <v>103</v>
      </c>
      <c r="T6" s="40"/>
      <c r="U6" s="40"/>
      <c r="V6" s="23"/>
    </row>
    <row r="7" spans="11:22" x14ac:dyDescent="0.25">
      <c r="K7" s="1" t="s">
        <v>91</v>
      </c>
      <c r="N7" s="54" t="s">
        <v>92</v>
      </c>
      <c r="P7" s="54" t="s">
        <v>92</v>
      </c>
      <c r="S7" s="54" t="s">
        <v>92</v>
      </c>
      <c r="U7" s="54" t="s">
        <v>92</v>
      </c>
    </row>
    <row r="8" spans="11:22" x14ac:dyDescent="0.25">
      <c r="L8" s="23"/>
      <c r="M8" s="23"/>
      <c r="N8" s="56" t="s">
        <v>48</v>
      </c>
      <c r="O8" s="23"/>
      <c r="P8" s="56" t="s">
        <v>49</v>
      </c>
      <c r="Q8" s="23"/>
      <c r="R8" s="23"/>
      <c r="S8" s="56" t="s">
        <v>48</v>
      </c>
      <c r="T8" s="23"/>
      <c r="U8" s="56" t="s">
        <v>49</v>
      </c>
      <c r="V8" s="23"/>
    </row>
    <row r="9" spans="11:22" x14ac:dyDescent="0.25">
      <c r="L9" s="2">
        <v>12</v>
      </c>
      <c r="N9" s="50">
        <v>0.77</v>
      </c>
      <c r="P9" s="42">
        <v>0.42</v>
      </c>
      <c r="S9" s="50">
        <v>0.59</v>
      </c>
      <c r="U9" s="50">
        <v>0.22</v>
      </c>
    </row>
    <row r="10" spans="11:22" x14ac:dyDescent="0.25">
      <c r="L10" s="2">
        <v>24</v>
      </c>
      <c r="N10" s="50">
        <v>0.9</v>
      </c>
      <c r="P10" s="42">
        <v>0.71</v>
      </c>
      <c r="S10" s="50">
        <v>0.78</v>
      </c>
      <c r="U10" s="50">
        <v>0.46</v>
      </c>
    </row>
    <row r="11" spans="11:22" x14ac:dyDescent="0.25">
      <c r="L11" s="2">
        <v>36</v>
      </c>
      <c r="N11" s="50">
        <v>0.95</v>
      </c>
      <c r="P11" s="42">
        <v>0.84</v>
      </c>
      <c r="S11" s="50">
        <v>0.89</v>
      </c>
      <c r="U11" s="50">
        <v>0.67</v>
      </c>
    </row>
    <row r="12" spans="11:22" x14ac:dyDescent="0.25">
      <c r="L12" s="2">
        <v>48</v>
      </c>
      <c r="N12" s="50">
        <v>0.98</v>
      </c>
      <c r="P12" s="42">
        <v>0.92</v>
      </c>
      <c r="S12" s="50">
        <v>0.96</v>
      </c>
      <c r="U12" s="50">
        <v>0.82</v>
      </c>
    </row>
    <row r="13" spans="11:22" x14ac:dyDescent="0.25">
      <c r="L13" s="2">
        <v>60</v>
      </c>
      <c r="N13" s="50">
        <v>0.99</v>
      </c>
      <c r="P13" s="42">
        <v>0.96</v>
      </c>
      <c r="S13" s="50">
        <v>0.98</v>
      </c>
      <c r="U13" s="50">
        <v>0.91</v>
      </c>
    </row>
    <row r="14" spans="11:22" x14ac:dyDescent="0.25">
      <c r="L14" s="2">
        <v>72</v>
      </c>
      <c r="N14" s="50">
        <v>0.99</v>
      </c>
      <c r="P14" s="42">
        <v>0.98</v>
      </c>
      <c r="S14" s="50">
        <v>1</v>
      </c>
      <c r="U14" s="50">
        <v>0.95</v>
      </c>
    </row>
    <row r="15" spans="11:22" x14ac:dyDescent="0.25">
      <c r="L15" s="2">
        <v>84</v>
      </c>
      <c r="N15" s="50">
        <v>1</v>
      </c>
      <c r="P15" s="42">
        <v>0.99</v>
      </c>
      <c r="S15" s="50">
        <v>1</v>
      </c>
      <c r="U15" s="50">
        <v>0.97</v>
      </c>
    </row>
    <row r="16" spans="11:22" x14ac:dyDescent="0.25">
      <c r="L16" s="2">
        <v>96</v>
      </c>
      <c r="N16" s="50">
        <v>1</v>
      </c>
      <c r="P16" s="42">
        <v>0.99</v>
      </c>
      <c r="S16" s="50">
        <v>1</v>
      </c>
      <c r="U16" s="50">
        <v>0.98</v>
      </c>
    </row>
    <row r="17" spans="2:27" x14ac:dyDescent="0.25">
      <c r="L17" s="2">
        <v>108</v>
      </c>
      <c r="N17" s="50">
        <v>1</v>
      </c>
      <c r="P17" s="42">
        <v>1</v>
      </c>
      <c r="S17" s="50">
        <v>1</v>
      </c>
      <c r="U17" s="50">
        <v>0.99</v>
      </c>
    </row>
    <row r="18" spans="2:27" x14ac:dyDescent="0.25">
      <c r="L18" s="3">
        <v>120</v>
      </c>
      <c r="M18" s="23"/>
      <c r="N18" s="52">
        <v>1</v>
      </c>
      <c r="O18" s="23"/>
      <c r="P18" s="53">
        <v>1</v>
      </c>
      <c r="Q18" s="23"/>
      <c r="R18" s="23"/>
      <c r="S18" s="52">
        <v>1</v>
      </c>
      <c r="T18" s="23"/>
      <c r="U18" s="52">
        <v>1</v>
      </c>
      <c r="V18" s="23"/>
    </row>
    <row r="21" spans="2:27" x14ac:dyDescent="0.25">
      <c r="E21" s="1"/>
      <c r="F21" s="1" t="s">
        <v>28</v>
      </c>
      <c r="G21" s="1"/>
      <c r="H21" s="1"/>
      <c r="T21" s="1"/>
      <c r="U21" s="1" t="s">
        <v>29</v>
      </c>
      <c r="V21" s="1"/>
      <c r="W21" s="1"/>
    </row>
    <row r="22" spans="2:27" x14ac:dyDescent="0.25">
      <c r="J22" s="23"/>
      <c r="K22" s="23"/>
      <c r="L22" s="23"/>
      <c r="Y22" s="23"/>
      <c r="Z22" s="23"/>
      <c r="AA22" s="23"/>
    </row>
    <row r="23" spans="2:27" x14ac:dyDescent="0.25">
      <c r="B23" s="4"/>
      <c r="C23" s="4"/>
      <c r="D23" s="4"/>
      <c r="E23" s="4"/>
      <c r="F23" s="4"/>
      <c r="G23" s="4" t="s">
        <v>16</v>
      </c>
      <c r="H23" s="4"/>
      <c r="I23" s="4"/>
      <c r="Q23" s="4"/>
      <c r="R23" s="4"/>
      <c r="S23" s="4"/>
      <c r="T23" s="4"/>
      <c r="U23" s="4"/>
      <c r="V23" s="4" t="s">
        <v>16</v>
      </c>
      <c r="W23" s="4"/>
      <c r="X23" s="4"/>
    </row>
    <row r="24" spans="2:27" x14ac:dyDescent="0.25">
      <c r="B24" s="2" t="s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Q24" s="2" t="s">
        <v>15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3" t="s">
        <v>2</v>
      </c>
      <c r="C25" s="3">
        <v>12</v>
      </c>
      <c r="D25" s="3">
        <v>24</v>
      </c>
      <c r="E25" s="3">
        <v>36</v>
      </c>
      <c r="F25" s="3">
        <v>48</v>
      </c>
      <c r="G25" s="3">
        <v>60</v>
      </c>
      <c r="H25" s="3">
        <v>72</v>
      </c>
      <c r="I25" s="3">
        <v>84</v>
      </c>
      <c r="J25" s="3">
        <v>96</v>
      </c>
      <c r="K25" s="3">
        <v>108</v>
      </c>
      <c r="L25" s="3">
        <v>120</v>
      </c>
      <c r="Q25" s="3" t="s">
        <v>2</v>
      </c>
      <c r="R25" s="3">
        <v>12</v>
      </c>
      <c r="S25" s="3">
        <v>24</v>
      </c>
      <c r="T25" s="3">
        <v>36</v>
      </c>
      <c r="U25" s="3">
        <v>48</v>
      </c>
      <c r="V25" s="3">
        <v>60</v>
      </c>
      <c r="W25" s="3">
        <v>72</v>
      </c>
      <c r="X25" s="3">
        <v>84</v>
      </c>
      <c r="Y25" s="3">
        <v>96</v>
      </c>
      <c r="Z25" s="3">
        <v>108</v>
      </c>
      <c r="AA25" s="3">
        <v>120</v>
      </c>
    </row>
    <row r="26" spans="2:27" x14ac:dyDescent="0.25">
      <c r="B26" s="2">
        <v>1999</v>
      </c>
      <c r="C26" s="7">
        <f>VLOOKUP(C$25,$L$9:$V$18,3,FALSE)*'US MIX Auto Key'!$L13+VLOOKUP(C$25,$L$9:$V$18,8,FALSE)*'US MIX Auto Key'!$M13</f>
        <v>1011000</v>
      </c>
      <c r="D26" s="7">
        <f>VLOOKUP(D$25,$L$9:$V$18,3,FALSE)*'US MIX Auto Key'!$L13+VLOOKUP(D$25,$L$9:$V$18,8,FALSE)*'US MIX Auto Key'!$M13</f>
        <v>1254000</v>
      </c>
      <c r="E26" s="7">
        <f>VLOOKUP(E$25,$L$9:$V$18,3,FALSE)*'US MIX Auto Key'!$L13+VLOOKUP(E$25,$L$9:$V$18,8,FALSE)*'US MIX Auto Key'!$M13</f>
        <v>1377000</v>
      </c>
      <c r="F26" s="7">
        <f>VLOOKUP(F$25,$L$9:$V$18,3,FALSE)*'US MIX Auto Key'!$L13+VLOOKUP(F$25,$L$9:$V$18,8,FALSE)*'US MIX Auto Key'!$M13</f>
        <v>1454000</v>
      </c>
      <c r="G26" s="7">
        <f>VLOOKUP(G$25,$L$9:$V$18,3,FALSE)*'US MIX Auto Key'!$L13+VLOOKUP(G$25,$L$9:$V$18,8,FALSE)*'US MIX Auto Key'!$M13</f>
        <v>1477000</v>
      </c>
      <c r="H26" s="7">
        <f>VLOOKUP(H$25,$L$9:$V$18,3,FALSE)*'US MIX Auto Key'!$L13+VLOOKUP(H$25,$L$9:$V$18,8,FALSE)*'US MIX Auto Key'!$M13</f>
        <v>1493000</v>
      </c>
      <c r="I26" s="7">
        <f>VLOOKUP(I$25,$L$9:$V$18,3,FALSE)*'US MIX Auto Key'!$L13+VLOOKUP(I$25,$L$9:$V$18,8,FALSE)*'US MIX Auto Key'!$M13</f>
        <v>1500000</v>
      </c>
      <c r="J26" s="7">
        <f>VLOOKUP(J$25,$L$9:$V$18,3,FALSE)*'US MIX Auto Key'!$L13+VLOOKUP(J$25,$L$9:$V$18,8,FALSE)*'US MIX Auto Key'!$M13</f>
        <v>1500000</v>
      </c>
      <c r="K26" s="7">
        <f>VLOOKUP(K$25,$L$9:$V$18,3,FALSE)*'US MIX Auto Key'!$L13+VLOOKUP(K$25,$L$9:$V$18,8,FALSE)*'US MIX Auto Key'!$M13</f>
        <v>1500000</v>
      </c>
      <c r="L26" s="7">
        <f>VLOOKUP(L$25,$L$9:$V$18,3,FALSE)*'US MIX Auto Key'!$L13+VLOOKUP(L$25,$L$9:$V$18,8,FALSE)*'US MIX Auto Key'!$M13</f>
        <v>1500000</v>
      </c>
      <c r="Q26" s="2">
        <v>1999</v>
      </c>
      <c r="R26" s="7">
        <f>VLOOKUP(R$25,$L$9:$V$18,5,FALSE)*'US MIX Auto Key'!$L13+VLOOKUP(R$25,$L$9:$V$18,10,FALSE)*'US MIX Auto Key'!$M13</f>
        <v>470000</v>
      </c>
      <c r="S26" s="7">
        <f>VLOOKUP(S$25,$L$9:$V$18,5,FALSE)*'US MIX Auto Key'!$L13+VLOOKUP(S$25,$L$9:$V$18,10,FALSE)*'US MIX Auto Key'!$M13</f>
        <v>865000</v>
      </c>
      <c r="T26" s="7">
        <f>VLOOKUP(T$25,$L$9:$V$18,5,FALSE)*'US MIX Auto Key'!$L13+VLOOKUP(T$25,$L$9:$V$18,10,FALSE)*'US MIX Auto Key'!$M13</f>
        <v>1124000</v>
      </c>
      <c r="U26" s="7">
        <f>VLOOKUP(U$25,$L$9:$V$18,5,FALSE)*'US MIX Auto Key'!$L13+VLOOKUP(U$25,$L$9:$V$18,10,FALSE)*'US MIX Auto Key'!$M13</f>
        <v>1300000</v>
      </c>
      <c r="V26" s="7">
        <f>VLOOKUP(V$25,$L$9:$V$18,5,FALSE)*'US MIX Auto Key'!$L13+VLOOKUP(V$25,$L$9:$V$18,10,FALSE)*'US MIX Auto Key'!$M13</f>
        <v>1400000</v>
      </c>
      <c r="W26" s="7">
        <f>VLOOKUP(W$25,$L$9:$V$18,5,FALSE)*'US MIX Auto Key'!$L13+VLOOKUP(W$25,$L$9:$V$18,10,FALSE)*'US MIX Auto Key'!$M13</f>
        <v>1446000</v>
      </c>
      <c r="X26" s="7">
        <f>VLOOKUP(X$25,$L$9:$V$18,5,FALSE)*'US MIX Auto Key'!$L13+VLOOKUP(X$25,$L$9:$V$18,10,FALSE)*'US MIX Auto Key'!$M13</f>
        <v>1469000</v>
      </c>
      <c r="Y26" s="7">
        <f>VLOOKUP(Y$25,$L$9:$V$18,5,FALSE)*'US MIX Auto Key'!$L13+VLOOKUP(Y$25,$L$9:$V$18,10,FALSE)*'US MIX Auto Key'!$M13</f>
        <v>1477000</v>
      </c>
      <c r="Z26" s="7">
        <f>VLOOKUP(Z$25,$L$9:$V$18,5,FALSE)*'US MIX Auto Key'!$L13+VLOOKUP(Z$25,$L$9:$V$18,10,FALSE)*'US MIX Auto Key'!$M13</f>
        <v>1492000</v>
      </c>
      <c r="AA26" s="7">
        <f>VLOOKUP(AA$25,$L$9:$V$18,5,FALSE)*'US MIX Auto Key'!$L13+VLOOKUP(AA$25,$L$9:$V$18,10,FALSE)*'US MIX Auto Key'!$M13</f>
        <v>1500000</v>
      </c>
    </row>
    <row r="27" spans="2:27" x14ac:dyDescent="0.25">
      <c r="B27" s="2">
        <v>2000</v>
      </c>
      <c r="C27" s="7">
        <f>VLOOKUP(C$25,$L$9:$V$18,3,FALSE)*'US MIX Auto Key'!$L14+VLOOKUP(C$25,$L$9:$V$18,8,FALSE)*'US MIX Auto Key'!$M14</f>
        <v>1061550</v>
      </c>
      <c r="D27" s="7">
        <f>VLOOKUP(D$25,$L$9:$V$18,3,FALSE)*'US MIX Auto Key'!$L14+VLOOKUP(D$25,$L$9:$V$18,8,FALSE)*'US MIX Auto Key'!$M14</f>
        <v>1316700</v>
      </c>
      <c r="E27" s="7">
        <f>VLOOKUP(E$25,$L$9:$V$18,3,FALSE)*'US MIX Auto Key'!$L14+VLOOKUP(E$25,$L$9:$V$18,8,FALSE)*'US MIX Auto Key'!$M14</f>
        <v>1445850</v>
      </c>
      <c r="F27" s="7">
        <f>VLOOKUP(F$25,$L$9:$V$18,3,FALSE)*'US MIX Auto Key'!$L14+VLOOKUP(F$25,$L$9:$V$18,8,FALSE)*'US MIX Auto Key'!$M14</f>
        <v>1526700</v>
      </c>
      <c r="G27" s="7">
        <f>VLOOKUP(G$25,$L$9:$V$18,3,FALSE)*'US MIX Auto Key'!$L14+VLOOKUP(G$25,$L$9:$V$18,8,FALSE)*'US MIX Auto Key'!$M14</f>
        <v>1550850</v>
      </c>
      <c r="H27" s="7">
        <f>VLOOKUP(H$25,$L$9:$V$18,3,FALSE)*'US MIX Auto Key'!$L14+VLOOKUP(H$25,$L$9:$V$18,8,FALSE)*'US MIX Auto Key'!$M14</f>
        <v>1567650</v>
      </c>
      <c r="I27" s="7">
        <f>VLOOKUP(I$25,$L$9:$V$18,3,FALSE)*'US MIX Auto Key'!$L14+VLOOKUP(I$25,$L$9:$V$18,8,FALSE)*'US MIX Auto Key'!$M14</f>
        <v>1575000</v>
      </c>
      <c r="J27" s="7">
        <f>VLOOKUP(J$25,$L$9:$V$18,3,FALSE)*'US MIX Auto Key'!$L14+VLOOKUP(J$25,$L$9:$V$18,8,FALSE)*'US MIX Auto Key'!$M14</f>
        <v>1575000</v>
      </c>
      <c r="K27" s="7">
        <f>VLOOKUP(K$25,$L$9:$V$18,3,FALSE)*'US MIX Auto Key'!$L14+VLOOKUP(K$25,$L$9:$V$18,8,FALSE)*'US MIX Auto Key'!$M14</f>
        <v>1575000</v>
      </c>
      <c r="L27" s="7"/>
      <c r="Q27" s="2">
        <v>2000</v>
      </c>
      <c r="R27" s="7">
        <f>VLOOKUP(R$25,$L$9:$V$18,5,FALSE)*'US MIX Auto Key'!$L14+VLOOKUP(R$25,$L$9:$V$18,10,FALSE)*'US MIX Auto Key'!$M14</f>
        <v>493500</v>
      </c>
      <c r="S27" s="7">
        <f>VLOOKUP(S$25,$L$9:$V$18,5,FALSE)*'US MIX Auto Key'!$L14+VLOOKUP(S$25,$L$9:$V$18,10,FALSE)*'US MIX Auto Key'!$M14</f>
        <v>908250</v>
      </c>
      <c r="T27" s="7">
        <f>VLOOKUP(T$25,$L$9:$V$18,5,FALSE)*'US MIX Auto Key'!$L14+VLOOKUP(T$25,$L$9:$V$18,10,FALSE)*'US MIX Auto Key'!$M14</f>
        <v>1180200</v>
      </c>
      <c r="U27" s="7">
        <f>VLOOKUP(U$25,$L$9:$V$18,5,FALSE)*'US MIX Auto Key'!$L14+VLOOKUP(U$25,$L$9:$V$18,10,FALSE)*'US MIX Auto Key'!$M14</f>
        <v>1365000</v>
      </c>
      <c r="V27" s="7">
        <f>VLOOKUP(V$25,$L$9:$V$18,5,FALSE)*'US MIX Auto Key'!$L14+VLOOKUP(V$25,$L$9:$V$18,10,FALSE)*'US MIX Auto Key'!$M14</f>
        <v>1470000</v>
      </c>
      <c r="W27" s="7">
        <f>VLOOKUP(W$25,$L$9:$V$18,5,FALSE)*'US MIX Auto Key'!$L14+VLOOKUP(W$25,$L$9:$V$18,10,FALSE)*'US MIX Auto Key'!$M14</f>
        <v>1518300</v>
      </c>
      <c r="X27" s="7">
        <f>VLOOKUP(X$25,$L$9:$V$18,5,FALSE)*'US MIX Auto Key'!$L14+VLOOKUP(X$25,$L$9:$V$18,10,FALSE)*'US MIX Auto Key'!$M14</f>
        <v>1542450</v>
      </c>
      <c r="Y27" s="7">
        <f>VLOOKUP(Y$25,$L$9:$V$18,5,FALSE)*'US MIX Auto Key'!$L14+VLOOKUP(Y$25,$L$9:$V$18,10,FALSE)*'US MIX Auto Key'!$M14</f>
        <v>1550850</v>
      </c>
      <c r="Z27" s="7">
        <f>VLOOKUP(Z$25,$L$9:$V$18,5,FALSE)*'US MIX Auto Key'!$L14+VLOOKUP(Z$25,$L$9:$V$18,10,FALSE)*'US MIX Auto Key'!$M14</f>
        <v>1566600</v>
      </c>
      <c r="AA27" s="7"/>
    </row>
    <row r="28" spans="2:27" x14ac:dyDescent="0.25">
      <c r="B28" s="2">
        <v>2001</v>
      </c>
      <c r="C28" s="7">
        <f>VLOOKUP(C$25,$L$9:$V$18,3,FALSE)*'US MIX Auto Key'!$L15+VLOOKUP(C$25,$L$9:$V$18,8,FALSE)*'US MIX Auto Key'!$M15</f>
        <v>1114627.5</v>
      </c>
      <c r="D28" s="7">
        <f>VLOOKUP(D$25,$L$9:$V$18,3,FALSE)*'US MIX Auto Key'!$L15+VLOOKUP(D$25,$L$9:$V$18,8,FALSE)*'US MIX Auto Key'!$M15</f>
        <v>1382535</v>
      </c>
      <c r="E28" s="7">
        <f>VLOOKUP(E$25,$L$9:$V$18,3,FALSE)*'US MIX Auto Key'!$L15+VLOOKUP(E$25,$L$9:$V$18,8,FALSE)*'US MIX Auto Key'!$M15</f>
        <v>1518142.5</v>
      </c>
      <c r="F28" s="7">
        <f>VLOOKUP(F$25,$L$9:$V$18,3,FALSE)*'US MIX Auto Key'!$L15+VLOOKUP(F$25,$L$9:$V$18,8,FALSE)*'US MIX Auto Key'!$M15</f>
        <v>1603035</v>
      </c>
      <c r="G28" s="7">
        <f>VLOOKUP(G$25,$L$9:$V$18,3,FALSE)*'US MIX Auto Key'!$L15+VLOOKUP(G$25,$L$9:$V$18,8,FALSE)*'US MIX Auto Key'!$M15</f>
        <v>1628392.5</v>
      </c>
      <c r="H28" s="7">
        <f>VLOOKUP(H$25,$L$9:$V$18,3,FALSE)*'US MIX Auto Key'!$L15+VLOOKUP(H$25,$L$9:$V$18,8,FALSE)*'US MIX Auto Key'!$M15</f>
        <v>1646032.5</v>
      </c>
      <c r="I28" s="7">
        <f>VLOOKUP(I$25,$L$9:$V$18,3,FALSE)*'US MIX Auto Key'!$L15+VLOOKUP(I$25,$L$9:$V$18,8,FALSE)*'US MIX Auto Key'!$M15</f>
        <v>1653750</v>
      </c>
      <c r="J28" s="7">
        <f>VLOOKUP(J$25,$L$9:$V$18,3,FALSE)*'US MIX Auto Key'!$L15+VLOOKUP(J$25,$L$9:$V$18,8,FALSE)*'US MIX Auto Key'!$M15</f>
        <v>1653750</v>
      </c>
      <c r="K28" s="7"/>
      <c r="L28" s="7"/>
      <c r="Q28" s="2">
        <v>2001</v>
      </c>
      <c r="R28" s="7">
        <f>VLOOKUP(R$25,$L$9:$V$18,5,FALSE)*'US MIX Auto Key'!$L15+VLOOKUP(R$25,$L$9:$V$18,10,FALSE)*'US MIX Auto Key'!$M15</f>
        <v>518175</v>
      </c>
      <c r="S28" s="7">
        <f>VLOOKUP(S$25,$L$9:$V$18,5,FALSE)*'US MIX Auto Key'!$L15+VLOOKUP(S$25,$L$9:$V$18,10,FALSE)*'US MIX Auto Key'!$M15</f>
        <v>953662.5</v>
      </c>
      <c r="T28" s="7">
        <f>VLOOKUP(T$25,$L$9:$V$18,5,FALSE)*'US MIX Auto Key'!$L15+VLOOKUP(T$25,$L$9:$V$18,10,FALSE)*'US MIX Auto Key'!$M15</f>
        <v>1239210</v>
      </c>
      <c r="U28" s="7">
        <f>VLOOKUP(U$25,$L$9:$V$18,5,FALSE)*'US MIX Auto Key'!$L15+VLOOKUP(U$25,$L$9:$V$18,10,FALSE)*'US MIX Auto Key'!$M15</f>
        <v>1433250</v>
      </c>
      <c r="V28" s="7">
        <f>VLOOKUP(V$25,$L$9:$V$18,5,FALSE)*'US MIX Auto Key'!$L15+VLOOKUP(V$25,$L$9:$V$18,10,FALSE)*'US MIX Auto Key'!$M15</f>
        <v>1543500</v>
      </c>
      <c r="W28" s="7">
        <f>VLOOKUP(W$25,$L$9:$V$18,5,FALSE)*'US MIX Auto Key'!$L15+VLOOKUP(W$25,$L$9:$V$18,10,FALSE)*'US MIX Auto Key'!$M15</f>
        <v>1594215</v>
      </c>
      <c r="X28" s="7">
        <f>VLOOKUP(X$25,$L$9:$V$18,5,FALSE)*'US MIX Auto Key'!$L15+VLOOKUP(X$25,$L$9:$V$18,10,FALSE)*'US MIX Auto Key'!$M15</f>
        <v>1619572.5</v>
      </c>
      <c r="Y28" s="7">
        <f>VLOOKUP(Y$25,$L$9:$V$18,5,FALSE)*'US MIX Auto Key'!$L15+VLOOKUP(Y$25,$L$9:$V$18,10,FALSE)*'US MIX Auto Key'!$M15</f>
        <v>1628392.5</v>
      </c>
      <c r="Z28" s="7"/>
      <c r="AA28" s="7"/>
    </row>
    <row r="29" spans="2:27" x14ac:dyDescent="0.25">
      <c r="B29" s="2">
        <v>2002</v>
      </c>
      <c r="C29" s="7">
        <f>VLOOKUP(C$25,$L$9:$V$18,3,FALSE)*'US MIX Auto Key'!$L16+VLOOKUP(C$25,$L$9:$V$18,8,FALSE)*'US MIX Auto Key'!$M16</f>
        <v>1170358.875</v>
      </c>
      <c r="D29" s="7">
        <f>VLOOKUP(D$25,$L$9:$V$18,3,FALSE)*'US MIX Auto Key'!$L16+VLOOKUP(D$25,$L$9:$V$18,8,FALSE)*'US MIX Auto Key'!$M16</f>
        <v>1451661.75</v>
      </c>
      <c r="E29" s="7">
        <f>VLOOKUP(E$25,$L$9:$V$18,3,FALSE)*'US MIX Auto Key'!$L16+VLOOKUP(E$25,$L$9:$V$18,8,FALSE)*'US MIX Auto Key'!$M16</f>
        <v>1594049.625</v>
      </c>
      <c r="F29" s="7">
        <f>VLOOKUP(F$25,$L$9:$V$18,3,FALSE)*'US MIX Auto Key'!$L16+VLOOKUP(F$25,$L$9:$V$18,8,FALSE)*'US MIX Auto Key'!$M16</f>
        <v>1683186.75</v>
      </c>
      <c r="G29" s="7">
        <f>VLOOKUP(G$25,$L$9:$V$18,3,FALSE)*'US MIX Auto Key'!$L16+VLOOKUP(G$25,$L$9:$V$18,8,FALSE)*'US MIX Auto Key'!$M16</f>
        <v>1709812.125</v>
      </c>
      <c r="H29" s="7">
        <f>VLOOKUP(H$25,$L$9:$V$18,3,FALSE)*'US MIX Auto Key'!$L16+VLOOKUP(H$25,$L$9:$V$18,8,FALSE)*'US MIX Auto Key'!$M16</f>
        <v>1728334.125</v>
      </c>
      <c r="I29" s="7">
        <f>VLOOKUP(I$25,$L$9:$V$18,3,FALSE)*'US MIX Auto Key'!$L16+VLOOKUP(I$25,$L$9:$V$18,8,FALSE)*'US MIX Auto Key'!$M16</f>
        <v>1736437.5</v>
      </c>
      <c r="J29" s="7"/>
      <c r="K29" s="7"/>
      <c r="L29" s="7"/>
      <c r="Q29" s="2">
        <v>2002</v>
      </c>
      <c r="R29" s="7">
        <f>VLOOKUP(R$25,$L$9:$V$18,5,FALSE)*'US MIX Auto Key'!$L16+VLOOKUP(R$25,$L$9:$V$18,10,FALSE)*'US MIX Auto Key'!$M16</f>
        <v>544083.75</v>
      </c>
      <c r="S29" s="7">
        <f>VLOOKUP(S$25,$L$9:$V$18,5,FALSE)*'US MIX Auto Key'!$L16+VLOOKUP(S$25,$L$9:$V$18,10,FALSE)*'US MIX Auto Key'!$M16</f>
        <v>1001345.625</v>
      </c>
      <c r="T29" s="7">
        <f>VLOOKUP(T$25,$L$9:$V$18,5,FALSE)*'US MIX Auto Key'!$L16+VLOOKUP(T$25,$L$9:$V$18,10,FALSE)*'US MIX Auto Key'!$M16</f>
        <v>1301170.5</v>
      </c>
      <c r="U29" s="7">
        <f>VLOOKUP(U$25,$L$9:$V$18,5,FALSE)*'US MIX Auto Key'!$L16+VLOOKUP(U$25,$L$9:$V$18,10,FALSE)*'US MIX Auto Key'!$M16</f>
        <v>1504912.5</v>
      </c>
      <c r="V29" s="7">
        <f>VLOOKUP(V$25,$L$9:$V$18,5,FALSE)*'US MIX Auto Key'!$L16+VLOOKUP(V$25,$L$9:$V$18,10,FALSE)*'US MIX Auto Key'!$M16</f>
        <v>1620675</v>
      </c>
      <c r="W29" s="7">
        <f>VLOOKUP(W$25,$L$9:$V$18,5,FALSE)*'US MIX Auto Key'!$L16+VLOOKUP(W$25,$L$9:$V$18,10,FALSE)*'US MIX Auto Key'!$M16</f>
        <v>1673925.75</v>
      </c>
      <c r="X29" s="7">
        <f>VLOOKUP(X$25,$L$9:$V$18,5,FALSE)*'US MIX Auto Key'!$L16+VLOOKUP(X$25,$L$9:$V$18,10,FALSE)*'US MIX Auto Key'!$M16</f>
        <v>1700551.125</v>
      </c>
      <c r="Y29" s="7"/>
      <c r="Z29" s="7"/>
      <c r="AA29" s="7"/>
    </row>
    <row r="30" spans="2:27" x14ac:dyDescent="0.25">
      <c r="B30" s="2">
        <v>2003</v>
      </c>
      <c r="C30" s="7">
        <f>VLOOKUP(C$25,$L$9:$V$18,3,FALSE)*'US MIX Auto Key'!$L17+VLOOKUP(C$25,$L$9:$V$18,8,FALSE)*'US MIX Auto Key'!$M17</f>
        <v>1228876.8187500001</v>
      </c>
      <c r="D30" s="7">
        <f>VLOOKUP(D$25,$L$9:$V$18,3,FALSE)*'US MIX Auto Key'!$L17+VLOOKUP(D$25,$L$9:$V$18,8,FALSE)*'US MIX Auto Key'!$M17</f>
        <v>1524244.8374999999</v>
      </c>
      <c r="E30" s="7">
        <f>VLOOKUP(E$25,$L$9:$V$18,3,FALSE)*'US MIX Auto Key'!$L17+VLOOKUP(E$25,$L$9:$V$18,8,FALSE)*'US MIX Auto Key'!$M17</f>
        <v>1673752.1062500002</v>
      </c>
      <c r="F30" s="7">
        <f>VLOOKUP(F$25,$L$9:$V$18,3,FALSE)*'US MIX Auto Key'!$L17+VLOOKUP(F$25,$L$9:$V$18,8,FALSE)*'US MIX Auto Key'!$M17</f>
        <v>1767346.0874999999</v>
      </c>
      <c r="G30" s="7">
        <f>VLOOKUP(G$25,$L$9:$V$18,3,FALSE)*'US MIX Auto Key'!$L17+VLOOKUP(G$25,$L$9:$V$18,8,FALSE)*'US MIX Auto Key'!$M17</f>
        <v>1795302.7312500002</v>
      </c>
      <c r="H30" s="7">
        <f>VLOOKUP(H$25,$L$9:$V$18,3,FALSE)*'US MIX Auto Key'!$L17+VLOOKUP(H$25,$L$9:$V$18,8,FALSE)*'US MIX Auto Key'!$M17</f>
        <v>1814750.83125</v>
      </c>
      <c r="I30" s="7"/>
      <c r="J30" s="7"/>
      <c r="K30" s="7"/>
      <c r="L30" s="7"/>
      <c r="Q30" s="2">
        <v>2003</v>
      </c>
      <c r="R30" s="7">
        <f>VLOOKUP(R$25,$L$9:$V$18,5,FALSE)*'US MIX Auto Key'!$L17+VLOOKUP(R$25,$L$9:$V$18,10,FALSE)*'US MIX Auto Key'!$M17</f>
        <v>571287.9375</v>
      </c>
      <c r="S30" s="7">
        <f>VLOOKUP(S$25,$L$9:$V$18,5,FALSE)*'US MIX Auto Key'!$L17+VLOOKUP(S$25,$L$9:$V$18,10,FALSE)*'US MIX Auto Key'!$M17</f>
        <v>1051412.90625</v>
      </c>
      <c r="T30" s="7">
        <f>VLOOKUP(T$25,$L$9:$V$18,5,FALSE)*'US MIX Auto Key'!$L17+VLOOKUP(T$25,$L$9:$V$18,10,FALSE)*'US MIX Auto Key'!$M17</f>
        <v>1366229.0249999999</v>
      </c>
      <c r="U30" s="7">
        <f>VLOOKUP(U$25,$L$9:$V$18,5,FALSE)*'US MIX Auto Key'!$L17+VLOOKUP(U$25,$L$9:$V$18,10,FALSE)*'US MIX Auto Key'!$M17</f>
        <v>1580158.125</v>
      </c>
      <c r="V30" s="7">
        <f>VLOOKUP(V$25,$L$9:$V$18,5,FALSE)*'US MIX Auto Key'!$L17+VLOOKUP(V$25,$L$9:$V$18,10,FALSE)*'US MIX Auto Key'!$M17</f>
        <v>1701708.75</v>
      </c>
      <c r="W30" s="7">
        <f>VLOOKUP(W$25,$L$9:$V$18,5,FALSE)*'US MIX Auto Key'!$L17+VLOOKUP(W$25,$L$9:$V$18,10,FALSE)*'US MIX Auto Key'!$M17</f>
        <v>1757622.0375000001</v>
      </c>
      <c r="X30" s="7"/>
      <c r="Y30" s="7"/>
      <c r="Z30" s="7"/>
      <c r="AA30" s="7"/>
    </row>
    <row r="31" spans="2:27" x14ac:dyDescent="0.25">
      <c r="B31" s="2">
        <v>2004</v>
      </c>
      <c r="C31" s="7">
        <f>VLOOKUP(C$25,$L$9:$V$18,3,FALSE)*'US MIX Auto Key'!$L18+VLOOKUP(C$25,$L$9:$V$18,8,FALSE)*'US MIX Auto Key'!$M18</f>
        <v>1290320.6596875</v>
      </c>
      <c r="D31" s="7">
        <f>VLOOKUP(D$25,$L$9:$V$18,3,FALSE)*'US MIX Auto Key'!$L18+VLOOKUP(D$25,$L$9:$V$18,8,FALSE)*'US MIX Auto Key'!$M18</f>
        <v>1600457.0793750002</v>
      </c>
      <c r="E31" s="7">
        <f>VLOOKUP(E$25,$L$9:$V$18,3,FALSE)*'US MIX Auto Key'!$L18+VLOOKUP(E$25,$L$9:$V$18,8,FALSE)*'US MIX Auto Key'!$M18</f>
        <v>1757439.7115624999</v>
      </c>
      <c r="F31" s="7">
        <f>VLOOKUP(F$25,$L$9:$V$18,3,FALSE)*'US MIX Auto Key'!$L18+VLOOKUP(F$25,$L$9:$V$18,8,FALSE)*'US MIX Auto Key'!$M18</f>
        <v>1855713.391875</v>
      </c>
      <c r="G31" s="7">
        <f>VLOOKUP(G$25,$L$9:$V$18,3,FALSE)*'US MIX Auto Key'!$L18+VLOOKUP(G$25,$L$9:$V$18,8,FALSE)*'US MIX Auto Key'!$M18</f>
        <v>1885067.8678124999</v>
      </c>
      <c r="H31" s="7"/>
      <c r="I31" s="7"/>
      <c r="J31" s="7"/>
      <c r="K31" s="7"/>
      <c r="L31" s="7"/>
      <c r="Q31" s="2">
        <v>2004</v>
      </c>
      <c r="R31" s="7">
        <f>VLOOKUP(R$25,$L$9:$V$18,5,FALSE)*'US MIX Auto Key'!$L18+VLOOKUP(R$25,$L$9:$V$18,10,FALSE)*'US MIX Auto Key'!$M18</f>
        <v>599852.33437499998</v>
      </c>
      <c r="S31" s="7">
        <f>VLOOKUP(S$25,$L$9:$V$18,5,FALSE)*'US MIX Auto Key'!$L18+VLOOKUP(S$25,$L$9:$V$18,10,FALSE)*'US MIX Auto Key'!$M18</f>
        <v>1103983.5515625</v>
      </c>
      <c r="T31" s="7">
        <f>VLOOKUP(T$25,$L$9:$V$18,5,FALSE)*'US MIX Auto Key'!$L18+VLOOKUP(T$25,$L$9:$V$18,10,FALSE)*'US MIX Auto Key'!$M18</f>
        <v>1434540.4762500001</v>
      </c>
      <c r="U31" s="7">
        <f>VLOOKUP(U$25,$L$9:$V$18,5,FALSE)*'US MIX Auto Key'!$L18+VLOOKUP(U$25,$L$9:$V$18,10,FALSE)*'US MIX Auto Key'!$M18</f>
        <v>1659166.03125</v>
      </c>
      <c r="V31" s="7">
        <f>VLOOKUP(V$25,$L$9:$V$18,5,FALSE)*'US MIX Auto Key'!$L18+VLOOKUP(V$25,$L$9:$V$18,10,FALSE)*'US MIX Auto Key'!$M18</f>
        <v>1786794.1875</v>
      </c>
      <c r="W31" s="7"/>
      <c r="X31" s="7"/>
      <c r="Y31" s="7"/>
      <c r="Z31" s="7"/>
      <c r="AA31" s="7"/>
    </row>
    <row r="32" spans="2:27" x14ac:dyDescent="0.25">
      <c r="B32" s="2">
        <v>2005</v>
      </c>
      <c r="C32" s="7">
        <f>VLOOKUP(C$25,$L$9:$V$18,3,FALSE)*'US MIX Auto Key'!$L19+VLOOKUP(C$25,$L$9:$V$18,8,FALSE)*'US MIX Auto Key'!$M19</f>
        <v>1354836.692671875</v>
      </c>
      <c r="D32" s="7">
        <f>VLOOKUP(D$25,$L$9:$V$18,3,FALSE)*'US MIX Auto Key'!$L19+VLOOKUP(D$25,$L$9:$V$18,8,FALSE)*'US MIX Auto Key'!$M19</f>
        <v>1680479.93334375</v>
      </c>
      <c r="E32" s="7">
        <f>VLOOKUP(E$25,$L$9:$V$18,3,FALSE)*'US MIX Auto Key'!$L19+VLOOKUP(E$25,$L$9:$V$18,8,FALSE)*'US MIX Auto Key'!$M19</f>
        <v>1845311.6971406247</v>
      </c>
      <c r="F32" s="7">
        <f>VLOOKUP(F$25,$L$9:$V$18,3,FALSE)*'US MIX Auto Key'!$L19+VLOOKUP(F$25,$L$9:$V$18,8,FALSE)*'US MIX Auto Key'!$M19</f>
        <v>1948499.0614687498</v>
      </c>
      <c r="G32" s="7"/>
      <c r="H32" s="7"/>
      <c r="I32" s="7"/>
      <c r="J32" s="7"/>
      <c r="K32" s="7"/>
      <c r="L32" s="7"/>
      <c r="Q32" s="2">
        <v>2005</v>
      </c>
      <c r="R32" s="7">
        <f>VLOOKUP(R$25,$L$9:$V$18,5,FALSE)*'US MIX Auto Key'!$L19+VLOOKUP(R$25,$L$9:$V$18,10,FALSE)*'US MIX Auto Key'!$M19</f>
        <v>629844.95109374996</v>
      </c>
      <c r="S32" s="7">
        <f>VLOOKUP(S$25,$L$9:$V$18,5,FALSE)*'US MIX Auto Key'!$L19+VLOOKUP(S$25,$L$9:$V$18,10,FALSE)*'US MIX Auto Key'!$M19</f>
        <v>1159182.7291406249</v>
      </c>
      <c r="T32" s="7">
        <f>VLOOKUP(T$25,$L$9:$V$18,5,FALSE)*'US MIX Auto Key'!$L19+VLOOKUP(T$25,$L$9:$V$18,10,FALSE)*'US MIX Auto Key'!$M19</f>
        <v>1506267.5000624999</v>
      </c>
      <c r="U32" s="7">
        <f>VLOOKUP(U$25,$L$9:$V$18,5,FALSE)*'US MIX Auto Key'!$L19+VLOOKUP(U$25,$L$9:$V$18,10,FALSE)*'US MIX Auto Key'!$M19</f>
        <v>1742124.3328124997</v>
      </c>
      <c r="V32" s="7"/>
      <c r="W32" s="7"/>
      <c r="X32" s="7"/>
      <c r="Y32" s="7"/>
      <c r="Z32" s="7"/>
      <c r="AA32" s="7"/>
    </row>
    <row r="33" spans="2:27" x14ac:dyDescent="0.25">
      <c r="B33" s="2">
        <v>2006</v>
      </c>
      <c r="C33" s="7">
        <f>VLOOKUP(C$25,$L$9:$V$18,3,FALSE)*'US MIX Auto Key'!$L20+VLOOKUP(C$25,$L$9:$V$18,8,FALSE)*'US MIX Auto Key'!$M20</f>
        <v>1422578.5273054687</v>
      </c>
      <c r="D33" s="7">
        <f>VLOOKUP(D$25,$L$9:$V$18,3,FALSE)*'US MIX Auto Key'!$L20+VLOOKUP(D$25,$L$9:$V$18,8,FALSE)*'US MIX Auto Key'!$M20</f>
        <v>1764503.9300109376</v>
      </c>
      <c r="E33" s="7">
        <f>VLOOKUP(E$25,$L$9:$V$18,3,FALSE)*'US MIX Auto Key'!$L20+VLOOKUP(E$25,$L$9:$V$18,8,FALSE)*'US MIX Auto Key'!$M20</f>
        <v>1937577.2819976562</v>
      </c>
      <c r="F33" s="7"/>
      <c r="G33" s="7"/>
      <c r="H33" s="7"/>
      <c r="I33" s="7"/>
      <c r="J33" s="7"/>
      <c r="K33" s="7"/>
      <c r="L33" s="7"/>
      <c r="Q33" s="2">
        <v>2006</v>
      </c>
      <c r="R33" s="7">
        <f>VLOOKUP(R$25,$L$9:$V$18,5,FALSE)*'US MIX Auto Key'!$L20+VLOOKUP(R$25,$L$9:$V$18,10,FALSE)*'US MIX Auto Key'!$M20</f>
        <v>661337.19864843751</v>
      </c>
      <c r="S33" s="7">
        <f>VLOOKUP(S$25,$L$9:$V$18,5,FALSE)*'US MIX Auto Key'!$L20+VLOOKUP(S$25,$L$9:$V$18,10,FALSE)*'US MIX Auto Key'!$M20</f>
        <v>1217141.8655976562</v>
      </c>
      <c r="T33" s="7">
        <f>VLOOKUP(T$25,$L$9:$V$18,5,FALSE)*'US MIX Auto Key'!$L20+VLOOKUP(T$25,$L$9:$V$18,10,FALSE)*'US MIX Auto Key'!$M20</f>
        <v>1581580.8750656249</v>
      </c>
      <c r="U33" s="7"/>
      <c r="V33" s="7"/>
      <c r="W33" s="7"/>
      <c r="X33" s="7"/>
      <c r="Y33" s="7"/>
      <c r="Z33" s="7"/>
      <c r="AA33" s="7"/>
    </row>
    <row r="34" spans="2:27" x14ac:dyDescent="0.25">
      <c r="B34" s="2">
        <v>2007</v>
      </c>
      <c r="C34" s="7">
        <f>VLOOKUP(C$25,$L$9:$V$18,3,FALSE)*'US MIX Auto Key'!$L21+VLOOKUP(C$25,$L$9:$V$18,8,FALSE)*'US MIX Auto Key'!$M21</f>
        <v>1493707.453670742</v>
      </c>
      <c r="D34" s="7">
        <f>VLOOKUP(D$25,$L$9:$V$18,3,FALSE)*'US MIX Auto Key'!$L21+VLOOKUP(D$25,$L$9:$V$18,8,FALSE)*'US MIX Auto Key'!$M21</f>
        <v>1852729.1265114844</v>
      </c>
      <c r="E34" s="7"/>
      <c r="F34" s="7"/>
      <c r="G34" s="7"/>
      <c r="H34" s="7"/>
      <c r="I34" s="7"/>
      <c r="J34" s="7"/>
      <c r="K34" s="7"/>
      <c r="L34" s="7"/>
      <c r="Q34" s="2">
        <v>2007</v>
      </c>
      <c r="R34" s="7">
        <f>VLOOKUP(R$25,$L$9:$V$18,5,FALSE)*'US MIX Auto Key'!$L21+VLOOKUP(R$25,$L$9:$V$18,10,FALSE)*'US MIX Auto Key'!$M21</f>
        <v>694404.05858085933</v>
      </c>
      <c r="S34" s="7">
        <f>VLOOKUP(S$25,$L$9:$V$18,5,FALSE)*'US MIX Auto Key'!$L21+VLOOKUP(S$25,$L$9:$V$18,10,FALSE)*'US MIX Auto Key'!$M21</f>
        <v>1277998.958877539</v>
      </c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2">
        <v>2008</v>
      </c>
      <c r="C35" s="7">
        <f>VLOOKUP(C$25,$L$9:$V$18,3,FALSE)*'US MIX Auto Key'!$L22+VLOOKUP(C$25,$L$9:$V$18,8,FALSE)*'US MIX Auto Key'!$M22</f>
        <v>1568392.8263542796</v>
      </c>
      <c r="D35" s="7"/>
      <c r="E35" s="7"/>
      <c r="F35" s="7"/>
      <c r="G35" s="7"/>
      <c r="H35" s="7"/>
      <c r="I35" s="7"/>
      <c r="J35" s="7"/>
      <c r="K35" s="7"/>
      <c r="L35" s="7"/>
      <c r="Q35" s="2">
        <v>2008</v>
      </c>
      <c r="R35" s="7">
        <f>VLOOKUP(R$25,$L$9:$V$18,5,FALSE)*'US MIX Auto Key'!$L22+VLOOKUP(R$25,$L$9:$V$18,10,FALSE)*'US MIX Auto Key'!$M22</f>
        <v>729124.26150990243</v>
      </c>
      <c r="S35" s="7"/>
      <c r="T35" s="7"/>
      <c r="U35" s="7"/>
      <c r="V35" s="7"/>
      <c r="W35" s="7"/>
      <c r="X35" s="7"/>
      <c r="Y35" s="7"/>
      <c r="Z35" s="7"/>
      <c r="AA35" s="7"/>
    </row>
    <row r="38" spans="2:27" x14ac:dyDescent="0.25">
      <c r="D38" s="1" t="s">
        <v>31</v>
      </c>
      <c r="E38" s="1"/>
      <c r="F38" s="1"/>
      <c r="S38" s="1" t="s">
        <v>32</v>
      </c>
      <c r="T38" s="1"/>
      <c r="U38" s="1"/>
    </row>
    <row r="39" spans="2:27" x14ac:dyDescent="0.25">
      <c r="J39" s="23"/>
      <c r="K39" s="23"/>
      <c r="L39" s="23"/>
      <c r="Y39" s="23"/>
      <c r="Z39" s="23"/>
      <c r="AA39" s="23"/>
    </row>
    <row r="40" spans="2:27" x14ac:dyDescent="0.25">
      <c r="B40" s="4"/>
      <c r="C40" s="4"/>
      <c r="D40" s="4"/>
      <c r="E40" s="4"/>
      <c r="F40" s="4"/>
      <c r="G40" s="4" t="s">
        <v>16</v>
      </c>
      <c r="H40" s="4"/>
      <c r="I40" s="4"/>
      <c r="Q40" s="4"/>
      <c r="R40" s="4"/>
      <c r="S40" s="4"/>
      <c r="T40" s="4"/>
      <c r="U40" s="4"/>
      <c r="V40" s="4" t="s">
        <v>16</v>
      </c>
      <c r="W40" s="4"/>
      <c r="X40" s="4"/>
    </row>
    <row r="41" spans="2:27" x14ac:dyDescent="0.25">
      <c r="B41" s="2" t="s">
        <v>15</v>
      </c>
      <c r="Q41" s="2" t="s">
        <v>15</v>
      </c>
    </row>
    <row r="42" spans="2:27" x14ac:dyDescent="0.25">
      <c r="B42" s="3" t="s">
        <v>2</v>
      </c>
      <c r="C42" s="3" t="str">
        <f t="shared" ref="C42:K42" si="0">CONCATENATE(C$25,"-",D$25)</f>
        <v>12-24</v>
      </c>
      <c r="D42" s="3" t="str">
        <f t="shared" si="0"/>
        <v>24-36</v>
      </c>
      <c r="E42" s="3" t="str">
        <f t="shared" si="0"/>
        <v>36-48</v>
      </c>
      <c r="F42" s="3" t="str">
        <f t="shared" si="0"/>
        <v>48-60</v>
      </c>
      <c r="G42" s="3" t="str">
        <f t="shared" si="0"/>
        <v>60-72</v>
      </c>
      <c r="H42" s="3" t="str">
        <f t="shared" si="0"/>
        <v>72-84</v>
      </c>
      <c r="I42" s="3" t="str">
        <f t="shared" si="0"/>
        <v>84-96</v>
      </c>
      <c r="J42" s="3" t="str">
        <f t="shared" si="0"/>
        <v>96-108</v>
      </c>
      <c r="K42" s="3" t="str">
        <f t="shared" si="0"/>
        <v>108-120</v>
      </c>
      <c r="L42" s="3" t="s">
        <v>30</v>
      </c>
      <c r="Q42" s="3" t="s">
        <v>2</v>
      </c>
      <c r="R42" s="3" t="str">
        <f t="shared" ref="R42:Z42" si="1">CONCATENATE(R$25,"-",S$25)</f>
        <v>12-24</v>
      </c>
      <c r="S42" s="3" t="str">
        <f t="shared" si="1"/>
        <v>24-36</v>
      </c>
      <c r="T42" s="3" t="str">
        <f t="shared" si="1"/>
        <v>36-48</v>
      </c>
      <c r="U42" s="3" t="str">
        <f t="shared" si="1"/>
        <v>48-60</v>
      </c>
      <c r="V42" s="3" t="str">
        <f t="shared" si="1"/>
        <v>60-72</v>
      </c>
      <c r="W42" s="3" t="str">
        <f t="shared" si="1"/>
        <v>72-84</v>
      </c>
      <c r="X42" s="3" t="str">
        <f t="shared" si="1"/>
        <v>84-96</v>
      </c>
      <c r="Y42" s="3" t="str">
        <f t="shared" si="1"/>
        <v>96-108</v>
      </c>
      <c r="Z42" s="3" t="str">
        <f t="shared" si="1"/>
        <v>108-120</v>
      </c>
      <c r="AA42" s="3" t="s">
        <v>30</v>
      </c>
    </row>
    <row r="43" spans="2:27" x14ac:dyDescent="0.25">
      <c r="B43" s="2">
        <v>1999</v>
      </c>
      <c r="C43" s="24">
        <f>D26/C26</f>
        <v>1.2403560830860534</v>
      </c>
      <c r="D43" s="24">
        <f t="shared" ref="D43:J50" si="2">E26/D26</f>
        <v>1.0980861244019138</v>
      </c>
      <c r="E43" s="24">
        <f t="shared" si="2"/>
        <v>1.055918663761801</v>
      </c>
      <c r="F43" s="24">
        <f t="shared" si="2"/>
        <v>1.015818431911967</v>
      </c>
      <c r="G43" s="24">
        <f t="shared" si="2"/>
        <v>1.0108327691266079</v>
      </c>
      <c r="H43" s="24">
        <f t="shared" si="2"/>
        <v>1.0046885465505693</v>
      </c>
      <c r="I43" s="24">
        <f t="shared" si="2"/>
        <v>1</v>
      </c>
      <c r="J43" s="25">
        <f t="shared" si="2"/>
        <v>1</v>
      </c>
      <c r="K43" s="25">
        <f>L26/K26</f>
        <v>1</v>
      </c>
      <c r="L43" s="7"/>
      <c r="Q43" s="2">
        <v>1999</v>
      </c>
      <c r="R43" s="24">
        <f>S26/R26</f>
        <v>1.8404255319148937</v>
      </c>
      <c r="S43" s="24">
        <f t="shared" ref="S43:Y50" si="3">T26/S26</f>
        <v>1.2994219653179191</v>
      </c>
      <c r="T43" s="24">
        <f t="shared" si="3"/>
        <v>1.1565836298932384</v>
      </c>
      <c r="U43" s="24">
        <f t="shared" si="3"/>
        <v>1.0769230769230769</v>
      </c>
      <c r="V43" s="24">
        <f t="shared" si="3"/>
        <v>1.0328571428571429</v>
      </c>
      <c r="W43" s="24">
        <f t="shared" si="3"/>
        <v>1.0159059474412171</v>
      </c>
      <c r="X43" s="24">
        <f t="shared" si="3"/>
        <v>1.0054458815520761</v>
      </c>
      <c r="Y43" s="25">
        <f t="shared" si="3"/>
        <v>1.0101557210561949</v>
      </c>
      <c r="Z43" s="25">
        <f>AA26/Z26</f>
        <v>1.0053619302949062</v>
      </c>
      <c r="AA43" s="7"/>
    </row>
    <row r="44" spans="2:27" x14ac:dyDescent="0.25">
      <c r="B44" s="2">
        <v>2000</v>
      </c>
      <c r="C44" s="25">
        <f t="shared" ref="C44:C51" si="4">D27/C27</f>
        <v>1.2403560830860534</v>
      </c>
      <c r="D44" s="25">
        <f t="shared" si="2"/>
        <v>1.0980861244019138</v>
      </c>
      <c r="E44" s="25">
        <f t="shared" si="2"/>
        <v>1.055918663761801</v>
      </c>
      <c r="F44" s="25">
        <f t="shared" si="2"/>
        <v>1.015818431911967</v>
      </c>
      <c r="G44" s="25">
        <f t="shared" si="2"/>
        <v>1.0108327691266079</v>
      </c>
      <c r="H44" s="25">
        <f t="shared" si="2"/>
        <v>1.0046885465505693</v>
      </c>
      <c r="I44" s="25">
        <f t="shared" si="2"/>
        <v>1</v>
      </c>
      <c r="J44" s="25">
        <f t="shared" si="2"/>
        <v>1</v>
      </c>
      <c r="K44" s="25"/>
      <c r="Q44" s="2">
        <v>2000</v>
      </c>
      <c r="R44" s="25">
        <f t="shared" ref="R44:R51" si="5">S27/R27</f>
        <v>1.8404255319148937</v>
      </c>
      <c r="S44" s="25">
        <f t="shared" si="3"/>
        <v>1.2994219653179191</v>
      </c>
      <c r="T44" s="25">
        <f t="shared" si="3"/>
        <v>1.1565836298932384</v>
      </c>
      <c r="U44" s="25">
        <f t="shared" si="3"/>
        <v>1.0769230769230769</v>
      </c>
      <c r="V44" s="25">
        <f t="shared" si="3"/>
        <v>1.0328571428571429</v>
      </c>
      <c r="W44" s="25">
        <f t="shared" si="3"/>
        <v>1.0159059474412171</v>
      </c>
      <c r="X44" s="25">
        <f t="shared" si="3"/>
        <v>1.0054458815520761</v>
      </c>
      <c r="Y44" s="25">
        <f t="shared" si="3"/>
        <v>1.0101557210561949</v>
      </c>
      <c r="Z44" s="25"/>
    </row>
    <row r="45" spans="2:27" x14ac:dyDescent="0.25">
      <c r="B45" s="2">
        <v>2001</v>
      </c>
      <c r="C45" s="25">
        <f t="shared" si="4"/>
        <v>1.2403560830860534</v>
      </c>
      <c r="D45" s="25">
        <f t="shared" si="2"/>
        <v>1.0980861244019138</v>
      </c>
      <c r="E45" s="25">
        <f t="shared" si="2"/>
        <v>1.055918663761801</v>
      </c>
      <c r="F45" s="25">
        <f t="shared" si="2"/>
        <v>1.015818431911967</v>
      </c>
      <c r="G45" s="25">
        <f t="shared" si="2"/>
        <v>1.0108327691266079</v>
      </c>
      <c r="H45" s="25">
        <f t="shared" si="2"/>
        <v>1.0046885465505693</v>
      </c>
      <c r="I45" s="25">
        <f t="shared" si="2"/>
        <v>1</v>
      </c>
      <c r="J45" s="25"/>
      <c r="K45" s="25"/>
      <c r="Q45" s="2">
        <v>2001</v>
      </c>
      <c r="R45" s="25">
        <f t="shared" si="5"/>
        <v>1.8404255319148937</v>
      </c>
      <c r="S45" s="25">
        <f t="shared" si="3"/>
        <v>1.2994219653179191</v>
      </c>
      <c r="T45" s="25">
        <f t="shared" si="3"/>
        <v>1.1565836298932384</v>
      </c>
      <c r="U45" s="25">
        <f t="shared" si="3"/>
        <v>1.0769230769230769</v>
      </c>
      <c r="V45" s="25">
        <f t="shared" si="3"/>
        <v>1.0328571428571429</v>
      </c>
      <c r="W45" s="25">
        <f t="shared" si="3"/>
        <v>1.0159059474412171</v>
      </c>
      <c r="X45" s="25">
        <f t="shared" si="3"/>
        <v>1.0054458815520761</v>
      </c>
      <c r="Y45" s="25"/>
      <c r="Z45" s="26"/>
    </row>
    <row r="46" spans="2:27" x14ac:dyDescent="0.25">
      <c r="B46" s="2">
        <v>2002</v>
      </c>
      <c r="C46" s="25">
        <f t="shared" si="4"/>
        <v>1.2403560830860534</v>
      </c>
      <c r="D46" s="25">
        <f t="shared" si="2"/>
        <v>1.0980861244019138</v>
      </c>
      <c r="E46" s="25">
        <f t="shared" si="2"/>
        <v>1.055918663761801</v>
      </c>
      <c r="F46" s="25">
        <f t="shared" si="2"/>
        <v>1.015818431911967</v>
      </c>
      <c r="G46" s="25">
        <f t="shared" si="2"/>
        <v>1.0108327691266079</v>
      </c>
      <c r="H46" s="25">
        <f t="shared" si="2"/>
        <v>1.0046885465505693</v>
      </c>
      <c r="I46" s="25"/>
      <c r="J46" s="25"/>
      <c r="K46" s="25"/>
      <c r="Q46" s="2">
        <v>2002</v>
      </c>
      <c r="R46" s="25">
        <f t="shared" si="5"/>
        <v>1.8404255319148937</v>
      </c>
      <c r="S46" s="25">
        <f t="shared" si="3"/>
        <v>1.2994219653179191</v>
      </c>
      <c r="T46" s="25">
        <f t="shared" si="3"/>
        <v>1.1565836298932384</v>
      </c>
      <c r="U46" s="25">
        <f t="shared" si="3"/>
        <v>1.0769230769230769</v>
      </c>
      <c r="V46" s="25">
        <f t="shared" si="3"/>
        <v>1.0328571428571429</v>
      </c>
      <c r="W46" s="25">
        <f t="shared" si="3"/>
        <v>1.0159059474412171</v>
      </c>
      <c r="X46" s="25"/>
      <c r="Y46" s="26"/>
      <c r="Z46" s="26"/>
    </row>
    <row r="47" spans="2:27" x14ac:dyDescent="0.25">
      <c r="B47" s="2">
        <v>2003</v>
      </c>
      <c r="C47" s="25">
        <f t="shared" si="4"/>
        <v>1.2403560830860532</v>
      </c>
      <c r="D47" s="25">
        <f t="shared" si="2"/>
        <v>1.098086124401914</v>
      </c>
      <c r="E47" s="25">
        <f t="shared" si="2"/>
        <v>1.0559186637618008</v>
      </c>
      <c r="F47" s="25">
        <f t="shared" si="2"/>
        <v>1.0158184319119672</v>
      </c>
      <c r="G47" s="25">
        <f t="shared" si="2"/>
        <v>1.0108327691266079</v>
      </c>
      <c r="H47" s="25"/>
      <c r="I47" s="25"/>
      <c r="J47" s="25"/>
      <c r="K47" s="25"/>
      <c r="Q47" s="2">
        <v>2003</v>
      </c>
      <c r="R47" s="25">
        <f t="shared" si="5"/>
        <v>1.8404255319148937</v>
      </c>
      <c r="S47" s="25">
        <f t="shared" si="3"/>
        <v>1.2994219653179191</v>
      </c>
      <c r="T47" s="25">
        <f t="shared" si="3"/>
        <v>1.1565836298932386</v>
      </c>
      <c r="U47" s="25">
        <f t="shared" si="3"/>
        <v>1.0769230769230769</v>
      </c>
      <c r="V47" s="25">
        <f t="shared" si="3"/>
        <v>1.0328571428571429</v>
      </c>
      <c r="W47" s="25"/>
      <c r="X47" s="25"/>
      <c r="Y47" s="26"/>
      <c r="Z47" s="26"/>
    </row>
    <row r="48" spans="2:27" x14ac:dyDescent="0.25">
      <c r="B48" s="2">
        <v>2004</v>
      </c>
      <c r="C48" s="25">
        <f t="shared" si="4"/>
        <v>1.2403560830860536</v>
      </c>
      <c r="D48" s="25">
        <f t="shared" si="2"/>
        <v>1.0980861244019136</v>
      </c>
      <c r="E48" s="25">
        <f t="shared" si="2"/>
        <v>1.055918663761801</v>
      </c>
      <c r="F48" s="25">
        <f t="shared" si="2"/>
        <v>1.015818431911967</v>
      </c>
      <c r="G48" s="25"/>
      <c r="H48" s="25"/>
      <c r="I48" s="25"/>
      <c r="J48" s="25"/>
      <c r="K48" s="25"/>
      <c r="Q48" s="2">
        <v>2004</v>
      </c>
      <c r="R48" s="25">
        <f t="shared" si="5"/>
        <v>1.8404255319148937</v>
      </c>
      <c r="S48" s="25">
        <f t="shared" si="3"/>
        <v>1.2994219653179191</v>
      </c>
      <c r="T48" s="25">
        <f t="shared" si="3"/>
        <v>1.1565836298932384</v>
      </c>
      <c r="U48" s="25">
        <f t="shared" si="3"/>
        <v>1.0769230769230769</v>
      </c>
      <c r="V48" s="25"/>
      <c r="W48" s="25"/>
      <c r="X48" s="25"/>
      <c r="Y48" s="26"/>
      <c r="Z48" s="26"/>
    </row>
    <row r="49" spans="2:29" x14ac:dyDescent="0.25">
      <c r="B49" s="2">
        <v>2005</v>
      </c>
      <c r="C49" s="25">
        <f t="shared" si="4"/>
        <v>1.2403560830860534</v>
      </c>
      <c r="D49" s="25">
        <f t="shared" si="2"/>
        <v>1.0980861244019138</v>
      </c>
      <c r="E49" s="25">
        <f t="shared" si="2"/>
        <v>1.055918663761801</v>
      </c>
      <c r="F49" s="25"/>
      <c r="G49" s="25"/>
      <c r="H49" s="25"/>
      <c r="I49" s="25"/>
      <c r="J49" s="25"/>
      <c r="K49" s="25"/>
      <c r="Q49" s="2">
        <v>2005</v>
      </c>
      <c r="R49" s="25">
        <f t="shared" si="5"/>
        <v>1.8404255319148934</v>
      </c>
      <c r="S49" s="25">
        <f t="shared" si="3"/>
        <v>1.2994219653179191</v>
      </c>
      <c r="T49" s="25">
        <f t="shared" si="3"/>
        <v>1.1565836298932384</v>
      </c>
      <c r="U49" s="25"/>
      <c r="V49" s="25"/>
      <c r="W49" s="25"/>
      <c r="X49" s="25"/>
      <c r="Y49" s="26"/>
      <c r="Z49" s="26"/>
    </row>
    <row r="50" spans="2:29" x14ac:dyDescent="0.25">
      <c r="B50" s="2">
        <v>2006</v>
      </c>
      <c r="C50" s="25">
        <f t="shared" si="4"/>
        <v>1.2403560830860536</v>
      </c>
      <c r="D50" s="25">
        <f t="shared" si="2"/>
        <v>1.0980861244019138</v>
      </c>
      <c r="E50" s="25"/>
      <c r="F50" s="25"/>
      <c r="G50" s="25"/>
      <c r="H50" s="25"/>
      <c r="I50" s="25"/>
      <c r="J50" s="25"/>
      <c r="K50" s="25"/>
      <c r="Q50" s="2">
        <v>2006</v>
      </c>
      <c r="R50" s="25">
        <f t="shared" si="5"/>
        <v>1.8404255319148937</v>
      </c>
      <c r="S50" s="25">
        <f t="shared" si="3"/>
        <v>1.2994219653179191</v>
      </c>
      <c r="T50" s="25"/>
      <c r="U50" s="26"/>
      <c r="V50" s="26"/>
      <c r="W50" s="26"/>
      <c r="X50" s="26"/>
      <c r="Y50" s="26"/>
      <c r="Z50" s="26"/>
    </row>
    <row r="51" spans="2:29" x14ac:dyDescent="0.25">
      <c r="B51" s="2">
        <v>2007</v>
      </c>
      <c r="C51" s="25">
        <f t="shared" si="4"/>
        <v>1.2403560830860536</v>
      </c>
      <c r="D51" s="25"/>
      <c r="E51" s="25"/>
      <c r="F51" s="25"/>
      <c r="G51" s="25"/>
      <c r="H51" s="25"/>
      <c r="I51" s="25"/>
      <c r="J51" s="25"/>
      <c r="K51" s="25"/>
      <c r="Q51" s="2">
        <v>2007</v>
      </c>
      <c r="R51" s="25">
        <f t="shared" si="5"/>
        <v>1.8404255319148937</v>
      </c>
      <c r="S51" s="25"/>
      <c r="T51" s="26"/>
      <c r="U51" s="26"/>
      <c r="V51" s="26"/>
      <c r="W51" s="26"/>
      <c r="X51" s="26"/>
      <c r="Y51" s="26"/>
      <c r="Z51" s="26"/>
    </row>
    <row r="52" spans="2:29" x14ac:dyDescent="0.25">
      <c r="B52" s="2">
        <v>2008</v>
      </c>
      <c r="C52" s="7"/>
      <c r="D52" s="2"/>
      <c r="E52" s="2"/>
      <c r="F52" s="2"/>
      <c r="G52" s="2"/>
      <c r="H52" s="2"/>
      <c r="I52" s="2"/>
      <c r="J52" s="2"/>
      <c r="K52" s="2"/>
      <c r="Q52" s="2">
        <v>2008</v>
      </c>
      <c r="R52" s="7"/>
    </row>
    <row r="55" spans="2:29" x14ac:dyDescent="0.25">
      <c r="F55" s="1" t="s">
        <v>33</v>
      </c>
      <c r="G55" s="1"/>
      <c r="H55" s="1"/>
      <c r="U55" s="1" t="s">
        <v>33</v>
      </c>
      <c r="V55" s="1"/>
      <c r="W55" s="1"/>
    </row>
    <row r="57" spans="2:29" x14ac:dyDescent="0.25">
      <c r="B57" s="4"/>
      <c r="C57" s="4"/>
      <c r="D57" s="4"/>
      <c r="E57" s="4"/>
      <c r="F57" s="4"/>
      <c r="G57" s="4"/>
      <c r="H57" s="4"/>
      <c r="I57" s="4" t="s">
        <v>16</v>
      </c>
      <c r="J57" s="4"/>
      <c r="K57" s="4"/>
      <c r="L57" s="4"/>
      <c r="M57" s="4"/>
      <c r="N57" s="4"/>
      <c r="Q57" s="4"/>
      <c r="R57" s="4"/>
      <c r="S57" s="4"/>
      <c r="T57" s="4"/>
      <c r="U57" s="4"/>
      <c r="V57" s="4"/>
      <c r="W57" s="4"/>
      <c r="X57" s="4" t="s">
        <v>16</v>
      </c>
      <c r="Y57" s="4"/>
      <c r="Z57" s="4"/>
      <c r="AA57" s="4"/>
      <c r="AB57" s="4"/>
      <c r="AC57" s="4"/>
    </row>
    <row r="58" spans="2:29" x14ac:dyDescent="0.25">
      <c r="D58" s="2"/>
      <c r="S58" s="2"/>
    </row>
    <row r="59" spans="2:29" x14ac:dyDescent="0.25">
      <c r="B59" s="23"/>
      <c r="C59" s="3"/>
      <c r="D59" s="3"/>
      <c r="E59" s="3" t="str">
        <f t="shared" ref="E59:M59" si="6">CONCATENATE(C$25,"-",D$25)</f>
        <v>12-24</v>
      </c>
      <c r="F59" s="3" t="str">
        <f t="shared" si="6"/>
        <v>24-36</v>
      </c>
      <c r="G59" s="3" t="str">
        <f t="shared" si="6"/>
        <v>36-48</v>
      </c>
      <c r="H59" s="3" t="str">
        <f t="shared" si="6"/>
        <v>48-60</v>
      </c>
      <c r="I59" s="3" t="str">
        <f t="shared" si="6"/>
        <v>60-72</v>
      </c>
      <c r="J59" s="3" t="str">
        <f t="shared" si="6"/>
        <v>72-84</v>
      </c>
      <c r="K59" s="3" t="str">
        <f t="shared" si="6"/>
        <v>84-96</v>
      </c>
      <c r="L59" s="3" t="str">
        <f t="shared" si="6"/>
        <v>96-108</v>
      </c>
      <c r="M59" s="3" t="str">
        <f t="shared" si="6"/>
        <v>108-120</v>
      </c>
      <c r="N59" s="3" t="s">
        <v>30</v>
      </c>
      <c r="Q59" s="23"/>
      <c r="R59" s="3"/>
      <c r="S59" s="3"/>
      <c r="T59" s="3" t="str">
        <f t="shared" ref="T59:AB59" si="7">CONCATENATE(R$25,"-",S$25)</f>
        <v>12-24</v>
      </c>
      <c r="U59" s="3" t="str">
        <f t="shared" si="7"/>
        <v>24-36</v>
      </c>
      <c r="V59" s="3" t="str">
        <f t="shared" si="7"/>
        <v>36-48</v>
      </c>
      <c r="W59" s="3" t="str">
        <f t="shared" si="7"/>
        <v>48-60</v>
      </c>
      <c r="X59" s="3" t="str">
        <f t="shared" si="7"/>
        <v>60-72</v>
      </c>
      <c r="Y59" s="3" t="str">
        <f t="shared" si="7"/>
        <v>72-84</v>
      </c>
      <c r="Z59" s="3" t="str">
        <f t="shared" si="7"/>
        <v>84-96</v>
      </c>
      <c r="AA59" s="3" t="str">
        <f t="shared" si="7"/>
        <v>96-108</v>
      </c>
      <c r="AB59" s="3" t="str">
        <f t="shared" si="7"/>
        <v>108-120</v>
      </c>
      <c r="AC59" s="3" t="s">
        <v>30</v>
      </c>
    </row>
    <row r="60" spans="2:29" x14ac:dyDescent="0.25">
      <c r="B60" t="s">
        <v>38</v>
      </c>
      <c r="E60" s="2"/>
      <c r="F60" s="2"/>
      <c r="G60" s="2"/>
      <c r="H60" s="2"/>
      <c r="I60" s="2"/>
      <c r="J60" s="2"/>
      <c r="K60" s="2"/>
      <c r="L60" s="2"/>
      <c r="M60" s="2"/>
      <c r="Q60" t="s">
        <v>38</v>
      </c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5">
      <c r="B61" s="23"/>
      <c r="C61" s="23"/>
      <c r="D61" s="23" t="s">
        <v>35</v>
      </c>
      <c r="E61" s="27">
        <f ca="1">IF(COUNTA(C43:C52)&lt;=5,SUMPRODUCT(C43:OFFSET(C52,-C25/12,0),C26:OFFSET(C35,-C25/12,0))/SUM(C26:OFFSET(C35,-C25/12,0)),SUMPRODUCT(OFFSET(C52,-C25/12-4,0):OFFSET(C52,-C25/12,0),OFFSET(C35,-C25/12-4,0):OFFSET(C35,-C25/12,0))/SUM(OFFSET(C35,-C25/12-4,0):OFFSET(C35,-C25/12,0)))</f>
        <v>1.2403560830860536</v>
      </c>
      <c r="F61" s="27">
        <f ca="1">IF(COUNTA(D43:D52)&lt;=5,SUMPRODUCT(D43:OFFSET(D52,-D25/12,0),D26:OFFSET(D35,-D25/12,0))/SUM(D26:OFFSET(D35,-D25/12,0)),SUMPRODUCT(OFFSET(D52,-D25/12-4,0):OFFSET(D52,-D25/12,0),OFFSET(D35,-D25/12-4,0):OFFSET(D35,-D25/12,0))/SUM(OFFSET(D35,-D25/12-4,0):OFFSET(D35,-D25/12,0)))</f>
        <v>1.0980861244019138</v>
      </c>
      <c r="G61" s="27">
        <f ca="1">IF(COUNTA(E43:E52)&lt;=5,SUMPRODUCT(E43:OFFSET(E52,-E25/12,0),E26:OFFSET(E35,-E25/12,0))/SUM(E26:OFFSET(E35,-E25/12,0)),SUMPRODUCT(OFFSET(E52,-E25/12-4,0):OFFSET(E52,-E25/12,0),OFFSET(E35,-E25/12-4,0):OFFSET(E35,-E25/12,0))/SUM(OFFSET(E35,-E25/12-4,0):OFFSET(E35,-E25/12,0)))</f>
        <v>1.055918663761801</v>
      </c>
      <c r="H61" s="27">
        <f ca="1">IF(COUNTA(F43:F52)&lt;=5,SUMPRODUCT(F43:OFFSET(F52,-F25/12,0),F26:OFFSET(F35,-F25/12,0))/SUM(F26:OFFSET(F35,-F25/12,0)),SUMPRODUCT(OFFSET(F52,-F25/12-4,0):OFFSET(F52,-F25/12,0),OFFSET(F35,-F25/12-4,0):OFFSET(F35,-F25/12,0))/SUM(OFFSET(F35,-F25/12-4,0):OFFSET(F35,-F25/12,0)))</f>
        <v>1.015818431911967</v>
      </c>
      <c r="I61" s="27">
        <f ca="1">IF(COUNTA(G43:G52)&lt;=5,SUMPRODUCT(G43:OFFSET(G52,-G25/12,0),G26:OFFSET(G35,-G25/12,0))/SUM(G26:OFFSET(G35,-G25/12,0)),SUMPRODUCT(OFFSET(G52,-G25/12-4,0):OFFSET(G52,-G25/12,0),OFFSET(G35,-G25/12-4,0):OFFSET(G35,-G25/12,0))/SUM(OFFSET(G35,-G25/12-4,0):OFFSET(G35,-G25/12,0)))</f>
        <v>1.0108327691266079</v>
      </c>
      <c r="J61" s="27">
        <f ca="1">IF(COUNTA(H43:H52)&lt;=5,SUMPRODUCT(H43:OFFSET(H52,-H25/12,0),H26:OFFSET(H35,-H25/12,0))/SUM(H26:OFFSET(H35,-H25/12,0)),SUMPRODUCT(OFFSET(H52,-H25/12-4,0):OFFSET(H52,-H25/12,0),OFFSET(H35,-H25/12-4,0):OFFSET(H35,-H25/12,0))/SUM(OFFSET(H35,-H25/12-4,0):OFFSET(H35,-H25/12,0)))</f>
        <v>1.0046885465505693</v>
      </c>
      <c r="K61" s="27">
        <f ca="1">IF(COUNTA(I43:I52)&lt;=5,SUMPRODUCT(I43:OFFSET(I52,-I25/12,0),I26:OFFSET(I35,-I25/12,0))/SUM(I26:OFFSET(I35,-I25/12,0)),SUMPRODUCT(OFFSET(I52,-I25/12-4,0):OFFSET(I52,-I25/12,0),OFFSET(I35,-I25/12-4,0):OFFSET(I35,-I25/12,0))/SUM(OFFSET(I35,-I25/12-4,0):OFFSET(I35,-I25/12,0)))</f>
        <v>1</v>
      </c>
      <c r="L61" s="27">
        <f ca="1">IF(COUNTA(J43:J52)&lt;=5,SUMPRODUCT(J43:OFFSET(J52,-J25/12,0),J26:OFFSET(J35,-J25/12,0))/SUM(J26:OFFSET(J35,-J25/12,0)),SUMPRODUCT(OFFSET(J52,-J25/12-4,0):OFFSET(J52,-J25/12,0),OFFSET(J35,-J25/12-4,0):OFFSET(J35,-J25/12,0))/SUM(OFFSET(J35,-J25/12-4,0):OFFSET(J35,-J25/12,0)))</f>
        <v>1</v>
      </c>
      <c r="M61" s="27">
        <f ca="1">IF(COUNTA(K43:K52)&lt;=5,SUMPRODUCT(K43:OFFSET(K52,-K25/12,0),K26:OFFSET(K35,-K25/12,0))/SUM(K26:OFFSET(K35,-K25/12,0)),SUMPRODUCT(OFFSET(K52,-K25/12-4,0):OFFSET(K52,-K25/12,0),OFFSET(K35,-K25/12-4,0):OFFSET(K35,-K25/12,0))/SUM(OFFSET(K35,-K25/12-4,0):OFFSET(K35,-K25/12,0)))</f>
        <v>1</v>
      </c>
      <c r="N61" s="23"/>
      <c r="Q61" s="23"/>
      <c r="R61" s="23"/>
      <c r="S61" s="23" t="s">
        <v>35</v>
      </c>
      <c r="T61" s="27">
        <f ca="1">IF(COUNTA(R43:R52)&lt;=5,SUMPRODUCT(R43:OFFSET(R52,-R25/12,0),R26:OFFSET(R35,-R25/12,0))/SUM(R26:OFFSET(R35,-R25/12,0)),SUMPRODUCT(OFFSET(R52,-R25/12-4,0):OFFSET(R52,-R25/12,0),OFFSET(R35,-R25/12-4,0):OFFSET(R35,-R25/12,0))/SUM(OFFSET(R35,-R25/12-4,0):OFFSET(R35,-R25/12,0)))</f>
        <v>1.8404255319148937</v>
      </c>
      <c r="U61" s="27">
        <f ca="1">IF(COUNTA(S43:S52)&lt;=5,SUMPRODUCT(S43:OFFSET(S52,-S25/12,0),S26:OFFSET(S35,-S25/12,0))/SUM(S26:OFFSET(S35,-S25/12,0)),SUMPRODUCT(OFFSET(S52,-S25/12-4,0):OFFSET(S52,-S25/12,0),OFFSET(S35,-S25/12-4,0):OFFSET(S35,-S25/12,0))/SUM(OFFSET(S35,-S25/12-4,0):OFFSET(S35,-S25/12,0)))</f>
        <v>1.2994219653179189</v>
      </c>
      <c r="V61" s="27">
        <f ca="1">IF(COUNTA(T43:T52)&lt;=5,SUMPRODUCT(T43:OFFSET(T52,-T25/12,0),T26:OFFSET(T35,-T25/12,0))/SUM(T26:OFFSET(T35,-T25/12,0)),SUMPRODUCT(OFFSET(T52,-T25/12-4,0):OFFSET(T52,-T25/12,0),OFFSET(T35,-T25/12-4,0):OFFSET(T35,-T25/12,0))/SUM(OFFSET(T35,-T25/12-4,0):OFFSET(T35,-T25/12,0)))</f>
        <v>1.1565836298932384</v>
      </c>
      <c r="W61" s="27">
        <f ca="1">IF(COUNTA(U43:U52)&lt;=5,SUMPRODUCT(U43:OFFSET(U52,-U25/12,0),U26:OFFSET(U35,-U25/12,0))/SUM(U26:OFFSET(U35,-U25/12,0)),SUMPRODUCT(OFFSET(U52,-U25/12-4,0):OFFSET(U52,-U25/12,0),OFFSET(U35,-U25/12-4,0):OFFSET(U35,-U25/12,0))/SUM(OFFSET(U35,-U25/12-4,0):OFFSET(U35,-U25/12,0)))</f>
        <v>1.0769230769230769</v>
      </c>
      <c r="X61" s="27">
        <f ca="1">IF(COUNTA(V43:V52)&lt;=5,SUMPRODUCT(V43:OFFSET(V52,-V25/12,0),V26:OFFSET(V35,-V25/12,0))/SUM(V26:OFFSET(V35,-V25/12,0)),SUMPRODUCT(OFFSET(V52,-V25/12-4,0):OFFSET(V52,-V25/12,0),OFFSET(V35,-V25/12-4,0):OFFSET(V35,-V25/12,0))/SUM(OFFSET(V35,-V25/12-4,0):OFFSET(V35,-V25/12,0)))</f>
        <v>1.0328571428571429</v>
      </c>
      <c r="Y61" s="27">
        <f ca="1">IF(COUNTA(W43:W52)&lt;=5,SUMPRODUCT(W43:OFFSET(W52,-W25/12,0),W26:OFFSET(W35,-W25/12,0))/SUM(W26:OFFSET(W35,-W25/12,0)),SUMPRODUCT(OFFSET(W52,-W25/12-4,0):OFFSET(W52,-W25/12,0),OFFSET(W35,-W25/12-4,0):OFFSET(W35,-W25/12,0))/SUM(OFFSET(W35,-W25/12-4,0):OFFSET(W35,-W25/12,0)))</f>
        <v>1.0159059474412171</v>
      </c>
      <c r="Z61" s="27">
        <f ca="1">IF(COUNTA(X43:X52)&lt;=5,SUMPRODUCT(X43:OFFSET(X52,-X25/12,0),X26:OFFSET(X35,-X25/12,0))/SUM(X26:OFFSET(X35,-X25/12,0)),SUMPRODUCT(OFFSET(X52,-X25/12-4,0):OFFSET(X52,-X25/12,0),OFFSET(X35,-X25/12-4,0):OFFSET(X35,-X25/12,0))/SUM(OFFSET(X35,-X25/12-4,0):OFFSET(X35,-X25/12,0)))</f>
        <v>1.0054458815520761</v>
      </c>
      <c r="AA61" s="27">
        <f ca="1">IF(COUNTA(Y43:Y52)&lt;=5,SUMPRODUCT(Y43:OFFSET(Y52,-Y25/12,0),Y26:OFFSET(Y35,-Y25/12,0))/SUM(Y26:OFFSET(Y35,-Y25/12,0)),SUMPRODUCT(OFFSET(Y52,-Y25/12-4,0):OFFSET(Y52,-Y25/12,0),OFFSET(Y35,-Y25/12-4,0):OFFSET(Y35,-Y25/12,0))/SUM(OFFSET(Y35,-Y25/12-4,0):OFFSET(Y35,-Y25/12,0)))</f>
        <v>1.0101557210561949</v>
      </c>
      <c r="AB61" s="27">
        <f ca="1">IF(COUNTA(Z43:Z52)&lt;=5,SUMPRODUCT(Z43:OFFSET(Z52,-Z25/12,0),Z26:OFFSET(Z35,-Z25/12,0))/SUM(Z26:OFFSET(Z35,-Z25/12,0)),SUMPRODUCT(OFFSET(Z52,-Z25/12-4,0):OFFSET(Z52,-Z25/12,0),OFFSET(Z35,-Z25/12-4,0):OFFSET(Z35,-Z25/12,0))/SUM(OFFSET(Z35,-Z25/12-4,0):OFFSET(Z35,-Z25/12,0)))</f>
        <v>1.0053619302949062</v>
      </c>
      <c r="AC61" s="23"/>
    </row>
    <row r="62" spans="2:29" x14ac:dyDescent="0.25">
      <c r="E62" s="25"/>
      <c r="F62" s="25"/>
      <c r="G62" s="25"/>
      <c r="H62" s="25"/>
      <c r="I62" s="25"/>
      <c r="J62" s="25"/>
      <c r="K62" s="25"/>
      <c r="L62" s="25"/>
      <c r="M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2:29" x14ac:dyDescent="0.25">
      <c r="E63" s="2"/>
      <c r="F63" s="2"/>
      <c r="G63" s="2"/>
      <c r="H63" s="2"/>
      <c r="I63" s="2"/>
      <c r="J63" s="2"/>
      <c r="K63" s="2"/>
      <c r="L63" s="2"/>
      <c r="M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5">
      <c r="E64" s="25"/>
      <c r="F64" s="25"/>
      <c r="G64" s="25"/>
      <c r="H64" s="25"/>
      <c r="I64" s="25"/>
      <c r="J64" s="25"/>
      <c r="K64" s="25"/>
      <c r="L64" s="25"/>
      <c r="M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2:29" x14ac:dyDescent="0.25">
      <c r="F65" s="1" t="s">
        <v>41</v>
      </c>
      <c r="G65" s="1"/>
      <c r="H65" s="1"/>
      <c r="U65" s="1" t="s">
        <v>46</v>
      </c>
      <c r="V65" s="1"/>
      <c r="W65" s="1"/>
    </row>
    <row r="67" spans="2:29" x14ac:dyDescent="0.25">
      <c r="C67" s="4"/>
      <c r="D67" s="4"/>
      <c r="E67" s="4"/>
      <c r="F67" s="4"/>
      <c r="G67" s="4"/>
      <c r="H67" s="4"/>
      <c r="I67" s="4" t="s">
        <v>16</v>
      </c>
      <c r="J67" s="4"/>
      <c r="K67" s="4"/>
      <c r="L67" s="4"/>
      <c r="M67" s="4"/>
      <c r="N67" s="4"/>
      <c r="R67" s="4"/>
      <c r="S67" s="4"/>
      <c r="T67" s="4"/>
      <c r="U67" s="4"/>
      <c r="V67" s="4"/>
      <c r="W67" s="4"/>
      <c r="X67" s="4" t="s">
        <v>16</v>
      </c>
      <c r="Y67" s="4"/>
      <c r="Z67" s="4"/>
      <c r="AA67" s="4"/>
      <c r="AB67" s="4"/>
      <c r="AC67" s="4"/>
    </row>
    <row r="68" spans="2:29" x14ac:dyDescent="0.25">
      <c r="D68" s="2"/>
      <c r="S68" s="2"/>
    </row>
    <row r="69" spans="2:29" x14ac:dyDescent="0.25">
      <c r="C69" s="3"/>
      <c r="D69" s="3"/>
      <c r="E69" s="3" t="str">
        <f t="shared" ref="E69:M69" si="8">CONCATENATE(C$25,"-",D$25)</f>
        <v>12-24</v>
      </c>
      <c r="F69" s="3" t="str">
        <f t="shared" si="8"/>
        <v>24-36</v>
      </c>
      <c r="G69" s="3" t="str">
        <f t="shared" si="8"/>
        <v>36-48</v>
      </c>
      <c r="H69" s="3" t="str">
        <f t="shared" si="8"/>
        <v>48-60</v>
      </c>
      <c r="I69" s="3" t="str">
        <f t="shared" si="8"/>
        <v>60-72</v>
      </c>
      <c r="J69" s="3" t="str">
        <f t="shared" si="8"/>
        <v>72-84</v>
      </c>
      <c r="K69" s="3" t="str">
        <f t="shared" si="8"/>
        <v>84-96</v>
      </c>
      <c r="L69" s="3" t="str">
        <f t="shared" si="8"/>
        <v>96-108</v>
      </c>
      <c r="M69" s="3" t="str">
        <f t="shared" si="8"/>
        <v>108-120</v>
      </c>
      <c r="N69" s="3" t="s">
        <v>30</v>
      </c>
      <c r="R69" s="3"/>
      <c r="S69" s="3"/>
      <c r="T69" s="3" t="str">
        <f t="shared" ref="T69:AB69" si="9">CONCATENATE(R$25,"-",S$25)</f>
        <v>12-24</v>
      </c>
      <c r="U69" s="3" t="str">
        <f t="shared" si="9"/>
        <v>24-36</v>
      </c>
      <c r="V69" s="3" t="str">
        <f t="shared" si="9"/>
        <v>36-48</v>
      </c>
      <c r="W69" s="3" t="str">
        <f t="shared" si="9"/>
        <v>48-60</v>
      </c>
      <c r="X69" s="3" t="str">
        <f t="shared" si="9"/>
        <v>60-72</v>
      </c>
      <c r="Y69" s="3" t="str">
        <f t="shared" si="9"/>
        <v>72-84</v>
      </c>
      <c r="Z69" s="3" t="str">
        <f t="shared" si="9"/>
        <v>84-96</v>
      </c>
      <c r="AA69" s="3" t="str">
        <f t="shared" si="9"/>
        <v>96-108</v>
      </c>
      <c r="AB69" s="3" t="str">
        <f t="shared" si="9"/>
        <v>108-120</v>
      </c>
      <c r="AC69" s="3" t="s">
        <v>30</v>
      </c>
    </row>
    <row r="70" spans="2:29" x14ac:dyDescent="0.25">
      <c r="C70" t="s">
        <v>43</v>
      </c>
      <c r="E70" s="20">
        <f t="shared" ref="E70:M70" ca="1" si="10">E61</f>
        <v>1.2403560830860536</v>
      </c>
      <c r="F70" s="20">
        <f t="shared" ca="1" si="10"/>
        <v>1.0980861244019138</v>
      </c>
      <c r="G70" s="20">
        <f t="shared" ca="1" si="10"/>
        <v>1.055918663761801</v>
      </c>
      <c r="H70" s="20">
        <f t="shared" ca="1" si="10"/>
        <v>1.015818431911967</v>
      </c>
      <c r="I70" s="20">
        <f t="shared" ca="1" si="10"/>
        <v>1.0108327691266079</v>
      </c>
      <c r="J70" s="20">
        <f t="shared" ca="1" si="10"/>
        <v>1.0046885465505693</v>
      </c>
      <c r="K70" s="20">
        <f t="shared" ca="1" si="10"/>
        <v>1</v>
      </c>
      <c r="L70" s="20">
        <f t="shared" ca="1" si="10"/>
        <v>1</v>
      </c>
      <c r="M70" s="20">
        <f t="shared" ca="1" si="10"/>
        <v>1</v>
      </c>
      <c r="N70" s="20">
        <v>1</v>
      </c>
      <c r="R70" t="s">
        <v>43</v>
      </c>
      <c r="T70" s="20">
        <f t="shared" ref="T70:AB70" ca="1" si="11">T61</f>
        <v>1.8404255319148937</v>
      </c>
      <c r="U70" s="20">
        <f t="shared" ca="1" si="11"/>
        <v>1.2994219653179189</v>
      </c>
      <c r="V70" s="20">
        <f t="shared" ca="1" si="11"/>
        <v>1.1565836298932384</v>
      </c>
      <c r="W70" s="20">
        <f t="shared" ca="1" si="11"/>
        <v>1.0769230769230769</v>
      </c>
      <c r="X70" s="20">
        <f t="shared" ca="1" si="11"/>
        <v>1.0328571428571429</v>
      </c>
      <c r="Y70" s="20">
        <f t="shared" ca="1" si="11"/>
        <v>1.0159059474412171</v>
      </c>
      <c r="Z70" s="20">
        <f t="shared" ca="1" si="11"/>
        <v>1.0054458815520761</v>
      </c>
      <c r="AA70" s="20">
        <f t="shared" ca="1" si="11"/>
        <v>1.0101557210561949</v>
      </c>
      <c r="AB70" s="20">
        <f t="shared" ca="1" si="11"/>
        <v>1.0053619302949062</v>
      </c>
      <c r="AC70" s="20">
        <f>L26/AA26</f>
        <v>1</v>
      </c>
    </row>
    <row r="71" spans="2:29" x14ac:dyDescent="0.25">
      <c r="C71" t="s">
        <v>44</v>
      </c>
      <c r="E71" s="20">
        <f ca="1">PRODUCT(E70:$N70)</f>
        <v>1.4836795252225519</v>
      </c>
      <c r="F71" s="20">
        <f ca="1">PRODUCT(F70:$N70)</f>
        <v>1.1961722488038276</v>
      </c>
      <c r="G71" s="20">
        <f ca="1">PRODUCT(G70:$N70)</f>
        <v>1.0893246187363832</v>
      </c>
      <c r="H71" s="20">
        <f ca="1">PRODUCT(H70:$N70)</f>
        <v>1.0316368638239337</v>
      </c>
      <c r="I71" s="20">
        <f ca="1">PRODUCT(I70:$N70)</f>
        <v>1.0155721056194988</v>
      </c>
      <c r="J71" s="20">
        <f ca="1">PRODUCT(J70:$N70)</f>
        <v>1.0046885465505693</v>
      </c>
      <c r="K71" s="20">
        <f ca="1">PRODUCT(K70:$N70)</f>
        <v>1</v>
      </c>
      <c r="L71" s="20">
        <f ca="1">PRODUCT(L70:$N70)</f>
        <v>1</v>
      </c>
      <c r="M71" s="20">
        <f ca="1">PRODUCT(M70:$N70)</f>
        <v>1</v>
      </c>
      <c r="N71" s="20">
        <f>PRODUCT(N70:$N70)</f>
        <v>1</v>
      </c>
      <c r="R71" t="s">
        <v>44</v>
      </c>
      <c r="T71" s="20">
        <f ca="1">PRODUCT(T70:$AC70)</f>
        <v>3.1914893617021258</v>
      </c>
      <c r="U71" s="20">
        <f ca="1">PRODUCT(U70:$AC70)</f>
        <v>1.7341040462427737</v>
      </c>
      <c r="V71" s="20">
        <f ca="1">PRODUCT(V70:$AC70)</f>
        <v>1.3345195729537365</v>
      </c>
      <c r="W71" s="20">
        <f ca="1">PRODUCT(W70:$AC70)</f>
        <v>1.1538461538461535</v>
      </c>
      <c r="X71" s="20">
        <f ca="1">PRODUCT(X70:$AC70)</f>
        <v>1.0714285714285714</v>
      </c>
      <c r="Y71" s="20">
        <f ca="1">PRODUCT(Y70:$AC70)</f>
        <v>1.0373443983402488</v>
      </c>
      <c r="Z71" s="20">
        <f ca="1">PRODUCT(Z70:$AC70)</f>
        <v>1.0211027910142951</v>
      </c>
      <c r="AA71" s="20">
        <f ca="1">PRODUCT(AA70:$AC70)</f>
        <v>1.0155721056194988</v>
      </c>
      <c r="AB71" s="20">
        <f ca="1">PRODUCT(AB70:$AC70)</f>
        <v>1.0053619302949062</v>
      </c>
      <c r="AC71" s="20">
        <f>PRODUCT(AC70:$AC70)</f>
        <v>1</v>
      </c>
    </row>
    <row r="72" spans="2:29" x14ac:dyDescent="0.25">
      <c r="C72" s="23" t="s">
        <v>45</v>
      </c>
      <c r="D72" s="23"/>
      <c r="E72" s="11">
        <f t="shared" ref="E72:N72" ca="1" si="12">1/E71</f>
        <v>0.67400000000000004</v>
      </c>
      <c r="F72" s="11">
        <f t="shared" ca="1" si="12"/>
        <v>0.83600000000000019</v>
      </c>
      <c r="G72" s="11">
        <f t="shared" ca="1" si="12"/>
        <v>0.91800000000000026</v>
      </c>
      <c r="H72" s="11">
        <f t="shared" ca="1" si="12"/>
        <v>0.9693333333333336</v>
      </c>
      <c r="I72" s="11">
        <f t="shared" ca="1" si="12"/>
        <v>0.9846666666666668</v>
      </c>
      <c r="J72" s="11">
        <f t="shared" ca="1" si="12"/>
        <v>0.9953333333333334</v>
      </c>
      <c r="K72" s="11">
        <f t="shared" ca="1" si="12"/>
        <v>1</v>
      </c>
      <c r="L72" s="11">
        <f t="shared" ca="1" si="12"/>
        <v>1</v>
      </c>
      <c r="M72" s="11">
        <f t="shared" ca="1" si="12"/>
        <v>1</v>
      </c>
      <c r="N72" s="11">
        <f t="shared" si="12"/>
        <v>1</v>
      </c>
      <c r="R72" s="23" t="s">
        <v>45</v>
      </c>
      <c r="S72" s="23"/>
      <c r="T72" s="11">
        <f t="shared" ref="T72:AC72" ca="1" si="13">1/T71</f>
        <v>0.31333333333333352</v>
      </c>
      <c r="U72" s="11">
        <f t="shared" ca="1" si="13"/>
        <v>0.57666666666666699</v>
      </c>
      <c r="V72" s="11">
        <f t="shared" ca="1" si="13"/>
        <v>0.74933333333333341</v>
      </c>
      <c r="W72" s="11">
        <f t="shared" ca="1" si="13"/>
        <v>0.86666666666666692</v>
      </c>
      <c r="X72" s="11">
        <f t="shared" ca="1" si="13"/>
        <v>0.93333333333333335</v>
      </c>
      <c r="Y72" s="11">
        <f t="shared" ca="1" si="13"/>
        <v>0.96400000000000008</v>
      </c>
      <c r="Z72" s="11">
        <f t="shared" ca="1" si="13"/>
        <v>0.97933333333333361</v>
      </c>
      <c r="AA72" s="11">
        <f t="shared" ca="1" si="13"/>
        <v>0.9846666666666668</v>
      </c>
      <c r="AB72" s="11">
        <f t="shared" ca="1" si="13"/>
        <v>0.9946666666666667</v>
      </c>
      <c r="AC72" s="11">
        <f t="shared" si="13"/>
        <v>1</v>
      </c>
    </row>
    <row r="76" spans="2:29" x14ac:dyDescent="0.25">
      <c r="E76" s="1" t="s">
        <v>61</v>
      </c>
      <c r="F76" s="1"/>
      <c r="G76" s="1"/>
      <c r="X76" s="1" t="s">
        <v>62</v>
      </c>
      <c r="Y76" s="1"/>
      <c r="Z76" s="1"/>
    </row>
    <row r="79" spans="2:29" x14ac:dyDescent="0.25">
      <c r="K79" s="23" t="s">
        <v>72</v>
      </c>
      <c r="L79" s="23"/>
      <c r="M79" s="34"/>
      <c r="N79" s="23"/>
    </row>
    <row r="80" spans="2:29" x14ac:dyDescent="0.25">
      <c r="B80" s="2"/>
      <c r="C80" s="2"/>
      <c r="D80" s="2"/>
      <c r="E80" s="2"/>
      <c r="F80" s="2"/>
      <c r="G80" s="2" t="s">
        <v>52</v>
      </c>
      <c r="H80" s="2"/>
      <c r="I80" s="29" t="s">
        <v>54</v>
      </c>
      <c r="J80" s="29"/>
      <c r="K80" t="s">
        <v>58</v>
      </c>
      <c r="M80" t="s">
        <v>60</v>
      </c>
      <c r="P80" t="s">
        <v>88</v>
      </c>
      <c r="W80" s="2" t="s">
        <v>66</v>
      </c>
      <c r="X80" s="2"/>
      <c r="Y80" s="2" t="s">
        <v>66</v>
      </c>
      <c r="Z80" s="2"/>
    </row>
    <row r="81" spans="2:30" x14ac:dyDescent="0.25">
      <c r="B81" s="2" t="s">
        <v>15</v>
      </c>
      <c r="C81" s="3" t="s">
        <v>47</v>
      </c>
      <c r="D81" s="28">
        <v>39813</v>
      </c>
      <c r="E81" s="28" t="s">
        <v>51</v>
      </c>
      <c r="F81" s="28"/>
      <c r="G81" s="28" t="s">
        <v>53</v>
      </c>
      <c r="H81" s="28"/>
      <c r="I81" s="30" t="s">
        <v>56</v>
      </c>
      <c r="J81" s="29"/>
      <c r="K81" s="23" t="s">
        <v>59</v>
      </c>
      <c r="L81" s="23"/>
      <c r="M81" s="23" t="s">
        <v>59</v>
      </c>
      <c r="N81" s="23"/>
      <c r="O81" s="2" t="s">
        <v>81</v>
      </c>
      <c r="P81" t="s">
        <v>89</v>
      </c>
      <c r="V81" s="2" t="s">
        <v>63</v>
      </c>
      <c r="W81" s="29" t="s">
        <v>67</v>
      </c>
      <c r="X81" s="29"/>
      <c r="Y81" s="29" t="s">
        <v>68</v>
      </c>
      <c r="Z81" s="29"/>
      <c r="AA81" s="2" t="s">
        <v>10</v>
      </c>
      <c r="AB81" s="2" t="s">
        <v>10</v>
      </c>
      <c r="AC81" s="2" t="s">
        <v>70</v>
      </c>
      <c r="AD81" s="2" t="s">
        <v>70</v>
      </c>
    </row>
    <row r="82" spans="2:30" x14ac:dyDescent="0.25">
      <c r="B82" s="3" t="s">
        <v>2</v>
      </c>
      <c r="C82" s="3" t="s">
        <v>48</v>
      </c>
      <c r="D82" s="3" t="s">
        <v>49</v>
      </c>
      <c r="E82" s="3" t="s">
        <v>48</v>
      </c>
      <c r="F82" s="3" t="s">
        <v>49</v>
      </c>
      <c r="G82" s="3" t="s">
        <v>48</v>
      </c>
      <c r="H82" s="3" t="s">
        <v>49</v>
      </c>
      <c r="I82" s="31" t="s">
        <v>73</v>
      </c>
      <c r="J82" s="31"/>
      <c r="K82" s="35" t="s">
        <v>48</v>
      </c>
      <c r="L82" s="35" t="s">
        <v>49</v>
      </c>
      <c r="M82" s="35" t="s">
        <v>48</v>
      </c>
      <c r="N82" s="35" t="s">
        <v>49</v>
      </c>
      <c r="O82" s="3" t="s">
        <v>82</v>
      </c>
      <c r="P82" s="3" t="s">
        <v>48</v>
      </c>
      <c r="Q82" s="3" t="s">
        <v>49</v>
      </c>
      <c r="V82" s="23" t="s">
        <v>64</v>
      </c>
      <c r="W82" s="31" t="s">
        <v>65</v>
      </c>
      <c r="X82" s="31"/>
      <c r="Y82" s="31" t="s">
        <v>65</v>
      </c>
      <c r="Z82" s="31"/>
      <c r="AA82" s="3" t="s">
        <v>69</v>
      </c>
      <c r="AB82" s="3" t="s">
        <v>71</v>
      </c>
      <c r="AC82" s="3" t="s">
        <v>69</v>
      </c>
      <c r="AD82" s="3" t="s">
        <v>71</v>
      </c>
    </row>
    <row r="83" spans="2:30" x14ac:dyDescent="0.25">
      <c r="B83" s="2">
        <v>1999</v>
      </c>
      <c r="C83" s="7">
        <f t="shared" ref="C83:C92" ca="1" si="14">OFFSET(C26,0,$B$92-B83)</f>
        <v>1500000</v>
      </c>
      <c r="D83" s="7">
        <f t="shared" ref="D83:D92" ca="1" si="15">OFFSET(R26,0,$B$92-B83)</f>
        <v>1500000</v>
      </c>
      <c r="E83" s="20">
        <f ca="1">INDEX($E$71:$N$71,COLUMNS(OFFSET($E$71,0,B83-$B$83):$N$71))</f>
        <v>1</v>
      </c>
      <c r="F83" s="20">
        <f ca="1">INDEX($T$71:$AC$71,COLUMNS(OFFSET($T$71,0,B83-$B$83):$AC$71))</f>
        <v>1</v>
      </c>
      <c r="G83" s="7">
        <f t="shared" ref="G83:H92" ca="1" si="16">C83*E83</f>
        <v>1500000</v>
      </c>
      <c r="H83" s="7">
        <f t="shared" ca="1" si="16"/>
        <v>1500000</v>
      </c>
      <c r="I83" s="33">
        <f t="shared" ref="I83:I92" ca="1" si="17">C83-D83</f>
        <v>0</v>
      </c>
      <c r="K83" s="32">
        <f t="shared" ref="K83:K92" ca="1" si="18">G83-C83</f>
        <v>0</v>
      </c>
      <c r="L83" s="32">
        <f t="shared" ref="L83:L92" ca="1" si="19">H83-C83</f>
        <v>0</v>
      </c>
      <c r="M83" s="32">
        <f t="shared" ref="M83:M92" ca="1" si="20">I83+K83</f>
        <v>0</v>
      </c>
      <c r="N83" s="32">
        <f t="shared" ref="N83:N92" ca="1" si="21">I83+L83</f>
        <v>0</v>
      </c>
      <c r="O83" s="32">
        <f>'US MIX Auto Key'!P13</f>
        <v>0</v>
      </c>
      <c r="P83" s="32">
        <f t="shared" ref="P83:P92" ca="1" si="22">O83-K83</f>
        <v>0</v>
      </c>
      <c r="Q83" s="32">
        <f t="shared" ref="Q83:Q92" ca="1" si="23">O83-L83</f>
        <v>0</v>
      </c>
      <c r="V83" s="2">
        <v>12</v>
      </c>
      <c r="W83" s="58">
        <f t="shared" ref="W83:W92" ca="1" si="24">OFFSET($E$71,0,B83-$B$83)</f>
        <v>1.4836795252225519</v>
      </c>
      <c r="X83" s="58"/>
      <c r="Y83" s="58">
        <f t="shared" ref="Y83:Y92" ca="1" si="25">OFFSET($T$71,0,B83-$B$83)</f>
        <v>3.1914893617021258</v>
      </c>
      <c r="Z83" s="58"/>
      <c r="AA83" s="49">
        <f t="shared" ref="AA83:AA92" ca="1" si="26">1/W83</f>
        <v>0.67400000000000004</v>
      </c>
      <c r="AB83" s="49">
        <f t="shared" ref="AB83:AB92" ca="1" si="27">1/Y83</f>
        <v>0.31333333333333352</v>
      </c>
      <c r="AC83" s="50">
        <f ca="1">AA83</f>
        <v>0.67400000000000004</v>
      </c>
      <c r="AD83" s="42">
        <f ca="1">AB83</f>
        <v>0.31333333333333352</v>
      </c>
    </row>
    <row r="84" spans="2:30" x14ac:dyDescent="0.25">
      <c r="B84" s="2">
        <v>2000</v>
      </c>
      <c r="C84" s="7">
        <f t="shared" ca="1" si="14"/>
        <v>1575000</v>
      </c>
      <c r="D84" s="7">
        <f t="shared" ca="1" si="15"/>
        <v>1566600</v>
      </c>
      <c r="E84" s="20">
        <f ca="1">INDEX($E$71:$N$71,COLUMNS(OFFSET($E$71,0,B84-$B$83):$N$71))</f>
        <v>1</v>
      </c>
      <c r="F84" s="20">
        <f ca="1">INDEX($T$71:$AC$71,COLUMNS(OFFSET($T$71,0,B84-$B$83):$AC$71))</f>
        <v>1.0053619302949062</v>
      </c>
      <c r="G84" s="7">
        <f t="shared" ca="1" si="16"/>
        <v>1575000</v>
      </c>
      <c r="H84" s="7">
        <f t="shared" ca="1" si="16"/>
        <v>1575000</v>
      </c>
      <c r="I84" s="33">
        <f t="shared" ca="1" si="17"/>
        <v>8400</v>
      </c>
      <c r="K84" s="32">
        <f t="shared" ca="1" si="18"/>
        <v>0</v>
      </c>
      <c r="L84" s="32">
        <f t="shared" ca="1" si="19"/>
        <v>0</v>
      </c>
      <c r="M84" s="32">
        <f t="shared" ca="1" si="20"/>
        <v>8400</v>
      </c>
      <c r="N84" s="32">
        <f t="shared" ca="1" si="21"/>
        <v>8400</v>
      </c>
      <c r="O84" s="32">
        <f>'US MIX Auto Key'!P14</f>
        <v>0</v>
      </c>
      <c r="P84" s="32">
        <f t="shared" ca="1" si="22"/>
        <v>0</v>
      </c>
      <c r="Q84" s="32">
        <f t="shared" ca="1" si="23"/>
        <v>0</v>
      </c>
      <c r="V84" s="2">
        <v>24</v>
      </c>
      <c r="W84" s="58">
        <f t="shared" ca="1" si="24"/>
        <v>1.1961722488038276</v>
      </c>
      <c r="X84" s="58"/>
      <c r="Y84" s="58">
        <f t="shared" ca="1" si="25"/>
        <v>1.7341040462427737</v>
      </c>
      <c r="Z84" s="58"/>
      <c r="AA84" s="49">
        <f t="shared" ca="1" si="26"/>
        <v>0.83600000000000019</v>
      </c>
      <c r="AB84" s="49">
        <f t="shared" ca="1" si="27"/>
        <v>0.57666666666666699</v>
      </c>
      <c r="AC84" s="50">
        <f t="shared" ref="AC84:AD92" ca="1" si="28">AA84-AA83</f>
        <v>0.16200000000000014</v>
      </c>
      <c r="AD84" s="42">
        <f t="shared" ca="1" si="28"/>
        <v>0.26333333333333347</v>
      </c>
    </row>
    <row r="85" spans="2:30" x14ac:dyDescent="0.25">
      <c r="B85" s="2">
        <v>2001</v>
      </c>
      <c r="C85" s="7">
        <f t="shared" ca="1" si="14"/>
        <v>1653750</v>
      </c>
      <c r="D85" s="7">
        <f t="shared" ca="1" si="15"/>
        <v>1628392.5</v>
      </c>
      <c r="E85" s="20">
        <f ca="1">INDEX($E$71:$N$71,COLUMNS(OFFSET($E$71,0,B85-$B$83):$N$71))</f>
        <v>1</v>
      </c>
      <c r="F85" s="20">
        <f ca="1">INDEX($T$71:$AC$71,COLUMNS(OFFSET($T$71,0,B85-$B$83):$AC$71))</f>
        <v>1.0155721056194988</v>
      </c>
      <c r="G85" s="7">
        <f t="shared" ca="1" si="16"/>
        <v>1653750</v>
      </c>
      <c r="H85" s="7">
        <f t="shared" ca="1" si="16"/>
        <v>1653749.9999999998</v>
      </c>
      <c r="I85" s="33">
        <f t="shared" ca="1" si="17"/>
        <v>25357.5</v>
      </c>
      <c r="K85" s="32">
        <f t="shared" ca="1" si="18"/>
        <v>0</v>
      </c>
      <c r="L85" s="32">
        <f t="shared" ca="1" si="19"/>
        <v>0</v>
      </c>
      <c r="M85" s="32">
        <f t="shared" ca="1" si="20"/>
        <v>25357.5</v>
      </c>
      <c r="N85" s="32">
        <f t="shared" ca="1" si="21"/>
        <v>25357.5</v>
      </c>
      <c r="O85" s="32">
        <f>'US MIX Auto Key'!P15</f>
        <v>0</v>
      </c>
      <c r="P85" s="32">
        <f t="shared" ca="1" si="22"/>
        <v>0</v>
      </c>
      <c r="Q85" s="32">
        <f t="shared" ca="1" si="23"/>
        <v>0</v>
      </c>
      <c r="V85" s="2">
        <v>36</v>
      </c>
      <c r="W85" s="58">
        <f t="shared" ca="1" si="24"/>
        <v>1.0893246187363832</v>
      </c>
      <c r="X85" s="58"/>
      <c r="Y85" s="58">
        <f t="shared" ca="1" si="25"/>
        <v>1.3345195729537365</v>
      </c>
      <c r="Z85" s="58"/>
      <c r="AA85" s="49">
        <f t="shared" ca="1" si="26"/>
        <v>0.91800000000000026</v>
      </c>
      <c r="AB85" s="49">
        <f t="shared" ca="1" si="27"/>
        <v>0.74933333333333341</v>
      </c>
      <c r="AC85" s="50">
        <f t="shared" ca="1" si="28"/>
        <v>8.2000000000000073E-2</v>
      </c>
      <c r="AD85" s="42">
        <f t="shared" ca="1" si="28"/>
        <v>0.17266666666666641</v>
      </c>
    </row>
    <row r="86" spans="2:30" x14ac:dyDescent="0.25">
      <c r="B86" s="2">
        <v>2002</v>
      </c>
      <c r="C86" s="7">
        <f t="shared" ca="1" si="14"/>
        <v>1736437.5</v>
      </c>
      <c r="D86" s="7">
        <f t="shared" ca="1" si="15"/>
        <v>1700551.125</v>
      </c>
      <c r="E86" s="20">
        <f ca="1">INDEX($E$71:$N$71,COLUMNS(OFFSET($E$71,0,B86-$B$83):$N$71))</f>
        <v>1</v>
      </c>
      <c r="F86" s="20">
        <f ca="1">INDEX($T$71:$AC$71,COLUMNS(OFFSET($T$71,0,B86-$B$83):$AC$71))</f>
        <v>1.0211027910142951</v>
      </c>
      <c r="G86" s="7">
        <f t="shared" ca="1" si="16"/>
        <v>1736437.5</v>
      </c>
      <c r="H86" s="7">
        <f t="shared" ca="1" si="16"/>
        <v>1736437.4999999995</v>
      </c>
      <c r="I86" s="33">
        <f t="shared" ca="1" si="17"/>
        <v>35886.375</v>
      </c>
      <c r="K86" s="32">
        <f t="shared" ca="1" si="18"/>
        <v>0</v>
      </c>
      <c r="L86" s="32">
        <f t="shared" ca="1" si="19"/>
        <v>0</v>
      </c>
      <c r="M86" s="32">
        <f t="shared" ca="1" si="20"/>
        <v>35886.375</v>
      </c>
      <c r="N86" s="32">
        <f t="shared" ca="1" si="21"/>
        <v>35886.375</v>
      </c>
      <c r="O86" s="32">
        <f>'US MIX Auto Key'!P16</f>
        <v>0</v>
      </c>
      <c r="P86" s="32">
        <f t="shared" ca="1" si="22"/>
        <v>0</v>
      </c>
      <c r="Q86" s="32">
        <f t="shared" ca="1" si="23"/>
        <v>0</v>
      </c>
      <c r="V86" s="2">
        <v>48</v>
      </c>
      <c r="W86" s="58">
        <f t="shared" ca="1" si="24"/>
        <v>1.0316368638239337</v>
      </c>
      <c r="X86" s="58"/>
      <c r="Y86" s="58">
        <f t="shared" ca="1" si="25"/>
        <v>1.1538461538461535</v>
      </c>
      <c r="Z86" s="58"/>
      <c r="AA86" s="49">
        <f t="shared" ca="1" si="26"/>
        <v>0.9693333333333336</v>
      </c>
      <c r="AB86" s="49">
        <f t="shared" ca="1" si="27"/>
        <v>0.86666666666666692</v>
      </c>
      <c r="AC86" s="50">
        <f t="shared" ca="1" si="28"/>
        <v>5.1333333333333342E-2</v>
      </c>
      <c r="AD86" s="42">
        <f t="shared" ca="1" si="28"/>
        <v>0.11733333333333351</v>
      </c>
    </row>
    <row r="87" spans="2:30" x14ac:dyDescent="0.25">
      <c r="B87" s="2">
        <v>2003</v>
      </c>
      <c r="C87" s="7">
        <f t="shared" ca="1" si="14"/>
        <v>1814750.83125</v>
      </c>
      <c r="D87" s="7">
        <f t="shared" ca="1" si="15"/>
        <v>1757622.0375000001</v>
      </c>
      <c r="E87" s="20">
        <f ca="1">INDEX($E$71:$N$71,COLUMNS(OFFSET($E$71,0,B87-$B$83):$N$71))</f>
        <v>1.0046885465505693</v>
      </c>
      <c r="F87" s="20">
        <f ca="1">INDEX($T$71:$AC$71,COLUMNS(OFFSET($T$71,0,B87-$B$83):$AC$71))</f>
        <v>1.0373443983402488</v>
      </c>
      <c r="G87" s="7">
        <f t="shared" ca="1" si="16"/>
        <v>1823259.375</v>
      </c>
      <c r="H87" s="7">
        <f t="shared" ca="1" si="16"/>
        <v>1823259.3749999998</v>
      </c>
      <c r="I87" s="33">
        <f t="shared" ca="1" si="17"/>
        <v>57128.793749999953</v>
      </c>
      <c r="K87" s="32">
        <f t="shared" ca="1" si="18"/>
        <v>8508.5437499999534</v>
      </c>
      <c r="L87" s="32">
        <f t="shared" ca="1" si="19"/>
        <v>8508.5437499997206</v>
      </c>
      <c r="M87" s="32">
        <f t="shared" ca="1" si="20"/>
        <v>65637.337499999907</v>
      </c>
      <c r="N87" s="32">
        <f t="shared" ca="1" si="21"/>
        <v>65637.337499999674</v>
      </c>
      <c r="O87" s="32">
        <f>'US MIX Auto Key'!P17</f>
        <v>8508.5437499999534</v>
      </c>
      <c r="P87" s="32">
        <f t="shared" ca="1" si="22"/>
        <v>0</v>
      </c>
      <c r="Q87" s="32">
        <f t="shared" ca="1" si="23"/>
        <v>2.3283064365386963E-10</v>
      </c>
      <c r="V87" s="2">
        <v>60</v>
      </c>
      <c r="W87" s="58">
        <f t="shared" ca="1" si="24"/>
        <v>1.0155721056194988</v>
      </c>
      <c r="X87" s="58"/>
      <c r="Y87" s="58">
        <f t="shared" ca="1" si="25"/>
        <v>1.0714285714285714</v>
      </c>
      <c r="Z87" s="58"/>
      <c r="AA87" s="49">
        <f t="shared" ca="1" si="26"/>
        <v>0.9846666666666668</v>
      </c>
      <c r="AB87" s="49">
        <f t="shared" ca="1" si="27"/>
        <v>0.93333333333333335</v>
      </c>
      <c r="AC87" s="50">
        <f t="shared" ca="1" si="28"/>
        <v>1.5333333333333199E-2</v>
      </c>
      <c r="AD87" s="42">
        <f t="shared" ca="1" si="28"/>
        <v>6.666666666666643E-2</v>
      </c>
    </row>
    <row r="88" spans="2:30" x14ac:dyDescent="0.25">
      <c r="B88" s="2">
        <v>2004</v>
      </c>
      <c r="C88" s="7">
        <f t="shared" ca="1" si="14"/>
        <v>1885067.8678124999</v>
      </c>
      <c r="D88" s="7">
        <f t="shared" ca="1" si="15"/>
        <v>1786794.1875</v>
      </c>
      <c r="E88" s="20">
        <f ca="1">INDEX($E$71:$N$71,COLUMNS(OFFSET($E$71,0,B88-$B$83):$N$71))</f>
        <v>1.0155721056194988</v>
      </c>
      <c r="F88" s="20">
        <f ca="1">INDEX($T$71:$AC$71,COLUMNS(OFFSET($T$71,0,B88-$B$83):$AC$71))</f>
        <v>1.0714285714285714</v>
      </c>
      <c r="G88" s="7">
        <f t="shared" ca="1" si="16"/>
        <v>1914422.3437499995</v>
      </c>
      <c r="H88" s="7">
        <f t="shared" ca="1" si="16"/>
        <v>1914422.34375</v>
      </c>
      <c r="I88" s="33">
        <f t="shared" ca="1" si="17"/>
        <v>98273.68031249987</v>
      </c>
      <c r="K88" s="32">
        <f t="shared" ca="1" si="18"/>
        <v>29354.475937499665</v>
      </c>
      <c r="L88" s="32">
        <f t="shared" ca="1" si="19"/>
        <v>29354.47593750013</v>
      </c>
      <c r="M88" s="32">
        <f t="shared" ca="1" si="20"/>
        <v>127628.15624999953</v>
      </c>
      <c r="N88" s="32">
        <f t="shared" ca="1" si="21"/>
        <v>127628.15625</v>
      </c>
      <c r="O88" s="32">
        <f>'US MIX Auto Key'!P18</f>
        <v>29354.47593750013</v>
      </c>
      <c r="P88" s="32">
        <f t="shared" ca="1" si="22"/>
        <v>4.6566128730773926E-10</v>
      </c>
      <c r="Q88" s="32">
        <f t="shared" ca="1" si="23"/>
        <v>0</v>
      </c>
      <c r="V88" s="2">
        <v>72</v>
      </c>
      <c r="W88" s="58">
        <f t="shared" ca="1" si="24"/>
        <v>1.0046885465505693</v>
      </c>
      <c r="X88" s="58"/>
      <c r="Y88" s="58">
        <f t="shared" ca="1" si="25"/>
        <v>1.0373443983402488</v>
      </c>
      <c r="Z88" s="58"/>
      <c r="AA88" s="49">
        <f t="shared" ca="1" si="26"/>
        <v>0.9953333333333334</v>
      </c>
      <c r="AB88" s="49">
        <f t="shared" ca="1" si="27"/>
        <v>0.96400000000000008</v>
      </c>
      <c r="AC88" s="50">
        <f t="shared" ca="1" si="28"/>
        <v>1.0666666666666602E-2</v>
      </c>
      <c r="AD88" s="42">
        <f t="shared" ca="1" si="28"/>
        <v>3.0666666666666731E-2</v>
      </c>
    </row>
    <row r="89" spans="2:30" x14ac:dyDescent="0.25">
      <c r="B89" s="2">
        <v>2005</v>
      </c>
      <c r="C89" s="7">
        <f t="shared" ca="1" si="14"/>
        <v>1948499.0614687498</v>
      </c>
      <c r="D89" s="7">
        <f t="shared" ca="1" si="15"/>
        <v>1742124.3328124997</v>
      </c>
      <c r="E89" s="20">
        <f ca="1">INDEX($E$71:$N$71,COLUMNS(OFFSET($E$71,0,B89-$B$83):$N$71))</f>
        <v>1.0316368638239337</v>
      </c>
      <c r="F89" s="20">
        <f ca="1">INDEX($T$71:$AC$71,COLUMNS(OFFSET($T$71,0,B89-$B$83):$AC$71))</f>
        <v>1.1538461538461535</v>
      </c>
      <c r="G89" s="7">
        <f t="shared" ca="1" si="16"/>
        <v>2010143.4609374993</v>
      </c>
      <c r="H89" s="7">
        <f t="shared" ca="1" si="16"/>
        <v>2010143.4609374991</v>
      </c>
      <c r="I89" s="33">
        <f t="shared" ca="1" si="17"/>
        <v>206374.72865625005</v>
      </c>
      <c r="K89" s="32">
        <f t="shared" ca="1" si="18"/>
        <v>61644.399468749529</v>
      </c>
      <c r="L89" s="32">
        <f t="shared" ca="1" si="19"/>
        <v>61644.399468749296</v>
      </c>
      <c r="M89" s="32">
        <f t="shared" ca="1" si="20"/>
        <v>268019.12812499958</v>
      </c>
      <c r="N89" s="32">
        <f t="shared" ca="1" si="21"/>
        <v>268019.12812499935</v>
      </c>
      <c r="O89" s="32">
        <f>'US MIX Auto Key'!P19</f>
        <v>61644.399468750227</v>
      </c>
      <c r="P89" s="32">
        <f t="shared" ca="1" si="22"/>
        <v>6.9849193096160889E-10</v>
      </c>
      <c r="Q89" s="32">
        <f t="shared" ca="1" si="23"/>
        <v>9.3132257461547852E-10</v>
      </c>
      <c r="V89" s="2">
        <v>84</v>
      </c>
      <c r="W89" s="58">
        <f t="shared" ca="1" si="24"/>
        <v>1</v>
      </c>
      <c r="X89" s="58"/>
      <c r="Y89" s="58">
        <f t="shared" ca="1" si="25"/>
        <v>1.0211027910142951</v>
      </c>
      <c r="Z89" s="58"/>
      <c r="AA89" s="49">
        <f t="shared" ca="1" si="26"/>
        <v>1</v>
      </c>
      <c r="AB89" s="49">
        <f t="shared" ca="1" si="27"/>
        <v>0.97933333333333361</v>
      </c>
      <c r="AC89" s="50">
        <f t="shared" ca="1" si="28"/>
        <v>4.6666666666665968E-3</v>
      </c>
      <c r="AD89" s="42">
        <f t="shared" ca="1" si="28"/>
        <v>1.5333333333333532E-2</v>
      </c>
    </row>
    <row r="90" spans="2:30" x14ac:dyDescent="0.25">
      <c r="B90" s="2">
        <v>2006</v>
      </c>
      <c r="C90" s="7">
        <f t="shared" ca="1" si="14"/>
        <v>1937577.2819976562</v>
      </c>
      <c r="D90" s="7">
        <f t="shared" ca="1" si="15"/>
        <v>1581580.8750656249</v>
      </c>
      <c r="E90" s="20">
        <f ca="1">INDEX($E$71:$N$71,COLUMNS(OFFSET($E$71,0,B90-$B$83):$N$71))</f>
        <v>1.0893246187363832</v>
      </c>
      <c r="F90" s="20">
        <f ca="1">INDEX($T$71:$AC$71,COLUMNS(OFFSET($T$71,0,B90-$B$83):$AC$71))</f>
        <v>1.3345195729537365</v>
      </c>
      <c r="G90" s="7">
        <f t="shared" ca="1" si="16"/>
        <v>2110650.6339843743</v>
      </c>
      <c r="H90" s="7">
        <f t="shared" ca="1" si="16"/>
        <v>2110650.6339843748</v>
      </c>
      <c r="I90" s="33">
        <f t="shared" ca="1" si="17"/>
        <v>355996.40693203127</v>
      </c>
      <c r="K90" s="32">
        <f t="shared" ca="1" si="18"/>
        <v>173073.35198671813</v>
      </c>
      <c r="L90" s="32">
        <f t="shared" ca="1" si="19"/>
        <v>173073.3519867186</v>
      </c>
      <c r="M90" s="32">
        <f t="shared" ca="1" si="20"/>
        <v>529069.7589187494</v>
      </c>
      <c r="N90" s="32">
        <f t="shared" ca="1" si="21"/>
        <v>529069.75891874987</v>
      </c>
      <c r="O90" s="32">
        <f>'US MIX Auto Key'!P20</f>
        <v>173073.3519867186</v>
      </c>
      <c r="P90" s="32">
        <f t="shared" ca="1" si="22"/>
        <v>4.6566128730773926E-10</v>
      </c>
      <c r="Q90" s="32">
        <f t="shared" ca="1" si="23"/>
        <v>0</v>
      </c>
      <c r="V90" s="2">
        <v>96</v>
      </c>
      <c r="W90" s="58">
        <f t="shared" ca="1" si="24"/>
        <v>1</v>
      </c>
      <c r="X90" s="58"/>
      <c r="Y90" s="58">
        <f t="shared" ca="1" si="25"/>
        <v>1.0155721056194988</v>
      </c>
      <c r="Z90" s="58"/>
      <c r="AA90" s="49">
        <f t="shared" ca="1" si="26"/>
        <v>1</v>
      </c>
      <c r="AB90" s="49">
        <f t="shared" ca="1" si="27"/>
        <v>0.9846666666666668</v>
      </c>
      <c r="AC90" s="50">
        <f t="shared" ca="1" si="28"/>
        <v>0</v>
      </c>
      <c r="AD90" s="42">
        <f t="shared" ca="1" si="28"/>
        <v>5.33333333333319E-3</v>
      </c>
    </row>
    <row r="91" spans="2:30" x14ac:dyDescent="0.25">
      <c r="B91" s="2">
        <v>2007</v>
      </c>
      <c r="C91" s="7">
        <f t="shared" ca="1" si="14"/>
        <v>1852729.1265114844</v>
      </c>
      <c r="D91" s="7">
        <f t="shared" ca="1" si="15"/>
        <v>1277998.958877539</v>
      </c>
      <c r="E91" s="20">
        <f ca="1">INDEX($E$71:$N$71,COLUMNS(OFFSET($E$71,0,B91-$B$83):$N$71))</f>
        <v>1.1961722488038276</v>
      </c>
      <c r="F91" s="20">
        <f ca="1">INDEX($T$71:$AC$71,COLUMNS(OFFSET($T$71,0,B91-$B$83):$AC$71))</f>
        <v>1.7341040462427737</v>
      </c>
      <c r="G91" s="7">
        <f t="shared" ca="1" si="16"/>
        <v>2216183.1656835936</v>
      </c>
      <c r="H91" s="7">
        <f t="shared" ca="1" si="16"/>
        <v>2216183.1656835927</v>
      </c>
      <c r="I91" s="33">
        <f t="shared" ca="1" si="17"/>
        <v>574730.16763394536</v>
      </c>
      <c r="K91" s="32">
        <f t="shared" ca="1" si="18"/>
        <v>363454.03917210922</v>
      </c>
      <c r="L91" s="32">
        <f t="shared" ca="1" si="19"/>
        <v>363454.03917210829</v>
      </c>
      <c r="M91" s="32">
        <f t="shared" ca="1" si="20"/>
        <v>938184.20680605457</v>
      </c>
      <c r="N91" s="32">
        <f t="shared" ca="1" si="21"/>
        <v>938184.20680605364</v>
      </c>
      <c r="O91" s="32">
        <f>'US MIX Auto Key'!P21</f>
        <v>363454.03917210922</v>
      </c>
      <c r="P91" s="32">
        <f t="shared" ca="1" si="22"/>
        <v>0</v>
      </c>
      <c r="Q91" s="32">
        <f t="shared" ca="1" si="23"/>
        <v>9.3132257461547852E-10</v>
      </c>
      <c r="V91" s="2">
        <v>108</v>
      </c>
      <c r="W91" s="58">
        <f t="shared" ca="1" si="24"/>
        <v>1</v>
      </c>
      <c r="X91" s="58"/>
      <c r="Y91" s="58">
        <f t="shared" ca="1" si="25"/>
        <v>1.0053619302949062</v>
      </c>
      <c r="Z91" s="58"/>
      <c r="AA91" s="49">
        <f t="shared" ca="1" si="26"/>
        <v>1</v>
      </c>
      <c r="AB91" s="49">
        <f t="shared" ca="1" si="27"/>
        <v>0.9946666666666667</v>
      </c>
      <c r="AC91" s="50">
        <f t="shared" ca="1" si="28"/>
        <v>0</v>
      </c>
      <c r="AD91" s="42">
        <f t="shared" ca="1" si="28"/>
        <v>9.9999999999998979E-3</v>
      </c>
    </row>
    <row r="92" spans="2:30" x14ac:dyDescent="0.25">
      <c r="B92" s="3">
        <v>2008</v>
      </c>
      <c r="C92" s="8">
        <f t="shared" ca="1" si="14"/>
        <v>1568392.8263542796</v>
      </c>
      <c r="D92" s="8">
        <f t="shared" ca="1" si="15"/>
        <v>729124.26150990243</v>
      </c>
      <c r="E92" s="22">
        <f ca="1">INDEX($E$71:$N$71,COLUMNS(OFFSET($E$71,0,B92-$B$83):$N$71))</f>
        <v>1.4836795252225519</v>
      </c>
      <c r="F92" s="22">
        <f ca="1">INDEX($T$71:$AC$71,COLUMNS(OFFSET($T$71,0,B92-$B$83):$AC$71))</f>
        <v>3.1914893617021258</v>
      </c>
      <c r="G92" s="8">
        <f t="shared" ca="1" si="16"/>
        <v>2326992.3239677739</v>
      </c>
      <c r="H92" s="8">
        <f t="shared" ca="1" si="16"/>
        <v>2326992.3239677725</v>
      </c>
      <c r="I92" s="38">
        <f t="shared" ca="1" si="17"/>
        <v>839268.56484437722</v>
      </c>
      <c r="J92" s="23"/>
      <c r="K92" s="39">
        <f t="shared" ca="1" si="18"/>
        <v>758599.49761349428</v>
      </c>
      <c r="L92" s="39">
        <f t="shared" ca="1" si="19"/>
        <v>758599.49761349289</v>
      </c>
      <c r="M92" s="39">
        <f t="shared" ca="1" si="20"/>
        <v>1597868.0624578716</v>
      </c>
      <c r="N92" s="39">
        <f t="shared" ca="1" si="21"/>
        <v>1597868.0624578702</v>
      </c>
      <c r="O92" s="39">
        <f>'US MIX Auto Key'!P22</f>
        <v>758599.49761349382</v>
      </c>
      <c r="P92" s="39">
        <f t="shared" ca="1" si="22"/>
        <v>0</v>
      </c>
      <c r="Q92" s="39">
        <f t="shared" ca="1" si="23"/>
        <v>9.3132257461547852E-10</v>
      </c>
      <c r="V92" s="3">
        <v>120</v>
      </c>
      <c r="W92" s="59">
        <f t="shared" ca="1" si="24"/>
        <v>1</v>
      </c>
      <c r="X92" s="59"/>
      <c r="Y92" s="59">
        <f t="shared" ca="1" si="25"/>
        <v>1</v>
      </c>
      <c r="Z92" s="59"/>
      <c r="AA92" s="51">
        <f t="shared" ca="1" si="26"/>
        <v>1</v>
      </c>
      <c r="AB92" s="51">
        <f t="shared" ca="1" si="27"/>
        <v>1</v>
      </c>
      <c r="AC92" s="52">
        <f t="shared" ca="1" si="28"/>
        <v>0</v>
      </c>
      <c r="AD92" s="53">
        <f t="shared" ca="1" si="28"/>
        <v>5.3333333333333011E-3</v>
      </c>
    </row>
    <row r="93" spans="2:30" x14ac:dyDescent="0.25">
      <c r="B93" s="2"/>
      <c r="C93" s="2"/>
      <c r="D93" s="2"/>
      <c r="E93" s="2"/>
      <c r="F93" s="2"/>
      <c r="G93" s="2"/>
      <c r="H93" s="2"/>
    </row>
    <row r="94" spans="2:30" x14ac:dyDescent="0.25">
      <c r="B94" s="2" t="s">
        <v>50</v>
      </c>
      <c r="C94" s="7">
        <f ca="1">SUM(C83:C92)</f>
        <v>17472204.495394669</v>
      </c>
      <c r="D94" s="7">
        <f ca="1">SUM(D83:D92)</f>
        <v>15270788.278265566</v>
      </c>
      <c r="E94" s="2"/>
      <c r="F94" s="2"/>
      <c r="G94" s="7">
        <f ca="1">SUM(G83:G92)</f>
        <v>18866838.803323243</v>
      </c>
      <c r="H94" s="7">
        <f ca="1">SUM(H83:H92)</f>
        <v>18866838.803323243</v>
      </c>
      <c r="I94" s="32">
        <f ca="1">SUM(I83:I92)</f>
        <v>2201416.2171291038</v>
      </c>
      <c r="K94" s="32">
        <f t="shared" ref="K94:Q94" ca="1" si="29">SUM(K83:K92)</f>
        <v>1394634.3079285708</v>
      </c>
      <c r="L94" s="32">
        <f t="shared" ca="1" si="29"/>
        <v>1394634.3079285689</v>
      </c>
      <c r="M94" s="32">
        <f t="shared" ca="1" si="29"/>
        <v>3596050.5250576744</v>
      </c>
      <c r="N94" s="32">
        <f t="shared" ca="1" si="29"/>
        <v>3596050.5250576725</v>
      </c>
      <c r="O94" s="32">
        <f t="shared" si="29"/>
        <v>1394634.3079285719</v>
      </c>
      <c r="P94" s="32">
        <f t="shared" ca="1" si="29"/>
        <v>1.6298145055770874E-9</v>
      </c>
      <c r="Q94" s="32">
        <f t="shared" ca="1" si="29"/>
        <v>3.0267983675003052E-9</v>
      </c>
    </row>
  </sheetData>
  <mergeCells count="20">
    <mergeCell ref="W92:X92"/>
    <mergeCell ref="Y92:Z92"/>
    <mergeCell ref="W89:X89"/>
    <mergeCell ref="Y89:Z89"/>
    <mergeCell ref="W90:X90"/>
    <mergeCell ref="Y90:Z90"/>
    <mergeCell ref="W91:X91"/>
    <mergeCell ref="Y91:Z91"/>
    <mergeCell ref="W86:X86"/>
    <mergeCell ref="Y86:Z86"/>
    <mergeCell ref="W87:X87"/>
    <mergeCell ref="Y87:Z87"/>
    <mergeCell ref="W88:X88"/>
    <mergeCell ref="Y88:Z88"/>
    <mergeCell ref="W83:X83"/>
    <mergeCell ref="Y83:Z83"/>
    <mergeCell ref="W84:X84"/>
    <mergeCell ref="Y84:Z84"/>
    <mergeCell ref="W85:X85"/>
    <mergeCell ref="Y85:Z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XYZ DATA</vt:lpstr>
      <vt:lpstr>US Ind Auto</vt:lpstr>
      <vt:lpstr>XYZ Insurer</vt:lpstr>
      <vt:lpstr>US PP Auto Steady</vt:lpstr>
      <vt:lpstr>US PP Auto &amp; CR</vt:lpstr>
      <vt:lpstr>US PP Auto &amp; Case OS</vt:lpstr>
      <vt:lpstr>US PP Auto &amp; CR &amp; Case OS</vt:lpstr>
      <vt:lpstr>US PP Auto Key</vt:lpstr>
      <vt:lpstr>US Auto Steady</vt:lpstr>
      <vt:lpstr>US Auto Changing Mix</vt:lpstr>
      <vt:lpstr>US MIX Auto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Bakraoui</dc:creator>
  <cp:lastModifiedBy>Ayoub Bakraoui</cp:lastModifiedBy>
  <dcterms:created xsi:type="dcterms:W3CDTF">2024-02-20T00:01:53Z</dcterms:created>
  <dcterms:modified xsi:type="dcterms:W3CDTF">2024-07-30T15:37:12Z</dcterms:modified>
</cp:coreProperties>
</file>