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kul\Desktop\"/>
    </mc:Choice>
  </mc:AlternateContent>
  <xr:revisionPtr revIDLastSave="0" documentId="13_ncr:1_{84C8BF20-C480-40FD-8DCA-2B96DF1B2F60}" xr6:coauthVersionLast="47" xr6:coauthVersionMax="47" xr10:uidLastSave="{00000000-0000-0000-0000-000000000000}"/>
  <bookViews>
    <workbookView xWindow="-108" yWindow="-108" windowWidth="23256" windowHeight="12456" xr2:uid="{8D30B7F0-5972-44EF-9860-DF396DC45D20}"/>
  </bookViews>
  <sheets>
    <sheet name="Power Procurement Plan" sheetId="1" r:id="rId1"/>
  </sheets>
  <externalReferences>
    <externalReference r:id="rId2"/>
  </externalReferences>
  <definedNames>
    <definedName name="\" hidden="1">#REF!</definedName>
    <definedName name="\f">#REF!</definedName>
    <definedName name="\S">#REF!</definedName>
    <definedName name="_____________________________________SCH6">#REF!</definedName>
    <definedName name="____________________________________SCH6">#REF!</definedName>
    <definedName name="___________________________________SCH6">#REF!</definedName>
    <definedName name="__________________________________SCH6">#REF!</definedName>
    <definedName name="_________________________________SCH6">#REF!</definedName>
    <definedName name="________________________________SCH6">#REF!</definedName>
    <definedName name="_______________________________SCH6">#REF!</definedName>
    <definedName name="______________________________SCH6">#REF!</definedName>
    <definedName name="_____________________________SCH6">#REF!</definedName>
    <definedName name="____________________________SCH6">#REF!</definedName>
    <definedName name="___________________________SCH6">#REF!</definedName>
    <definedName name="__________________________SCH6">#REF!</definedName>
    <definedName name="_________________________SCH6">#REF!</definedName>
    <definedName name="________________________SCH6">#REF!</definedName>
    <definedName name="_______________________SCH6">#REF!</definedName>
    <definedName name="______________________SCH6">#REF!</definedName>
    <definedName name="_____________________SCH6">#REF!</definedName>
    <definedName name="___________________SCH6">#REF!</definedName>
    <definedName name="__________________SCH6">#REF!</definedName>
    <definedName name="_________________SCH6">#REF!</definedName>
    <definedName name="________________SCH6">#REF!</definedName>
    <definedName name="_______________ESP1">#REF!</definedName>
    <definedName name="_______________FIF3">#REF!</definedName>
    <definedName name="_______________FIF4">#REF!</definedName>
    <definedName name="_______________FPL1">#REF!</definedName>
    <definedName name="_______________MAP2">#REF!</definedName>
    <definedName name="_______________MAP3">#REF!</definedName>
    <definedName name="_______________MBS2">#REF!</definedName>
    <definedName name="_______________MIF3">#REF!</definedName>
    <definedName name="_______________SCH6">#REF!</definedName>
    <definedName name="_______________SPS2">#REF!</definedName>
    <definedName name="_______________SPS3">#REF!</definedName>
    <definedName name="______________ESP1">#REF!</definedName>
    <definedName name="______________FIF2">#REF!</definedName>
    <definedName name="______________FIF3">#REF!</definedName>
    <definedName name="______________FIF4">#REF!</definedName>
    <definedName name="______________FPL1">#REF!</definedName>
    <definedName name="______________MAP2">#REF!</definedName>
    <definedName name="______________MAP3">#REF!</definedName>
    <definedName name="______________MBS2">#REF!</definedName>
    <definedName name="______________MIF3">#REF!</definedName>
    <definedName name="______________pk1">#REF!</definedName>
    <definedName name="______________pk2">#REF!</definedName>
    <definedName name="______________SCH6">#REF!</definedName>
    <definedName name="______________SPS2">#REF!</definedName>
    <definedName name="______________SPS3">#REF!</definedName>
    <definedName name="_____________ESP1">#REF!</definedName>
    <definedName name="_____________FIF2">#REF!</definedName>
    <definedName name="_____________FIF3">#REF!</definedName>
    <definedName name="_____________FIF4">#REF!</definedName>
    <definedName name="_____________FPL1">#REF!</definedName>
    <definedName name="_____________MAP2">#REF!</definedName>
    <definedName name="_____________MAP3">#REF!</definedName>
    <definedName name="_____________MBS2">#REF!</definedName>
    <definedName name="_____________MIF3">#REF!</definedName>
    <definedName name="_____________pk1">#REF!</definedName>
    <definedName name="_____________pk2">#REF!</definedName>
    <definedName name="_____________SCH6">#REF!</definedName>
    <definedName name="_____________SPS2">#REF!</definedName>
    <definedName name="_____________SPS3">#REF!</definedName>
    <definedName name="____________ESP1">#REF!</definedName>
    <definedName name="____________FC1">#REF!</definedName>
    <definedName name="____________FIF2">#REF!</definedName>
    <definedName name="____________FIF3">#REF!</definedName>
    <definedName name="____________FIF4">#REF!</definedName>
    <definedName name="____________FPL1">#REF!</definedName>
    <definedName name="____________MAP2">#REF!</definedName>
    <definedName name="____________MAP3">#REF!</definedName>
    <definedName name="____________MBS2">#REF!</definedName>
    <definedName name="____________MIF3">#REF!</definedName>
    <definedName name="____________pk1">#REF!</definedName>
    <definedName name="____________pk2">#REF!</definedName>
    <definedName name="____________SCH6">#REF!</definedName>
    <definedName name="____________SPS2">#REF!</definedName>
    <definedName name="____________SPS3">#REF!</definedName>
    <definedName name="___________ESP1">#REF!</definedName>
    <definedName name="___________FC1">#REF!</definedName>
    <definedName name="___________FIF2">#REF!</definedName>
    <definedName name="___________FIF3">#REF!</definedName>
    <definedName name="___________FIF4">#REF!</definedName>
    <definedName name="___________FPL1">#REF!</definedName>
    <definedName name="___________MAP2">#REF!</definedName>
    <definedName name="___________MAP3">#REF!</definedName>
    <definedName name="___________MBS2">#REF!</definedName>
    <definedName name="___________MIF3">#REF!</definedName>
    <definedName name="___________SCH6">#REF!</definedName>
    <definedName name="___________SPS2">#REF!</definedName>
    <definedName name="___________SPS3">#REF!</definedName>
    <definedName name="__________ESP1">#REF!</definedName>
    <definedName name="__________FC1">#REF!</definedName>
    <definedName name="__________FIF2">#REF!</definedName>
    <definedName name="__________FIF3">#REF!</definedName>
    <definedName name="__________FIF4">#REF!</definedName>
    <definedName name="__________FPL1">#REF!</definedName>
    <definedName name="__________MAP2">#REF!</definedName>
    <definedName name="__________MAP3">#REF!</definedName>
    <definedName name="__________MBS2">#REF!</definedName>
    <definedName name="__________MIF3">#REF!</definedName>
    <definedName name="__________pk1">#REF!</definedName>
    <definedName name="__________pk2">#REF!</definedName>
    <definedName name="__________SCH6">#REF!</definedName>
    <definedName name="__________SPS2">#REF!</definedName>
    <definedName name="__________SPS3">#REF!</definedName>
    <definedName name="_________BSD1">#REF!</definedName>
    <definedName name="_________BSD2">#REF!</definedName>
    <definedName name="_________ESP1">#REF!</definedName>
    <definedName name="_________FC1">#REF!</definedName>
    <definedName name="_________FIF2">#REF!</definedName>
    <definedName name="_________FIF3">#REF!</definedName>
    <definedName name="_________FIF4">#REF!</definedName>
    <definedName name="_________FPL1">#REF!</definedName>
    <definedName name="_________IED1">#REF!</definedName>
    <definedName name="_________IED2">#REF!</definedName>
    <definedName name="_________MAP2">#REF!</definedName>
    <definedName name="_________MAP3">#REF!</definedName>
    <definedName name="_________MBS2">#REF!</definedName>
    <definedName name="_________MIF3">#REF!</definedName>
    <definedName name="_________pk1">#REF!</definedName>
    <definedName name="_________pk2">#REF!</definedName>
    <definedName name="_________SCH6">#REF!</definedName>
    <definedName name="_________SPS2">#REF!</definedName>
    <definedName name="_________SPS3">#REF!</definedName>
    <definedName name="_________WOC90">#REF!</definedName>
    <definedName name="________BSD1">#REF!</definedName>
    <definedName name="________BSD2">#REF!</definedName>
    <definedName name="________ESP1">#REF!</definedName>
    <definedName name="________FC1">#REF!</definedName>
    <definedName name="________FIF2">#REF!</definedName>
    <definedName name="________FIF3">#REF!</definedName>
    <definedName name="________FIF4">#REF!</definedName>
    <definedName name="________FPL1">#REF!</definedName>
    <definedName name="________IED1">#REF!</definedName>
    <definedName name="________IED2">#REF!</definedName>
    <definedName name="________MAP2">#REF!</definedName>
    <definedName name="________MAP3">#REF!</definedName>
    <definedName name="________MBS2">#REF!</definedName>
    <definedName name="________MIF3">#REF!</definedName>
    <definedName name="________pk1">#REF!</definedName>
    <definedName name="________pk2">#REF!</definedName>
    <definedName name="________SCH6">#REF!</definedName>
    <definedName name="________SPS2">#REF!</definedName>
    <definedName name="________SPS3">#REF!</definedName>
    <definedName name="________WOC90">#REF!</definedName>
    <definedName name="_______a65565">#REF!</definedName>
    <definedName name="_______arr2" hidden="1">{#N/A,#N/A,FALSE,"Form 1.1";#N/A,#N/A,FALSE,"Sch-VI";#N/A,#N/A,FALSE,"Form 1.1a";#N/A,#N/A,FALSE,"1.1b";#N/A,#N/A,FALSE,"1.1 c";#N/A,#N/A,FALSE,"1.1d";#N/A,#N/A,FALSE,"1.1e";#N/A,#N/A,FALSE,"1.1f";#N/A,#N/A,FALSE,"Capitalisation";#N/A,#N/A,FALSE,"Invt.Plan";#N/A,#N/A,FALSE,"1.1g";#N/A,#N/A,FALSE,"Other Lease";#N/A,#N/A,FALSE,"1.1h";#N/A,#N/A,FALSE,"1.1i";#N/A,#N/A,FALSE,"1.2";#N/A,#N/A,FALSE,"1.3";#N/A,#N/A,FALSE,"1.3b";#N/A,#N/A,FALSE,"1.3c";#N/A,#N/A,FALSE,"1.3d";#N/A,#N/A,FALSE,"1.3e";#N/A,#N/A,FALSE,"1.4";#N/A,#N/A,FALSE,"1.5";#N/A,#N/A,FALSE,"1.6";#N/A,#N/A,FALSE,"2.1 (transco)";#N/A,#N/A,FALSE,"2.1(Discoms)";#N/A,#N/A,FALSE,"4.1 (Transco)";#N/A,#N/A,FALSE,"4.1 (Discoms)";#N/A,#N/A,FALSE,"4.2 (Transco)";#N/A,#N/A,FALSE,"4.2 (Discoms)";#N/A,#N/A,FALSE,"Load Shedding";#N/A,#N/A,FALSE,"Overloading";#N/A,#N/A,FALSE,"Recvbls-Ageing";#N/A,#N/A,FALSE,"Pending . Conn"}</definedName>
    <definedName name="_______BSD1">#REF!</definedName>
    <definedName name="_______BSD2">#REF!</definedName>
    <definedName name="_______ESP1">#REF!</definedName>
    <definedName name="_______FC1">#REF!</definedName>
    <definedName name="_______FIF2">#REF!</definedName>
    <definedName name="_______FIF3">#REF!</definedName>
    <definedName name="_______FIF4">#REF!</definedName>
    <definedName name="_______FPL1">#REF!</definedName>
    <definedName name="_______IED1">#REF!</definedName>
    <definedName name="_______IED2">#REF!</definedName>
    <definedName name="_______int06" hidden="1">{#N/A,#N/A,FALSE,"Form 1.1";#N/A,#N/A,FALSE,"Sch-VI";#N/A,#N/A,FALSE,"Form 1.1a";#N/A,#N/A,FALSE,"1.1b";#N/A,#N/A,FALSE,"1.1 c";#N/A,#N/A,FALSE,"1.1d";#N/A,#N/A,FALSE,"1.1e";#N/A,#N/A,FALSE,"1.1f";#N/A,#N/A,FALSE,"Capitalisation";#N/A,#N/A,FALSE,"Invt.Plan";#N/A,#N/A,FALSE,"1.1g";#N/A,#N/A,FALSE,"Other Lease";#N/A,#N/A,FALSE,"1.1h";#N/A,#N/A,FALSE,"1.1i";#N/A,#N/A,FALSE,"1.2";#N/A,#N/A,FALSE,"1.3";#N/A,#N/A,FALSE,"1.3b";#N/A,#N/A,FALSE,"1.3c";#N/A,#N/A,FALSE,"1.3d";#N/A,#N/A,FALSE,"1.3e";#N/A,#N/A,FALSE,"1.4";#N/A,#N/A,FALSE,"1.5";#N/A,#N/A,FALSE,"1.6";#N/A,#N/A,FALSE,"2.1 (transco)";#N/A,#N/A,FALSE,"2.1(Discoms)";#N/A,#N/A,FALSE,"4.1 (Transco)";#N/A,#N/A,FALSE,"4.1 (Discoms)";#N/A,#N/A,FALSE,"4.2 (Transco)";#N/A,#N/A,FALSE,"4.2 (Discoms)";#N/A,#N/A,FALSE,"Load Shedding";#N/A,#N/A,FALSE,"Overloading";#N/A,#N/A,FALSE,"Recvbls-Ageing";#N/A,#N/A,FALSE,"Pending . Conn"}</definedName>
    <definedName name="_______MAP2">#REF!</definedName>
    <definedName name="_______MAP3">#REF!</definedName>
    <definedName name="_______MBS2">#REF!</definedName>
    <definedName name="_______MIF3">#REF!</definedName>
    <definedName name="_______NCS111">#REF!</definedName>
    <definedName name="_______pk1">#REF!</definedName>
    <definedName name="_______pk2">#REF!</definedName>
    <definedName name="_______SCH6">#REF!</definedName>
    <definedName name="_______SPS2">#REF!</definedName>
    <definedName name="_______SPS3">#REF!</definedName>
    <definedName name="_______WOC90">#REF!</definedName>
    <definedName name="______a65565">#REF!</definedName>
    <definedName name="______arr2" hidden="1">{#N/A,#N/A,FALSE,"Form 1.1";#N/A,#N/A,FALSE,"Sch-VI";#N/A,#N/A,FALSE,"Form 1.1a";#N/A,#N/A,FALSE,"1.1b";#N/A,#N/A,FALSE,"1.1 c";#N/A,#N/A,FALSE,"1.1d";#N/A,#N/A,FALSE,"1.1e";#N/A,#N/A,FALSE,"1.1f";#N/A,#N/A,FALSE,"Capitalisation";#N/A,#N/A,FALSE,"Invt.Plan";#N/A,#N/A,FALSE,"1.1g";#N/A,#N/A,FALSE,"Other Lease";#N/A,#N/A,FALSE,"1.1h";#N/A,#N/A,FALSE,"1.1i";#N/A,#N/A,FALSE,"1.2";#N/A,#N/A,FALSE,"1.3";#N/A,#N/A,FALSE,"1.3b";#N/A,#N/A,FALSE,"1.3c";#N/A,#N/A,FALSE,"1.3d";#N/A,#N/A,FALSE,"1.3e";#N/A,#N/A,FALSE,"1.4";#N/A,#N/A,FALSE,"1.5";#N/A,#N/A,FALSE,"1.6";#N/A,#N/A,FALSE,"2.1 (transco)";#N/A,#N/A,FALSE,"2.1(Discoms)";#N/A,#N/A,FALSE,"4.1 (Transco)";#N/A,#N/A,FALSE,"4.1 (Discoms)";#N/A,#N/A,FALSE,"4.2 (Transco)";#N/A,#N/A,FALSE,"4.2 (Discoms)";#N/A,#N/A,FALSE,"Load Shedding";#N/A,#N/A,FALSE,"Overloading";#N/A,#N/A,FALSE,"Recvbls-Ageing";#N/A,#N/A,FALSE,"Pending . Conn"}</definedName>
    <definedName name="______BSD1">#REF!</definedName>
    <definedName name="______BSD2">#REF!</definedName>
    <definedName name="______ESP1">#REF!</definedName>
    <definedName name="______FC1">#REF!</definedName>
    <definedName name="______FIF2">#REF!</definedName>
    <definedName name="______FIF3">#REF!</definedName>
    <definedName name="______FIF4">#REF!</definedName>
    <definedName name="______FPL1">#REF!</definedName>
    <definedName name="______IED1">#REF!</definedName>
    <definedName name="______IED2">#REF!</definedName>
    <definedName name="______int06" hidden="1">{#N/A,#N/A,FALSE,"Form 1.1";#N/A,#N/A,FALSE,"Sch-VI";#N/A,#N/A,FALSE,"Form 1.1a";#N/A,#N/A,FALSE,"1.1b";#N/A,#N/A,FALSE,"1.1 c";#N/A,#N/A,FALSE,"1.1d";#N/A,#N/A,FALSE,"1.1e";#N/A,#N/A,FALSE,"1.1f";#N/A,#N/A,FALSE,"Capitalisation";#N/A,#N/A,FALSE,"Invt.Plan";#N/A,#N/A,FALSE,"1.1g";#N/A,#N/A,FALSE,"Other Lease";#N/A,#N/A,FALSE,"1.1h";#N/A,#N/A,FALSE,"1.1i";#N/A,#N/A,FALSE,"1.2";#N/A,#N/A,FALSE,"1.3";#N/A,#N/A,FALSE,"1.3b";#N/A,#N/A,FALSE,"1.3c";#N/A,#N/A,FALSE,"1.3d";#N/A,#N/A,FALSE,"1.3e";#N/A,#N/A,FALSE,"1.4";#N/A,#N/A,FALSE,"1.5";#N/A,#N/A,FALSE,"1.6";#N/A,#N/A,FALSE,"2.1 (transco)";#N/A,#N/A,FALSE,"2.1(Discoms)";#N/A,#N/A,FALSE,"4.1 (Transco)";#N/A,#N/A,FALSE,"4.1 (Discoms)";#N/A,#N/A,FALSE,"4.2 (Transco)";#N/A,#N/A,FALSE,"4.2 (Discoms)";#N/A,#N/A,FALSE,"Load Shedding";#N/A,#N/A,FALSE,"Overloading";#N/A,#N/A,FALSE,"Recvbls-Ageing";#N/A,#N/A,FALSE,"Pending . Conn"}</definedName>
    <definedName name="______MAP2">#REF!</definedName>
    <definedName name="______MAP3">#REF!</definedName>
    <definedName name="______MBS2">#REF!</definedName>
    <definedName name="______MIF3">#REF!</definedName>
    <definedName name="______NCS111">#REF!</definedName>
    <definedName name="______pk1">#REF!</definedName>
    <definedName name="______pk2">#REF!</definedName>
    <definedName name="______SCH6">#REF!</definedName>
    <definedName name="______SPS2">#REF!</definedName>
    <definedName name="______SPS3">#REF!</definedName>
    <definedName name="_____a65565">#REF!</definedName>
    <definedName name="_____arr2" hidden="1">{#N/A,#N/A,FALSE,"Form 1.1";#N/A,#N/A,FALSE,"Sch-VI";#N/A,#N/A,FALSE,"Form 1.1a";#N/A,#N/A,FALSE,"1.1b";#N/A,#N/A,FALSE,"1.1 c";#N/A,#N/A,FALSE,"1.1d";#N/A,#N/A,FALSE,"1.1e";#N/A,#N/A,FALSE,"1.1f";#N/A,#N/A,FALSE,"Capitalisation";#N/A,#N/A,FALSE,"Invt.Plan";#N/A,#N/A,FALSE,"1.1g";#N/A,#N/A,FALSE,"Other Lease";#N/A,#N/A,FALSE,"1.1h";#N/A,#N/A,FALSE,"1.1i";#N/A,#N/A,FALSE,"1.2";#N/A,#N/A,FALSE,"1.3";#N/A,#N/A,FALSE,"1.3b";#N/A,#N/A,FALSE,"1.3c";#N/A,#N/A,FALSE,"1.3d";#N/A,#N/A,FALSE,"1.3e";#N/A,#N/A,FALSE,"1.4";#N/A,#N/A,FALSE,"1.5";#N/A,#N/A,FALSE,"1.6";#N/A,#N/A,FALSE,"2.1 (transco)";#N/A,#N/A,FALSE,"2.1(Discoms)";#N/A,#N/A,FALSE,"4.1 (Transco)";#N/A,#N/A,FALSE,"4.1 (Discoms)";#N/A,#N/A,FALSE,"4.2 (Transco)";#N/A,#N/A,FALSE,"4.2 (Discoms)";#N/A,#N/A,FALSE,"Load Shedding";#N/A,#N/A,FALSE,"Overloading";#N/A,#N/A,FALSE,"Recvbls-Ageing";#N/A,#N/A,FALSE,"Pending . Conn"}</definedName>
    <definedName name="_____BSD1">#REF!</definedName>
    <definedName name="_____BSD2">#REF!</definedName>
    <definedName name="_____ESP1">#REF!</definedName>
    <definedName name="_____FC1">#REF!</definedName>
    <definedName name="_____FIF2">#REF!</definedName>
    <definedName name="_____FIF3">#REF!</definedName>
    <definedName name="_____FIF4">#REF!</definedName>
    <definedName name="_____FPL1">#REF!</definedName>
    <definedName name="_____IED1">#REF!</definedName>
    <definedName name="_____IED2">#REF!</definedName>
    <definedName name="_____MAP2">#REF!</definedName>
    <definedName name="_____MAP3">#REF!</definedName>
    <definedName name="_____MBS2">#REF!</definedName>
    <definedName name="_____MIF3">#REF!</definedName>
    <definedName name="_____NCS111">#REF!</definedName>
    <definedName name="_____pk1">#REF!</definedName>
    <definedName name="_____pk2">#REF!</definedName>
    <definedName name="_____SCH6">#REF!</definedName>
    <definedName name="_____SPS2">#REF!</definedName>
    <definedName name="_____SPS3">#REF!</definedName>
    <definedName name="_____WOC90">#REF!</definedName>
    <definedName name="____a65565">#REF!</definedName>
    <definedName name="____arr2" hidden="1">{#N/A,#N/A,FALSE,"Form 1.1";#N/A,#N/A,FALSE,"Sch-VI";#N/A,#N/A,FALSE,"Form 1.1a";#N/A,#N/A,FALSE,"1.1b";#N/A,#N/A,FALSE,"1.1 c";#N/A,#N/A,FALSE,"1.1d";#N/A,#N/A,FALSE,"1.1e";#N/A,#N/A,FALSE,"1.1f";#N/A,#N/A,FALSE,"Capitalisation";#N/A,#N/A,FALSE,"Invt.Plan";#N/A,#N/A,FALSE,"1.1g";#N/A,#N/A,FALSE,"Other Lease";#N/A,#N/A,FALSE,"1.1h";#N/A,#N/A,FALSE,"1.1i";#N/A,#N/A,FALSE,"1.2";#N/A,#N/A,FALSE,"1.3";#N/A,#N/A,FALSE,"1.3b";#N/A,#N/A,FALSE,"1.3c";#N/A,#N/A,FALSE,"1.3d";#N/A,#N/A,FALSE,"1.3e";#N/A,#N/A,FALSE,"1.4";#N/A,#N/A,FALSE,"1.5";#N/A,#N/A,FALSE,"1.6";#N/A,#N/A,FALSE,"2.1 (transco)";#N/A,#N/A,FALSE,"2.1(Discoms)";#N/A,#N/A,FALSE,"4.1 (Transco)";#N/A,#N/A,FALSE,"4.1 (Discoms)";#N/A,#N/A,FALSE,"4.2 (Transco)";#N/A,#N/A,FALSE,"4.2 (Discoms)";#N/A,#N/A,FALSE,"Load Shedding";#N/A,#N/A,FALSE,"Overloading";#N/A,#N/A,FALSE,"Recvbls-Ageing";#N/A,#N/A,FALSE,"Pending . Conn"}</definedName>
    <definedName name="____BSD1">#REF!</definedName>
    <definedName name="____BSD2">#REF!</definedName>
    <definedName name="____ESP1">#REF!</definedName>
    <definedName name="____FC1">#REF!</definedName>
    <definedName name="____FIF2">#REF!</definedName>
    <definedName name="____FIF3">#REF!</definedName>
    <definedName name="____FIF4">#REF!</definedName>
    <definedName name="____FPL1">#REF!</definedName>
    <definedName name="____IED1">#REF!</definedName>
    <definedName name="____IED2">#REF!</definedName>
    <definedName name="____MAP2">#REF!</definedName>
    <definedName name="____MAP3">#REF!</definedName>
    <definedName name="____MBS2">#REF!</definedName>
    <definedName name="____MIF3">#REF!</definedName>
    <definedName name="____NCS111">#REF!</definedName>
    <definedName name="____pk1">#REF!</definedName>
    <definedName name="____pk2">#REF!</definedName>
    <definedName name="____SCH6">#REF!</definedName>
    <definedName name="____SPS2">#REF!</definedName>
    <definedName name="____SPS3">#REF!</definedName>
    <definedName name="____WOC90">#REF!</definedName>
    <definedName name="___BSD1">#REF!</definedName>
    <definedName name="___BSD2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22">#REF!</definedName>
    <definedName name="___DAT23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0">#REF!</definedName>
    <definedName name="___DAT31">#REF!</definedName>
    <definedName name="___DAT32">#REF!</definedName>
    <definedName name="___DAT33">#REF!</definedName>
    <definedName name="___DAT34">#REF!</definedName>
    <definedName name="___DAT35">#REF!</definedName>
    <definedName name="___DAT36">#REF!</definedName>
    <definedName name="___DAT37">#REF!</definedName>
    <definedName name="___DAT38">#REF!</definedName>
    <definedName name="___DAT39">#REF!</definedName>
    <definedName name="___DAT4">#REF!</definedName>
    <definedName name="___DAT40">#REF!</definedName>
    <definedName name="___DAT41">#REF!</definedName>
    <definedName name="___DAT42">#REF!</definedName>
    <definedName name="___DAT43">#REF!</definedName>
    <definedName name="___DAT44">#REF!</definedName>
    <definedName name="___DAT45">#REF!</definedName>
    <definedName name="___DAT46">#REF!</definedName>
    <definedName name="___DAT47">#REF!</definedName>
    <definedName name="___DAT48">#REF!</definedName>
    <definedName name="___DAT49">#REF!</definedName>
    <definedName name="___DAT5">#REF!</definedName>
    <definedName name="___DAT50">#REF!</definedName>
    <definedName name="___DAT51">#REF!</definedName>
    <definedName name="___DAT52">#REF!</definedName>
    <definedName name="___DAT53">#REF!</definedName>
    <definedName name="___DAT54">#REF!</definedName>
    <definedName name="___DAT55">#REF!</definedName>
    <definedName name="___DAT56">#REF!</definedName>
    <definedName name="___DAT57">#REF!</definedName>
    <definedName name="___DAT58">#REF!</definedName>
    <definedName name="___DAT59">#REF!</definedName>
    <definedName name="___DAT6">#REF!</definedName>
    <definedName name="___DAT60">#REF!</definedName>
    <definedName name="___DAT61">#REF!</definedName>
    <definedName name="___DAT62">#REF!</definedName>
    <definedName name="___DAT63">#REF!</definedName>
    <definedName name="___DAT64">#REF!</definedName>
    <definedName name="___DAT65">#REF!</definedName>
    <definedName name="___DAT66">#REF!</definedName>
    <definedName name="___DAT67">#REF!</definedName>
    <definedName name="___DAT68">#REF!</definedName>
    <definedName name="___DAT69">#REF!</definedName>
    <definedName name="___DAT7">#REF!</definedName>
    <definedName name="___DAT70">#REF!</definedName>
    <definedName name="___DAT71">#REF!</definedName>
    <definedName name="___DAT72">#REF!</definedName>
    <definedName name="___DAT73">#REF!</definedName>
    <definedName name="___DAT74">#REF!</definedName>
    <definedName name="___DAT75">#REF!</definedName>
    <definedName name="___DAT76">#REF!</definedName>
    <definedName name="___DAT77">#REF!</definedName>
    <definedName name="___DAT78">#REF!</definedName>
    <definedName name="___DAT79">#REF!</definedName>
    <definedName name="___DAT8">#REF!</definedName>
    <definedName name="___DAT80">#REF!</definedName>
    <definedName name="___DAT81">#REF!</definedName>
    <definedName name="___DAT82">#REF!</definedName>
    <definedName name="___DAT83">#REF!</definedName>
    <definedName name="___DAT84">#REF!</definedName>
    <definedName name="___DAT85">#REF!</definedName>
    <definedName name="___DAT86">#REF!</definedName>
    <definedName name="___DAT87">#REF!</definedName>
    <definedName name="___DAT9">#REF!</definedName>
    <definedName name="___ESP1">#REF!</definedName>
    <definedName name="___FC1">#REF!</definedName>
    <definedName name="___FIF2">#REF!</definedName>
    <definedName name="___FIF3">#REF!</definedName>
    <definedName name="___FIF4">#REF!</definedName>
    <definedName name="___FPL1">#REF!</definedName>
    <definedName name="___IED1">#REF!</definedName>
    <definedName name="___IED2">#REF!</definedName>
    <definedName name="___MAP2">#REF!</definedName>
    <definedName name="___MAP3">#REF!</definedName>
    <definedName name="___MBS2">#REF!</definedName>
    <definedName name="___MIF3">#REF!</definedName>
    <definedName name="___nA84">#REF!</definedName>
    <definedName name="___NCS111">#REF!</definedName>
    <definedName name="___pk1">#REF!</definedName>
    <definedName name="___pk2">#REF!</definedName>
    <definedName name="___SCH6">#REF!</definedName>
    <definedName name="___SPS2">#REF!</definedName>
    <definedName name="___SPS3">#REF!</definedName>
    <definedName name="___WOC90">#REF!</definedName>
    <definedName name="__123Graph_A" hidden="1">#REF!</definedName>
    <definedName name="__123Graph_ASTNPLF" hidden="1">#REF!</definedName>
    <definedName name="__123Graph_B" hidden="1">#REF!</definedName>
    <definedName name="__123Graph_BSTNPLF" hidden="1">#REF!</definedName>
    <definedName name="__123Graph_C" hidden="1">#REF!</definedName>
    <definedName name="__123Graph_CSTNPLF" hidden="1">#REF!</definedName>
    <definedName name="__123Graph_D" hidden="1">#REF!</definedName>
    <definedName name="__123Graph_X" hidden="1">#REF!</definedName>
    <definedName name="__123Graph_XSTNPLF" hidden="1">#REF!</definedName>
    <definedName name="__BSD1">#REF!</definedName>
    <definedName name="__BSD2">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38">#REF!</definedName>
    <definedName name="__DAT39">#REF!</definedName>
    <definedName name="__DAT4">#REF!</definedName>
    <definedName name="__DAT40">#REF!</definedName>
    <definedName name="__DAT41">#REF!</definedName>
    <definedName name="__DAT42">#REF!</definedName>
    <definedName name="__DAT43">#REF!</definedName>
    <definedName name="__DAT44">#REF!</definedName>
    <definedName name="__DAT45">#REF!</definedName>
    <definedName name="__DAT46">#REF!</definedName>
    <definedName name="__DAT47">#REF!</definedName>
    <definedName name="__DAT48">#REF!</definedName>
    <definedName name="__DAT49">#REF!</definedName>
    <definedName name="__DAT5">#REF!</definedName>
    <definedName name="__DAT50">#REF!</definedName>
    <definedName name="__DAT51">#REF!</definedName>
    <definedName name="__DAT52">#REF!</definedName>
    <definedName name="__DAT53">#REF!</definedName>
    <definedName name="__DAT54">#REF!</definedName>
    <definedName name="__DAT55">#REF!</definedName>
    <definedName name="__DAT56">#REF!</definedName>
    <definedName name="__DAT57">#REF!</definedName>
    <definedName name="__DAT58">#REF!</definedName>
    <definedName name="__DAT59">#REF!</definedName>
    <definedName name="__DAT6">#REF!</definedName>
    <definedName name="__DAT60">#REF!</definedName>
    <definedName name="__DAT61">#REF!</definedName>
    <definedName name="__DAT62">#REF!</definedName>
    <definedName name="__DAT63">#REF!</definedName>
    <definedName name="__DAT64">#REF!</definedName>
    <definedName name="__DAT65">#REF!</definedName>
    <definedName name="__DAT66">#REF!</definedName>
    <definedName name="__DAT67">#REF!</definedName>
    <definedName name="__DAT68">#REF!</definedName>
    <definedName name="__DAT69">#REF!</definedName>
    <definedName name="__DAT7">#REF!</definedName>
    <definedName name="__DAT70">#REF!</definedName>
    <definedName name="__DAT71">#REF!</definedName>
    <definedName name="__DAT72">#REF!</definedName>
    <definedName name="__DAT73">#REF!</definedName>
    <definedName name="__DAT74">#REF!</definedName>
    <definedName name="__DAT75">#REF!</definedName>
    <definedName name="__DAT76">#REF!</definedName>
    <definedName name="__DAT77">#REF!</definedName>
    <definedName name="__DAT78">#REF!</definedName>
    <definedName name="__DAT79">#REF!</definedName>
    <definedName name="__DAT8">#REF!</definedName>
    <definedName name="__DAT80">#REF!</definedName>
    <definedName name="__DAT81">#REF!</definedName>
    <definedName name="__DAT82">#REF!</definedName>
    <definedName name="__DAT83">#REF!</definedName>
    <definedName name="__DAT84">#REF!</definedName>
    <definedName name="__DAT85">#REF!</definedName>
    <definedName name="__DAT86">#REF!</definedName>
    <definedName name="__DAT87">#REF!</definedName>
    <definedName name="__DAT9">#REF!</definedName>
    <definedName name="__ESP1">#REF!</definedName>
    <definedName name="__ESP1_10">#REF!</definedName>
    <definedName name="__ESP1_13">#REF!</definedName>
    <definedName name="__ESP1_19">#REF!</definedName>
    <definedName name="__ESP1_21">#REF!</definedName>
    <definedName name="__ESP1_3">#REF!</definedName>
    <definedName name="__ESP1_48">#REF!</definedName>
    <definedName name="__ESP1_5">#REF!</definedName>
    <definedName name="__ESP1_7">#REF!</definedName>
    <definedName name="__FC1">#REF!</definedName>
    <definedName name="__FIF2">#REF!</definedName>
    <definedName name="__FIF3">#REF!</definedName>
    <definedName name="__FIF4">#REF!</definedName>
    <definedName name="__FPL1">#REF!</definedName>
    <definedName name="__IED1">#REF!</definedName>
    <definedName name="__IED2">#REF!</definedName>
    <definedName name="__MAP2">#REF!</definedName>
    <definedName name="__MAP3">#REF!</definedName>
    <definedName name="__MBS2">#REF!</definedName>
    <definedName name="__MIF3">#REF!</definedName>
    <definedName name="__nA34">#REF!</definedName>
    <definedName name="__nA84">#REF!</definedName>
    <definedName name="__NCS111">#REF!</definedName>
    <definedName name="__pk1">#REF!</definedName>
    <definedName name="__pk2">#REF!</definedName>
    <definedName name="__PPC34">#REF!</definedName>
    <definedName name="__SCH6">#REF!</definedName>
    <definedName name="__SPS2">#REF!</definedName>
    <definedName name="__SPS2_10">#REF!</definedName>
    <definedName name="__SPS2_13">#REF!</definedName>
    <definedName name="__SPS2_19">#REF!</definedName>
    <definedName name="__SPS2_21">#REF!</definedName>
    <definedName name="__SPS2_3">#REF!</definedName>
    <definedName name="__SPS2_4">#REF!</definedName>
    <definedName name="__SPS2_48">#REF!</definedName>
    <definedName name="__SPS2_7">#REF!</definedName>
    <definedName name="__SPS3">#REF!</definedName>
    <definedName name="__SPS3_10">#REF!</definedName>
    <definedName name="__SPS3_13">#REF!</definedName>
    <definedName name="__SPS3_19">#REF!</definedName>
    <definedName name="__SPS3_21">#REF!</definedName>
    <definedName name="__SPS3_3">#REF!</definedName>
    <definedName name="__SPS3_4">#REF!</definedName>
    <definedName name="__SPS3_48">#REF!</definedName>
    <definedName name="__SPS3_7">#REF!</definedName>
    <definedName name="__SRT56">#REF!</definedName>
    <definedName name="__TRP3">#REF!</definedName>
    <definedName name="__TRU3" hidden="1">#REF!</definedName>
    <definedName name="__WOC90">#REF!</definedName>
    <definedName name="_031S0200">#REF!</definedName>
    <definedName name="_1E____ဠ0__큌_Ř">#REF!</definedName>
    <definedName name="_1E____ဠ0__큌_Ř_10">#REF!</definedName>
    <definedName name="_1E____ဠ0__큌_Ř_13">#REF!</definedName>
    <definedName name="_1E____ဠ0__큌_Ř_19">#REF!</definedName>
    <definedName name="_1E____ဠ0__큌_Ř_21">#REF!</definedName>
    <definedName name="_1E____ဠ0__큌_Ř_3">#REF!</definedName>
    <definedName name="_1E____ဠ0__큌_Ř_48">#REF!</definedName>
    <definedName name="_1E____ဠ0__큌_Ř_7">#REF!</definedName>
    <definedName name="_1E____ဠ0__큌〈Ř">#REF!</definedName>
    <definedName name="_1Excel_BuiltIn_Print_Area_1_1">#REF!</definedName>
    <definedName name="_2000_ACTUAL">#REF!</definedName>
    <definedName name="_2001_ACTUAL">#REF!</definedName>
    <definedName name="_2001_BUDGET">#REF!</definedName>
    <definedName name="_2007_08">#REF!</definedName>
    <definedName name="_2Excel_BuiltIn_Print_Titles_1_1">#REF!</definedName>
    <definedName name="_BSD1">#REF!</definedName>
    <definedName name="_BSD2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52">#REF!</definedName>
    <definedName name="_DAT53">#REF!</definedName>
    <definedName name="_DAT54">#REF!</definedName>
    <definedName name="_DAT55">#REF!</definedName>
    <definedName name="_DAT56">#REF!</definedName>
    <definedName name="_DAT57">#REF!</definedName>
    <definedName name="_DAT58">#REF!</definedName>
    <definedName name="_DAT59">#REF!</definedName>
    <definedName name="_DAT6">#REF!</definedName>
    <definedName name="_DAT60">#REF!</definedName>
    <definedName name="_DAT61">#REF!</definedName>
    <definedName name="_DAT62">#REF!</definedName>
    <definedName name="_DAT63">#REF!</definedName>
    <definedName name="_DAT64">#REF!</definedName>
    <definedName name="_DAT65">#REF!</definedName>
    <definedName name="_DAT66">#REF!</definedName>
    <definedName name="_DAT67">#REF!</definedName>
    <definedName name="_DAT68">#REF!</definedName>
    <definedName name="_DAT69">#REF!</definedName>
    <definedName name="_DAT7">#REF!</definedName>
    <definedName name="_DAT70">#REF!</definedName>
    <definedName name="_DAT71">#REF!</definedName>
    <definedName name="_DAT72">#REF!</definedName>
    <definedName name="_DAT73">#REF!</definedName>
    <definedName name="_DAT74">#REF!</definedName>
    <definedName name="_DAT75">#REF!</definedName>
    <definedName name="_DAT76">#REF!</definedName>
    <definedName name="_DAT77">#REF!</definedName>
    <definedName name="_DAT78">#REF!</definedName>
    <definedName name="_DAT79">#REF!</definedName>
    <definedName name="_DAT8">#REF!</definedName>
    <definedName name="_DAT80">#REF!</definedName>
    <definedName name="_DAT81">#REF!</definedName>
    <definedName name="_DAT82">#REF!</definedName>
    <definedName name="_DAT83">#REF!</definedName>
    <definedName name="_DAT84">#REF!</definedName>
    <definedName name="_DAT85">#REF!</definedName>
    <definedName name="_DAT86">#REF!</definedName>
    <definedName name="_DAT87">#REF!</definedName>
    <definedName name="_DAT9">#REF!</definedName>
    <definedName name="_ESP1">#REF!</definedName>
    <definedName name="_ESP1_10">#REF!</definedName>
    <definedName name="_ESP1_13">#REF!</definedName>
    <definedName name="_ESP1_19">#REF!</definedName>
    <definedName name="_ESP1_21">#REF!</definedName>
    <definedName name="_ESP1_3">#REF!</definedName>
    <definedName name="_ESP1_4">#REF!</definedName>
    <definedName name="_ESP1_48">#REF!</definedName>
    <definedName name="_ESP1_7">#REF!</definedName>
    <definedName name="_f">#REF!</definedName>
    <definedName name="_f_13">#REF!</definedName>
    <definedName name="_f_3">#REF!</definedName>
    <definedName name="_f_5">#REF!</definedName>
    <definedName name="_Fba5">#REF!</definedName>
    <definedName name="_FC1">#REF!</definedName>
    <definedName name="_FIF2">#REF!</definedName>
    <definedName name="_FIF3">#REF!</definedName>
    <definedName name="_FIF4">#REF!</definedName>
    <definedName name="_Fill" hidden="1">#REF!</definedName>
    <definedName name="_FPL1">#REF!</definedName>
    <definedName name="_IED1">#REF!</definedName>
    <definedName name="_IED2">#REF!</definedName>
    <definedName name="_KC_2">#REF!</definedName>
    <definedName name="_Key1" hidden="1">#REF!</definedName>
    <definedName name="_Key2" hidden="1">#REF!</definedName>
    <definedName name="_MAP2">#REF!</definedName>
    <definedName name="_MAP3">#REF!</definedName>
    <definedName name="_MBS2">#REF!</definedName>
    <definedName name="_MIF3">#REF!</definedName>
    <definedName name="_nA84">#REF!</definedName>
    <definedName name="_NCS111">#REF!</definedName>
    <definedName name="_Order1" hidden="1">255</definedName>
    <definedName name="_Order2" hidden="1">255</definedName>
    <definedName name="_Parse_Out" hidden="1">#REF!</definedName>
    <definedName name="_pk1">#REF!</definedName>
    <definedName name="_pk1_10">#REF!</definedName>
    <definedName name="_pk1_13">#REF!</definedName>
    <definedName name="_pk1_19">#REF!</definedName>
    <definedName name="_pk1_21">#REF!</definedName>
    <definedName name="_pk1_3">#REF!</definedName>
    <definedName name="_pk1_48">#REF!</definedName>
    <definedName name="_pk1_5">#REF!</definedName>
    <definedName name="_pk1_7">#REF!</definedName>
    <definedName name="_pk2">#REF!</definedName>
    <definedName name="_pk2_10">#REF!</definedName>
    <definedName name="_pk2_13">#REF!</definedName>
    <definedName name="_pk2_19">#REF!</definedName>
    <definedName name="_pk2_21">#REF!</definedName>
    <definedName name="_pk2_3">#REF!</definedName>
    <definedName name="_pk2_48">#REF!</definedName>
    <definedName name="_pk2_5">#REF!</definedName>
    <definedName name="_pk2_7">#REF!</definedName>
    <definedName name="_RT5">#REF!</definedName>
    <definedName name="_S">#REF!</definedName>
    <definedName name="_S_10">#REF!</definedName>
    <definedName name="_S_13">#REF!</definedName>
    <definedName name="_S_19">#REF!</definedName>
    <definedName name="_S_21">#REF!</definedName>
    <definedName name="_S_3">#REF!</definedName>
    <definedName name="_S_48">#REF!</definedName>
    <definedName name="_S_5">#REF!</definedName>
    <definedName name="_S_7">#REF!</definedName>
    <definedName name="_SCH6">#REF!</definedName>
    <definedName name="_Sort" hidden="1">#REF!</definedName>
    <definedName name="_SPS2">#REF!</definedName>
    <definedName name="_SPS2_10">#REF!</definedName>
    <definedName name="_SPS2_13">#REF!</definedName>
    <definedName name="_SPS2_19">#REF!</definedName>
    <definedName name="_SPS2_21">#REF!</definedName>
    <definedName name="_SPS2_3">#REF!</definedName>
    <definedName name="_SPS2_48">#REF!</definedName>
    <definedName name="_SPS2_7">#REF!</definedName>
    <definedName name="_SPS3">#REF!</definedName>
    <definedName name="_SPS3_10">#REF!</definedName>
    <definedName name="_SPS3_13">#REF!</definedName>
    <definedName name="_SPS3_19">#REF!</definedName>
    <definedName name="_SPS3_21">#REF!</definedName>
    <definedName name="_SPS3_3">#REF!</definedName>
    <definedName name="_SPS3_48">#REF!</definedName>
    <definedName name="_SPS3_7">#REF!</definedName>
    <definedName name="_WOC90">#REF!</definedName>
    <definedName name="A">#REF!</definedName>
    <definedName name="A_10">#REF!</definedName>
    <definedName name="A_13">#REF!</definedName>
    <definedName name="A_19">#REF!</definedName>
    <definedName name="A_21">#REF!</definedName>
    <definedName name="A_3">#REF!</definedName>
    <definedName name="A_48">#REF!</definedName>
    <definedName name="A_7">#REF!</definedName>
    <definedName name="A1_">#REF!</definedName>
    <definedName name="A10_">#REF!</definedName>
    <definedName name="A13_">#REF!</definedName>
    <definedName name="A2_">#REF!</definedName>
    <definedName name="A3_">#REF!</definedName>
    <definedName name="A4_">#REF!</definedName>
    <definedName name="A5_">#REF!</definedName>
    <definedName name="A6_">#REF!</definedName>
    <definedName name="A7_">#REF!</definedName>
    <definedName name="A8_">#REF!</definedName>
    <definedName name="A9_">#REF!</definedName>
    <definedName name="aaa">#REF!</definedName>
    <definedName name="aaaaaaaa">#REF!</definedName>
    <definedName name="abc">#REF!</definedName>
    <definedName name="abc_10">#REF!</definedName>
    <definedName name="abc_13">#REF!</definedName>
    <definedName name="abc_19">#REF!</definedName>
    <definedName name="abc_21">#REF!</definedName>
    <definedName name="abc_3">#REF!</definedName>
    <definedName name="abc_48">#REF!</definedName>
    <definedName name="abc_5">#REF!</definedName>
    <definedName name="abc_7">#REF!</definedName>
    <definedName name="actuall">#REF!</definedName>
    <definedName name="actuals">#REF!</definedName>
    <definedName name="ADL.63">#REF!</definedName>
    <definedName name="adsa" hidden="1">#REF!</definedName>
    <definedName name="agri">#REF!</definedName>
    <definedName name="alloc_table">#REF!</definedName>
    <definedName name="allocation" hidden="1">#REF!</definedName>
    <definedName name="alpp_raw">#REF!</definedName>
    <definedName name="ann">#REF!</definedName>
    <definedName name="annexure">#REF!</definedName>
    <definedName name="APL">#REF!</definedName>
    <definedName name="AS2DocOpenMode" hidden="1">"AS2DocumentEdit"</definedName>
    <definedName name="asas">#REF!</definedName>
    <definedName name="asdasd">#REF!</definedName>
    <definedName name="ASSET">#REF!</definedName>
    <definedName name="ASSETS">#REF!</definedName>
    <definedName name="ASSETS_13">#REF!</definedName>
    <definedName name="ASSETS_3">#REF!</definedName>
    <definedName name="asst_cost">#REF!</definedName>
    <definedName name="ÅtkZ_Hkou__nsgjknwu">#REF!</definedName>
    <definedName name="auaq46uq5ytrh">#REF!</definedName>
    <definedName name="AusRate">2.8435</definedName>
    <definedName name="AusRate01">2.4274</definedName>
    <definedName name="B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B_S">#REF!</definedName>
    <definedName name="B_S_13">#REF!</definedName>
    <definedName name="B_S_3">#REF!</definedName>
    <definedName name="B_S_5">#REF!</definedName>
    <definedName name="b600mth">OFFSET(INDIRECT(ADDRESS(MATCH("B600",#REF!,0),5,1,1,"3208")),0,0,MATCH("TOTAL CAPITAL EMPLOYED",INDIRECT("'3208'!$E$"&amp;MATCH("B600",#REF!,0)&amp;":$E$1500"),0),9)</definedName>
    <definedName name="b602mth">#REF!</definedName>
    <definedName name="b610mth">OFFSET(INDIRECT(ADDRESS(MATCH("B610",#REF!,0),5,1,1,"3208")),0,0,MATCH("TOTAL CAPITAL EMPLOYED",INDIRECT("'3208'!$E$"&amp;MATCH("B610",#REF!,0)&amp;":$E$1500"),0),9)</definedName>
    <definedName name="b612mth">OFFSET(INDIRECT(ADDRESS(MATCH("B612",#REF!,0),5,1,1,"3208")),0,0,MATCH("TOTAL CAPITAL EMPLOYED",INDIRECT("'3208'!$E$"&amp;MATCH("B612",#REF!,0)&amp;":$E$1500"),0),9)</definedName>
    <definedName name="b614mth">OFFSET(INDIRECT(ADDRESS(MATCH("B614",#REF!,0),5,1,1,"3208")),0,0,MATCH("TOTAL CAPITAL EMPLOYED",INDIRECT("'3208'!$E$"&amp;MATCH("B614",#REF!,0)&amp;":$E$1500"),0),9)</definedName>
    <definedName name="b615mth">OFFSET(INDIRECT(ADDRESS(MATCH("B615",#REF!,0),5,1,1,"3208")),0,0,MATCH("TOTAL CAPITAL EMPLOYED",INDIRECT("'3208'!$E$"&amp;MATCH("B615",#REF!,0)&amp;":$E$1500"),0),9)</definedName>
    <definedName name="b616mth">OFFSET(INDIRECT(ADDRESS(MATCH("B616",#REF!,0),5,1,1,"3208")),0,0,MATCH("TOTAL CAPITAL EMPLOYED",INDIRECT("'3208'!$E$"&amp;MATCH("B616",#REF!,0)&amp;":$E$1500"),0),9)</definedName>
    <definedName name="b617mth">OFFSET(INDIRECT(ADDRESS(MATCH("B617",#REF!,0),5,1,1,"3208")),0,0,MATCH("TOTAL CAPITAL EMPLOYED",INDIRECT("'3208'!$E$"&amp;MATCH("B617",#REF!,0)&amp;":$E$1500"),0),9)</definedName>
    <definedName name="b618mth">OFFSET(INDIRECT(ADDRESS(MATCH("B618",#REF!,0),5,1,1,"3208")),0,0,MATCH("TOTAL CAPITAL EMPLOYED",INDIRECT("'3208'!$E$"&amp;MATCH("B618",#REF!,0)&amp;":$E$1500"),0),9)</definedName>
    <definedName name="b619mth">OFFSET(INDIRECT(ADDRESS(MATCH("B619",#REF!,0),5,1,1,"3208")),0,0,MATCH("TOTAL CAPITAL EMPLOYED",INDIRECT("'3208'!$E$"&amp;MATCH("B619",#REF!,0)&amp;":$E$1500"),0),9)</definedName>
    <definedName name="b620mth">OFFSET(INDIRECT(ADDRESS(MATCH("B620",#REF!,0),5,1,1,"3207")),0,0,MATCH("TOTAL CAPITAL EMPLOYED",INDIRECT("'3207'!$E$"&amp;MATCH("B620",#REF!,0)&amp;":$E$1500"),0),9)</definedName>
    <definedName name="b621mth">OFFSET(INDIRECT(ADDRESS(MATCH("B621",#REF!,0),5,1,1,"3207")),0,0,MATCH("TOTAL CAPITAL EMPLOYED",INDIRECT("'3207'!$E$"&amp;MATCH("B621",#REF!,0)&amp;":$E$1500"),0),9)</definedName>
    <definedName name="b622mth">OFFSET(INDIRECT(ADDRESS(MATCH("B622",#REF!,0),5,1,1,"3207")),0,0,MATCH("TOTAL CAPITAL EMPLOYED",INDIRECT("'3207'!$E$"&amp;MATCH("B622",#REF!,0)&amp;":$E$1500"),0),9)</definedName>
    <definedName name="b623mth">OFFSET(INDIRECT(ADDRESS(MATCH("B623",#REF!,0),5,1,1,"3207")),0,0,MATCH("TOTAL CAPITAL EMPLOYED",INDIRECT("'3207'!$E$"&amp;MATCH("B623",#REF!,0)&amp;":$E$1500"),0),9)</definedName>
    <definedName name="b626mth">OFFSET(INDIRECT(ADDRESS(MATCH("B626",#REF!,0),5,1,1,"3207")),0,0,MATCH("TOTAL CAPITAL EMPLOYED",INDIRECT("'3207'!$E$"&amp;MATCH("B626",#REF!,0)&amp;":$E$1500"),0),9)</definedName>
    <definedName name="b627mth">OFFSET(INDIRECT(ADDRESS(MATCH("B627",#REF!,0),5,1,1,"3207")),0,0,MATCH("TOTAL CAPITAL EMPLOYED",INDIRECT("'3207'!$E$"&amp;MATCH("B627",#REF!,0)&amp;":$E$1500"),0),9)</definedName>
    <definedName name="b628mth">OFFSET(INDIRECT(ADDRESS(MATCH("B628",#REF!,0),5,1,1,"3207")),0,0,MATCH("TOTAL CAPITAL EMPLOYED",INDIRECT("'3207'!$E$"&amp;MATCH("B628",#REF!,0)&amp;":$E$1500"),0),9)</definedName>
    <definedName name="b629mth">OFFSET(INDIRECT(ADDRESS(MATCH("B629",#REF!,0),5,1,1,"3208")),0,0,MATCH("TOTAL CAPITAL EMPLOYED",INDIRECT("'3208'!$E$"&amp;MATCH("B629",#REF!,0)&amp;":$E$1500"),0),9)</definedName>
    <definedName name="b630mth">OFFSET(INDIRECT(ADDRESS(MATCH("B630",#REF!,0),5,1,1,"3208")),0,0,MATCH("TOTAL CAPITAL EMPLOYED",INDIRECT("'3208'!$E$"&amp;MATCH("B630",#REF!,0)&amp;":$E$1500"),0),9)</definedName>
    <definedName name="b631mth">OFFSET(INDIRECT(ADDRESS(MATCH("B631",#REF!,0),5,1,1,"3207")),0,0,MATCH("TOTAL CAPITAL EMPLOYED",INDIRECT("'3207'!$E$"&amp;MATCH("B631",#REF!,0)&amp;":$E$1500"),0),9)</definedName>
    <definedName name="b632mth">OFFSET(INDIRECT(ADDRESS(MATCH("B632",#REF!,0),5,1,1,"3207")),0,0,MATCH("TOTAL CAPITAL EMPLOYED",INDIRECT("'3207'!$E$"&amp;MATCH("B632",#REF!,0)&amp;":$E$1500"),0),9)</definedName>
    <definedName name="b640mth">OFFSET(INDIRECT(ADDRESS(MATCH("B640",#REF!,0),5,1,1,"3208")),0,0,MATCH("TOTAL CAPITAL EMPLOYED",INDIRECT("'3208'!$E$"&amp;MATCH("B640",#REF!,0)&amp;":$E$1500"),0),9)</definedName>
    <definedName name="b645mth">OFFSET(INDIRECT(ADDRESS(MATCH("B645",#REF!,0),5,1,1,"3208")),0,0,MATCH("TOTAL CAPITAL EMPLOYED",INDIRECT("'3208'!$E$"&amp;MATCH("B645",#REF!,0)&amp;":$E$1500"),0),9)</definedName>
    <definedName name="b650mth">OFFSET(INDIRECT(ADDRESS(MATCH("B650",#REF!,0),5,1,1,"3208")),0,0,MATCH("TOTAL CAPITAL EMPLOYED",INDIRECT("'3208'!$E$"&amp;MATCH("B650",#REF!,0)&amp;":$E$1500"),0),9)</definedName>
    <definedName name="b670mth">OFFSET(INDIRECT(ADDRESS(MATCH("B670",#REF!,0),5,1,1,"3208")),0,0,MATCH("TOTAL CAPITAL EMPLOYED",INDIRECT("'3208'!$E$"&amp;MATCH("B670",#REF!,0)&amp;":$E$1500"),0),9)</definedName>
    <definedName name="b680mth">OFFSET(INDIRECT(ADDRESS(MATCH("B680",#REF!,0),5,1,1,"3208")),0,0,MATCH("TOTAL CAPITAL EMPLOYED",INDIRECT("'3208'!$E$"&amp;MATCH("B680",#REF!,0)&amp;":$E$1500"),0),9)</definedName>
    <definedName name="BaseFiscal">#REF!</definedName>
    <definedName name="BaseYear">#REF!</definedName>
    <definedName name="bc">#REF!</definedName>
    <definedName name="bc_10">#REF!</definedName>
    <definedName name="bc_13">#REF!</definedName>
    <definedName name="bc_19">#REF!</definedName>
    <definedName name="bc_21">#REF!</definedName>
    <definedName name="bc_3">#REF!</definedName>
    <definedName name="bc_48">#REF!</definedName>
    <definedName name="bc_5">#REF!</definedName>
    <definedName name="bc_7">#REF!</definedName>
    <definedName name="BHP">#REF!</definedName>
    <definedName name="blank">#REF!</definedName>
    <definedName name="blank_10">#REF!</definedName>
    <definedName name="blank_13">#REF!</definedName>
    <definedName name="blank_19">#REF!</definedName>
    <definedName name="blank_21">#REF!</definedName>
    <definedName name="blank_3">#REF!</definedName>
    <definedName name="blank_48">#REF!</definedName>
    <definedName name="blank_7">#REF!</definedName>
    <definedName name="bms">#REF!</definedName>
    <definedName name="bob">#REF!</definedName>
    <definedName name="bobby">#REF!</definedName>
    <definedName name="book">#REF!</definedName>
    <definedName name="BRAF3">#REF!</definedName>
    <definedName name="BS_CONSOL">#REF!</definedName>
    <definedName name="BS_ELM">#REF!</definedName>
    <definedName name="BS_excl_B655">#REF!</definedName>
    <definedName name="BS_FWP">#REF!</definedName>
    <definedName name="BS_HH">#REF!</definedName>
    <definedName name="BS_HHCB">#REF!</definedName>
    <definedName name="BS_Pel">#REF!</definedName>
    <definedName name="BS_PPC">#REF!</definedName>
    <definedName name="BS_PSA">#REF!</definedName>
    <definedName name="BS_RPubl">#REF!</definedName>
    <definedName name="BS_WDist">#REF!</definedName>
    <definedName name="BSP_LSCH">#REF!</definedName>
    <definedName name="BSR">#REF!</definedName>
    <definedName name="budpc">#REF!</definedName>
    <definedName name="budrate">1</definedName>
    <definedName name="BudS1">#REF!</definedName>
    <definedName name="BudS11">#REF!</definedName>
    <definedName name="BudS14">#REF!</definedName>
    <definedName name="BudS2b">#REF!</definedName>
    <definedName name="BudS2c">#REF!</definedName>
    <definedName name="BudS2g">#REF!</definedName>
    <definedName name="BudS5a">#REF!</definedName>
    <definedName name="BudS5ai">#REF!</definedName>
    <definedName name="BudS5b">#REF!</definedName>
    <definedName name="BudS5bi">#REF!</definedName>
    <definedName name="BudS5i">#REF!</definedName>
    <definedName name="C_DSC">#REF!</definedName>
    <definedName name="CanRate">2.1989</definedName>
    <definedName name="CanRate01">2.1989</definedName>
    <definedName name="CASHFLOW">#REF!</definedName>
    <definedName name="CODE">#REF!</definedName>
    <definedName name="CODE_1">#REF!</definedName>
    <definedName name="CODE_10">#REF!</definedName>
    <definedName name="CODE_13">#REF!</definedName>
    <definedName name="CODE_19">#REF!</definedName>
    <definedName name="CODE_2">#REF!</definedName>
    <definedName name="CODE_21">#REF!</definedName>
    <definedName name="CODE_22">#REF!</definedName>
    <definedName name="CODE_3">#REF!</definedName>
    <definedName name="CODE_4">#REF!</definedName>
    <definedName name="CODE_48">#REF!</definedName>
    <definedName name="CODE_5">#REF!</definedName>
    <definedName name="CODE_7">#REF!</definedName>
    <definedName name="coi">#REF!</definedName>
    <definedName name="COLORON">#REF!</definedName>
    <definedName name="Connec1">#REF!</definedName>
    <definedName name="Connec2">#REF!</definedName>
    <definedName name="Connec3">#REF!</definedName>
    <definedName name="Connec4">#REF!</definedName>
    <definedName name="Connec5">#REF!</definedName>
    <definedName name="Connected_Load">#REF!</definedName>
    <definedName name="Connected_Load1">#REF!</definedName>
    <definedName name="Connected_Load2">#REF!</definedName>
    <definedName name="Cons_number_Col_Ind">#REF!</definedName>
    <definedName name="Cons1">#REF!</definedName>
    <definedName name="Cons2">#REF!</definedName>
    <definedName name="Cons3">#REF!</definedName>
    <definedName name="Cons4">#REF!</definedName>
    <definedName name="Cons5">#REF!</definedName>
    <definedName name="Consol_3208">#REF!</definedName>
    <definedName name="Consumer1">#REF!</definedName>
    <definedName name="Consumer2">#REF!</definedName>
    <definedName name="Consumers">#REF!</definedName>
    <definedName name="Consumers2">#REF!</definedName>
    <definedName name="CONT">#REF!</definedName>
    <definedName name="Contents">#REF!</definedName>
    <definedName name="ContentsSub">#REF!</definedName>
    <definedName name="Conusmer">#REF!</definedName>
    <definedName name="Conusmers">#REF!</definedName>
    <definedName name="CONVERT">#REF!</definedName>
    <definedName name="crore">#REF!</definedName>
    <definedName name="CRSMAR99">#REF!</definedName>
    <definedName name="CRSMAR99_13">#REF!</definedName>
    <definedName name="CRSMAR99_3">#REF!</definedName>
    <definedName name="CRYSTURAL">#REF!</definedName>
    <definedName name="CSAAsd">#REF!</definedName>
    <definedName name="CURR_LIB">#REF!</definedName>
    <definedName name="CustFY03">#REF!</definedName>
    <definedName name="D">#N/A</definedName>
    <definedName name="D_10">#REF!</definedName>
    <definedName name="D_13">#REF!</definedName>
    <definedName name="D_19">#REF!</definedName>
    <definedName name="D_21">#REF!</definedName>
    <definedName name="D_3">#REF!</definedName>
    <definedName name="D_48">#REF!</definedName>
    <definedName name="D_7">#REF!</definedName>
    <definedName name="dasdasd">#REF!</definedName>
    <definedName name="_xlnm.Database">#REF!</definedName>
    <definedName name="DB_EDiv">#REF!</definedName>
    <definedName name="DB_PDist">#REF!</definedName>
    <definedName name="DB_PDiv">#REF!</definedName>
    <definedName name="DBFY03">#REF!</definedName>
    <definedName name="dbn_assts">#REF!</definedName>
    <definedName name="dcd">#REF!</definedName>
    <definedName name="DCRF">#REF!</definedName>
    <definedName name="DCRF2">#REF!</definedName>
    <definedName name="ddd">#REF!</definedName>
    <definedName name="dddd">#REF!</definedName>
    <definedName name="ddddd">#REF!</definedName>
    <definedName name="DdPF">#REF!</definedName>
    <definedName name="DEC">#REF!</definedName>
    <definedName name="der">#REF!</definedName>
    <definedName name="Details_By">#REF!</definedName>
    <definedName name="DETAILS1_ADDRESS" hidden="1">#REF!</definedName>
    <definedName name="DETAILS1_FINYEAR" hidden="1">#REF!</definedName>
    <definedName name="DETAILS1_PFNO" hidden="1">#REF!</definedName>
    <definedName name="DETAILS2_AC21RATE" hidden="1">#REF!</definedName>
    <definedName name="DETAILS2_AC22RATE" hidden="1">#REF!</definedName>
    <definedName name="DETAILS2_CNT" hidden="1">#REF!</definedName>
    <definedName name="DETAILS2_EMPRATE" hidden="1">#REF!</definedName>
    <definedName name="DETAILS2_SATRATE" hidden="1">#REF!</definedName>
    <definedName name="DETAILS2_TOT" hidden="1">#REF!</definedName>
    <definedName name="Device">#REF!</definedName>
    <definedName name="Directors">#REF!</definedName>
    <definedName name="Discom1F1">#REF!</definedName>
    <definedName name="Discom1F2">#REF!</definedName>
    <definedName name="Discom1F3">#REF!</definedName>
    <definedName name="Discom1F4">#REF!</definedName>
    <definedName name="Discom1F6">#REF!</definedName>
    <definedName name="Discom2F1">#REF!</definedName>
    <definedName name="Discom2F2">#REF!</definedName>
    <definedName name="Discom2F3">#REF!</definedName>
    <definedName name="Discom2F4">#REF!</definedName>
    <definedName name="Discom2F6">#REF!</definedName>
    <definedName name="DISTR">#REF!</definedName>
    <definedName name="DIV">#REF!</definedName>
    <definedName name="DivTB">#REF!</definedName>
    <definedName name="dom">#REF!</definedName>
    <definedName name="dpc">#REF!</definedName>
    <definedName name="DRSLATESTSTATUS">#REF!</definedName>
    <definedName name="DRSLATESTSTATUS_13">#REF!</definedName>
    <definedName name="DRSLATESTSTATUS_3">#REF!</definedName>
    <definedName name="DRSLATESTSTATUS_5">#REF!</definedName>
    <definedName name="DRSM99">#REF!</definedName>
    <definedName name="DRSM99_10">#REF!</definedName>
    <definedName name="DRSM99_13">#REF!</definedName>
    <definedName name="DRSM99_19">#REF!</definedName>
    <definedName name="DRSM99_21">#REF!</definedName>
    <definedName name="DRSM99_3">#REF!</definedName>
    <definedName name="DRSM99_48">#REF!</definedName>
    <definedName name="DRSM99_5">#REF!</definedName>
    <definedName name="DRSM99_7">#REF!</definedName>
    <definedName name="DRSMAR99">#REF!</definedName>
    <definedName name="DRSMAR99_13">#REF!</definedName>
    <definedName name="DRSMAR99_3">#REF!</definedName>
    <definedName name="DRSMAR99_5">#REF!</definedName>
    <definedName name="DRSNEW">#REF!</definedName>
    <definedName name="DRSNEW_10">#REF!</definedName>
    <definedName name="DRSNEW_13">#REF!</definedName>
    <definedName name="DRSNEW_19">#REF!</definedName>
    <definedName name="DRSNEW_21">#REF!</definedName>
    <definedName name="DRSNEW_3">#REF!</definedName>
    <definedName name="DRSNEW_48">#REF!</definedName>
    <definedName name="DRSNEW_5">#REF!</definedName>
    <definedName name="DRSNEW_7">#REF!</definedName>
    <definedName name="DRSSE99">#REF!</definedName>
    <definedName name="DRSSE99_10">#REF!</definedName>
    <definedName name="DRSSE99_13">#REF!</definedName>
    <definedName name="DRSSE99_19">#REF!</definedName>
    <definedName name="DRSSE99_21">#REF!</definedName>
    <definedName name="DRSSE99_3">#REF!</definedName>
    <definedName name="DRSSE99_48">#REF!</definedName>
    <definedName name="DRSSE99_5">#REF!</definedName>
    <definedName name="DRSSE99_7">#REF!</definedName>
    <definedName name="DRSSEP99">#REF!</definedName>
    <definedName name="DRSSEP99_13">#REF!</definedName>
    <definedName name="DRSSEP99_3">#REF!</definedName>
    <definedName name="DRSSEP99_5">#REF!</definedName>
    <definedName name="dsf">#REF!</definedName>
    <definedName name="E">#REF!</definedName>
    <definedName name="e_10">#REF!</definedName>
    <definedName name="E_13">#REF!</definedName>
    <definedName name="e_19">#REF!</definedName>
    <definedName name="e_21">#REF!</definedName>
    <definedName name="E_3">#REF!</definedName>
    <definedName name="E_315MVA_Addl_Page1">#REF!</definedName>
    <definedName name="E_315MVA_Addl_Page2">#REF!</definedName>
    <definedName name="e_48">#REF!</definedName>
    <definedName name="e_5">#REF!</definedName>
    <definedName name="e_7">#REF!</definedName>
    <definedName name="EnPF">#REF!</definedName>
    <definedName name="erer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SP">#REF!</definedName>
    <definedName name="ESP_1">#REF!</definedName>
    <definedName name="ESP_10">#REF!</definedName>
    <definedName name="ESP_13">#REF!</definedName>
    <definedName name="ESP_19">#REF!</definedName>
    <definedName name="ESP_2">#REF!</definedName>
    <definedName name="ESP_21">#REF!</definedName>
    <definedName name="ESP_23">#REF!</definedName>
    <definedName name="ESP_24">#REF!</definedName>
    <definedName name="ESP_3">#REF!</definedName>
    <definedName name="ESP_4">#REF!</definedName>
    <definedName name="ESP_48">#REF!</definedName>
    <definedName name="ESP_49">#REF!</definedName>
    <definedName name="ESP_5">#REF!</definedName>
    <definedName name="ESP_7">#REF!</definedName>
    <definedName name="EuroRate">1.4369</definedName>
    <definedName name="EuroRate01">1.4369</definedName>
    <definedName name="evan">#REF!</definedName>
    <definedName name="Excel_BuiltIn_Database">#REF!</definedName>
    <definedName name="Excel_BuiltIn_Database_10">#REF!</definedName>
    <definedName name="Excel_BuiltIn_Database_13">#REF!</definedName>
    <definedName name="Excel_BuiltIn_Database_19">#REF!</definedName>
    <definedName name="Excel_BuiltIn_Database_21">#REF!</definedName>
    <definedName name="Excel_BuiltIn_Database_3">#REF!</definedName>
    <definedName name="Excel_BuiltIn_Database_48">#REF!</definedName>
    <definedName name="Excel_BuiltIn_Database_7">#REF!</definedName>
    <definedName name="Excel_BuiltIn_Print_Area">#REF!</definedName>
    <definedName name="Excel_BuiltIn_Print_Area_1">#REF!</definedName>
    <definedName name="Excel_BuiltIn_Print_Titles_1">#REF!</definedName>
    <definedName name="EXPENSES">#REF!</definedName>
    <definedName name="EXPENSES_13">#REF!</definedName>
    <definedName name="EXPENSES_3">#REF!</definedName>
    <definedName name="EXPENSES_5">#REF!</definedName>
    <definedName name="Eyewitness">#REF!</definedName>
    <definedName name="fa">#REF!</definedName>
    <definedName name="fa_13">#REF!</definedName>
    <definedName name="fa_3">#REF!</definedName>
    <definedName name="FASCH">#REF!</definedName>
    <definedName name="FASCH_13">#REF!</definedName>
    <definedName name="FASCH_3">#REF!</definedName>
    <definedName name="FASCH_5">#REF!</definedName>
    <definedName name="FC1">#REF!</definedName>
    <definedName name="FCAP">#REF!</definedName>
    <definedName name="FDAF">#REF!</definedName>
    <definedName name="FEB">#REF!</definedName>
    <definedName name="fekfjlm">#REF!</definedName>
    <definedName name="flag_actbud">#REF!</definedName>
    <definedName name="FMULTI">#REF!</definedName>
    <definedName name="FMULTI_C">#REF!</definedName>
    <definedName name="FMULTI_J">#REF!</definedName>
    <definedName name="FMULTI_K">#REF!</definedName>
    <definedName name="FMULTI_O">#REF!</definedName>
    <definedName name="FMULTI1">#REF!</definedName>
    <definedName name="FMULTI1_G">#REF!</definedName>
    <definedName name="FMULTI1_S">#REF!</definedName>
    <definedName name="FMULTI2">#REF!</definedName>
    <definedName name="FMULTI2_C">#REF!</definedName>
    <definedName name="FMULTI2_G">#REF!</definedName>
    <definedName name="FMULTI2_J">#REF!</definedName>
    <definedName name="FMULTI2_K">#REF!</definedName>
    <definedName name="FMULTI2_O">#REF!</definedName>
    <definedName name="FMULTI2_S">#REF!</definedName>
    <definedName name="FMULTI3">#REF!</definedName>
    <definedName name="FORECAST">#REF!</definedName>
    <definedName name="FPL">#REF!</definedName>
    <definedName name="FPLB1">#REF!</definedName>
    <definedName name="FPLB2">#REF!</definedName>
    <definedName name="FPLB3">#REF!</definedName>
    <definedName name="FRAF1">#REF!</definedName>
    <definedName name="FRAF1_C">#REF!</definedName>
    <definedName name="FRAF1_G">#REF!</definedName>
    <definedName name="FRAF1_J">#REF!</definedName>
    <definedName name="FRAF1_K">#REF!</definedName>
    <definedName name="FRAF1_O">#REF!</definedName>
    <definedName name="FRAF1_S">#REF!</definedName>
    <definedName name="FRAF2">#REF!</definedName>
    <definedName name="FRAF2_C">#REF!</definedName>
    <definedName name="FRAF2_G">#REF!</definedName>
    <definedName name="FRAF2_J">#REF!</definedName>
    <definedName name="FRAF2_K">#REF!</definedName>
    <definedName name="FRAF2_O">#REF!</definedName>
    <definedName name="FRAF2_S">#REF!</definedName>
    <definedName name="FRAF3">#REF!</definedName>
    <definedName name="FRAF3A">#REF!</definedName>
    <definedName name="Freight">#REF!</definedName>
    <definedName name="FTAX">#REF!</definedName>
    <definedName name="Fuel_Exp_CY">#REF!</definedName>
    <definedName name="Fuel_Exp_EY">#REF!</definedName>
    <definedName name="Fuel_Exp_PY">#REF!</definedName>
    <definedName name="FXVTAB">#REF!</definedName>
    <definedName name="FYFAS">#REF!</definedName>
    <definedName name="FYIT">#REF!</definedName>
    <definedName name="FYTAX">#REF!</definedName>
    <definedName name="gen">#REF!</definedName>
    <definedName name="gen_10">#REF!</definedName>
    <definedName name="gen_13">#REF!</definedName>
    <definedName name="gen_19">#REF!</definedName>
    <definedName name="gen_21">#REF!</definedName>
    <definedName name="gen_3">#REF!</definedName>
    <definedName name="gen_48">#REF!</definedName>
    <definedName name="gen_5">#REF!</definedName>
    <definedName name="gen_7">#REF!</definedName>
    <definedName name="GENERAL">#REF!</definedName>
    <definedName name="GerEuroRate01">1.5803</definedName>
    <definedName name="ggggg">#REF!</definedName>
    <definedName name="ggggggggggggggggggggg" hidden="1">#REF!</definedName>
    <definedName name="ghdgjh" hidden="1">#REF!</definedName>
    <definedName name="ghhhghhh">#REF!</definedName>
    <definedName name="GRBLOCK">#REF!</definedName>
    <definedName name="group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V">#REF!</definedName>
    <definedName name="GRV_10">#REF!</definedName>
    <definedName name="GRV_13">#REF!</definedName>
    <definedName name="GRV_19">#REF!</definedName>
    <definedName name="GRV_21">#REF!</definedName>
    <definedName name="GRV_3">#REF!</definedName>
    <definedName name="GRV_48">#REF!</definedName>
    <definedName name="GRV_5">#REF!</definedName>
    <definedName name="GRV_7">#REF!</definedName>
    <definedName name="h">#REF!</definedName>
    <definedName name="h_10">#REF!</definedName>
    <definedName name="h_13">#REF!</definedName>
    <definedName name="h_19">#REF!</definedName>
    <definedName name="h_21">#REF!</definedName>
    <definedName name="h_3">#REF!</definedName>
    <definedName name="h_48">#REF!</definedName>
    <definedName name="h_5">#REF!</definedName>
    <definedName name="h_7">#REF!</definedName>
    <definedName name="HBDRS">#REF!</definedName>
    <definedName name="HBDRS_13">#REF!</definedName>
    <definedName name="HBDRS_3">#REF!</definedName>
    <definedName name="HBDRS_5">#REF!</definedName>
    <definedName name="hh_raw">#REF!</definedName>
    <definedName name="hundred">#REF!</definedName>
    <definedName name="HV2LF">#REF!</definedName>
    <definedName name="HV2PF">#REF!</definedName>
    <definedName name="HW">#REF!</definedName>
    <definedName name="i">#REF!</definedName>
    <definedName name="IC_DKFL">#REF!</definedName>
    <definedName name="incr_diff">#REF!</definedName>
    <definedName name="IndRate">75.234</definedName>
    <definedName name="IndRate01">66.83</definedName>
    <definedName name="input">#REF!</definedName>
    <definedName name="Intt_Charge_cY">#REF!,#REF!</definedName>
    <definedName name="Intt_Charge_cy_1">#REF!,#REF!</definedName>
    <definedName name="Intt_Charge_eY">#REF!,#REF!</definedName>
    <definedName name="Intt_Charge_ey_1">#REF!,#REF!</definedName>
    <definedName name="Intt_Charge_PY">#REF!,#REF!</definedName>
    <definedName name="Intt_Charge_py_1">#REF!,#REF!</definedName>
    <definedName name="JAN">#REF!</definedName>
    <definedName name="JEWELLERY">#REF!</definedName>
    <definedName name="jjkkkkk">#REF!</definedName>
    <definedName name="K">#REF!</definedName>
    <definedName name="K_10">#REF!</definedName>
    <definedName name="K_13">#REF!</definedName>
    <definedName name="K_19">#REF!</definedName>
    <definedName name="K_21">#REF!</definedName>
    <definedName name="K_3">#REF!</definedName>
    <definedName name="K_48">#REF!</definedName>
    <definedName name="k_5">#REF!</definedName>
    <definedName name="K_7">#REF!</definedName>
    <definedName name="K2000_">#N/A</definedName>
    <definedName name="KAPRISA_INTERNATIONAL_PVT._LTD.">#REF!</definedName>
    <definedName name="KMG">#REF!</definedName>
    <definedName name="kW">#REF!</definedName>
    <definedName name="lady_raw">#REF!</definedName>
    <definedName name="list">#REF!</definedName>
    <definedName name="list_1">#REF!</definedName>
    <definedName name="list_10">#REF!</definedName>
    <definedName name="list_13">#REF!</definedName>
    <definedName name="list_19">#REF!</definedName>
    <definedName name="list_2">#REF!</definedName>
    <definedName name="list_21">#REF!</definedName>
    <definedName name="list_22">#REF!</definedName>
    <definedName name="list_3">#REF!</definedName>
    <definedName name="list_4">#REF!</definedName>
    <definedName name="list_48">#REF!</definedName>
    <definedName name="list_5">#REF!</definedName>
    <definedName name="list_7">#REF!</definedName>
    <definedName name="List_ARPopulation">#REF!</definedName>
    <definedName name="List_ARPopulation_10">#REF!</definedName>
    <definedName name="List_ARPopulation_13">#REF!</definedName>
    <definedName name="List_ARPopulation_19">#REF!</definedName>
    <definedName name="List_ARPopulation_21">#REF!</definedName>
    <definedName name="List_ARPopulation_3">#REF!</definedName>
    <definedName name="List_ARPopulation_48">#REF!</definedName>
    <definedName name="List_ARPopulation_5">#REF!</definedName>
    <definedName name="List_ARPopulation_7">#REF!</definedName>
    <definedName name="List_ExpandedTesting">#REF!</definedName>
    <definedName name="List_ExpandedTesting_10">#REF!</definedName>
    <definedName name="List_ExpandedTesting_13">#REF!</definedName>
    <definedName name="List_ExpandedTesting_19">#REF!</definedName>
    <definedName name="List_ExpandedTesting_21">#REF!</definedName>
    <definedName name="List_ExpandedTesting_3">#REF!</definedName>
    <definedName name="List_ExpandedTesting_48">#REF!</definedName>
    <definedName name="List_ExpandedTesting_5">#REF!</definedName>
    <definedName name="List_ExpandedTesting_7">#REF!</definedName>
    <definedName name="List_LevelAssurance">#REF!</definedName>
    <definedName name="List_LevelAssurance_10">#REF!</definedName>
    <definedName name="List_LevelAssurance_13">#REF!</definedName>
    <definedName name="List_LevelAssurance_19">#REF!</definedName>
    <definedName name="List_LevelAssurance_21">#REF!</definedName>
    <definedName name="List_LevelAssurance_3">#REF!</definedName>
    <definedName name="List_LevelAssurance_48">#REF!</definedName>
    <definedName name="List_LevelAssurance_5">#REF!</definedName>
    <definedName name="List_LevelAssurance_7">#REF!</definedName>
    <definedName name="List_Number_of_Exceptions_Identified">#REF!</definedName>
    <definedName name="List_Number_of_Exceptions_Identified_10">#REF!</definedName>
    <definedName name="List_Number_of_Exceptions_Identified_13">#REF!</definedName>
    <definedName name="List_Number_of_Exceptions_Identified_19">#REF!</definedName>
    <definedName name="List_Number_of_Exceptions_Identified_21">#REF!</definedName>
    <definedName name="List_Number_of_Exceptions_Identified_3">#REF!</definedName>
    <definedName name="List_Number_of_Exceptions_Identified_48">#REF!</definedName>
    <definedName name="List_Number_of_Exceptions_Identified_5">#REF!</definedName>
    <definedName name="List_Number_of_Exceptions_Identified_7">#REF!</definedName>
    <definedName name="List_NumberTolerableExceptions">#REF!</definedName>
    <definedName name="List_NumberTolerableExceptions_10">#REF!</definedName>
    <definedName name="List_NumberTolerableExceptions_13">#REF!</definedName>
    <definedName name="List_NumberTolerableExceptions_19">#REF!</definedName>
    <definedName name="List_NumberTolerableExceptions_21">#REF!</definedName>
    <definedName name="List_NumberTolerableExceptions_3">#REF!</definedName>
    <definedName name="List_NumberTolerableExceptions_48">#REF!</definedName>
    <definedName name="List_NumberTolerableExceptions_5">#REF!</definedName>
    <definedName name="List_NumberTolerableExceptions_7">#REF!</definedName>
    <definedName name="List_SampleSelectionMethod">#REF!</definedName>
    <definedName name="List_SampleSelectionMethod_10">#REF!</definedName>
    <definedName name="List_SampleSelectionMethod_13">#REF!</definedName>
    <definedName name="List_SampleSelectionMethod_19">#REF!</definedName>
    <definedName name="List_SampleSelectionMethod_21">#REF!</definedName>
    <definedName name="List_SampleSelectionMethod_3">#REF!</definedName>
    <definedName name="List_SampleSelectionMethod_48">#REF!</definedName>
    <definedName name="List_SampleSelectionMethod_5">#REF!</definedName>
    <definedName name="List_SampleSelectionMethod_7">#REF!</definedName>
    <definedName name="Load_Col_Ind">#REF!</definedName>
    <definedName name="LOANS__A">#REF!</definedName>
    <definedName name="lookup">#REF!</definedName>
    <definedName name="LOOSE">#REF!</definedName>
    <definedName name="ltind">#REF!</definedName>
    <definedName name="MADA">#REF!</definedName>
    <definedName name="Main">#N/A</definedName>
    <definedName name="MAR">#REF!</definedName>
    <definedName name="MDA">#REF!</definedName>
    <definedName name="MEMORNDM">#REF!</definedName>
    <definedName name="MFLSH">#REF!</definedName>
    <definedName name="mhgfdd">#REF!</definedName>
    <definedName name="mhgfdd_48">#REF!</definedName>
    <definedName name="MIB">#REF!</definedName>
    <definedName name="million">#REF!</definedName>
    <definedName name="MIT">#REF!</definedName>
    <definedName name="mj_raw">#REF!</definedName>
    <definedName name="mn">#REF!</definedName>
    <definedName name="mn_10">#REF!</definedName>
    <definedName name="mn_13">#REF!</definedName>
    <definedName name="mn_19">#REF!</definedName>
    <definedName name="mn_21">#REF!</definedName>
    <definedName name="mn_3">#REF!</definedName>
    <definedName name="mn_48">#REF!</definedName>
    <definedName name="mn_5">#REF!</definedName>
    <definedName name="mn_7">#REF!</definedName>
    <definedName name="MNOP">#REF!</definedName>
    <definedName name="month">#REF!</definedName>
    <definedName name="month_no">#REF!</definedName>
    <definedName name="month_todo">#REF!</definedName>
    <definedName name="MPL">#REF!</definedName>
    <definedName name="MPLB">#REF!</definedName>
    <definedName name="MRAF1">#REF!</definedName>
    <definedName name="MRAF2">#REF!</definedName>
    <definedName name="MRAF3">#REF!</definedName>
    <definedName name="mRrjkpay_ikoj_dkjiksjs_ku_fy0">#REF!</definedName>
    <definedName name="MTAX">#REF!</definedName>
    <definedName name="MWIP">#REF!</definedName>
    <definedName name="Name10c">#REF!</definedName>
    <definedName name="Name1a">#REF!</definedName>
    <definedName name="Name1b">#REF!</definedName>
    <definedName name="Name1c">#REF!</definedName>
    <definedName name="Name1d">#REF!</definedName>
    <definedName name="Name1e">#REF!</definedName>
    <definedName name="Name1f">#REF!</definedName>
    <definedName name="Name1g">#REF!</definedName>
    <definedName name="Name2a">#REF!</definedName>
    <definedName name="Name2b">#REF!</definedName>
    <definedName name="new" hidden="1">#REF!</definedName>
    <definedName name="new_actuals">#REF!</definedName>
    <definedName name="newname">#REF!</definedName>
    <definedName name="newname_10">#REF!</definedName>
    <definedName name="newname_13">#REF!</definedName>
    <definedName name="newname_19">#REF!</definedName>
    <definedName name="newname_21">#REF!</definedName>
    <definedName name="newname_3">#REF!</definedName>
    <definedName name="newname_48">#REF!</definedName>
    <definedName name="newname_5">#REF!</definedName>
    <definedName name="newname_7">#REF!</definedName>
    <definedName name="Next1">#N/A</definedName>
    <definedName name="NmDivs">#REF!</definedName>
    <definedName name="NonDom">#REF!</definedName>
    <definedName name="NOTE3">#REF!</definedName>
    <definedName name="NOTE4">#REF!</definedName>
    <definedName name="o">#REF!</definedName>
    <definedName name="o_10">#REF!</definedName>
    <definedName name="o_13">#REF!</definedName>
    <definedName name="o_19">#REF!</definedName>
    <definedName name="o_21">#REF!</definedName>
    <definedName name="o_3">#REF!</definedName>
    <definedName name="o_48">#REF!</definedName>
    <definedName name="o_7">#REF!</definedName>
    <definedName name="overdue">#REF!</definedName>
    <definedName name="p">#REF!</definedName>
    <definedName name="p_10">#REF!</definedName>
    <definedName name="p_13">#REF!</definedName>
    <definedName name="p_19">#REF!</definedName>
    <definedName name="p_21">#REF!</definedName>
    <definedName name="p_3">#REF!</definedName>
    <definedName name="p_48">#REF!</definedName>
    <definedName name="p_7">#REF!</definedName>
    <definedName name="pa">#REF!</definedName>
    <definedName name="pack">#REF!</definedName>
    <definedName name="pack_10">#REF!</definedName>
    <definedName name="pack_13">#REF!</definedName>
    <definedName name="pack_19">#REF!</definedName>
    <definedName name="pack_21">#REF!</definedName>
    <definedName name="pack_3">#REF!</definedName>
    <definedName name="pack_48">#REF!</definedName>
    <definedName name="pack_7">#REF!</definedName>
    <definedName name="pbl">#REF!</definedName>
    <definedName name="PI">#REF!</definedName>
    <definedName name="pk1_10">#REF!</definedName>
    <definedName name="pk1_13">#REF!</definedName>
    <definedName name="pk1_19">#REF!</definedName>
    <definedName name="pk1_21">#REF!</definedName>
    <definedName name="pk1_3">#REF!</definedName>
    <definedName name="pk1_48">#REF!</definedName>
    <definedName name="pk1_7">#REF!</definedName>
    <definedName name="pk2_10">#REF!</definedName>
    <definedName name="pk2_13">#REF!</definedName>
    <definedName name="pk2_19">#REF!</definedName>
    <definedName name="pk2_21">#REF!</definedName>
    <definedName name="pk2_3">#REF!</definedName>
    <definedName name="pk2_48">#REF!</definedName>
    <definedName name="pk2_7">#REF!</definedName>
    <definedName name="Pop_Ratio">#REF!</definedName>
    <definedName name="pos_raw">#REF!</definedName>
    <definedName name="PP">#REF!</definedName>
    <definedName name="present">#REF!</definedName>
    <definedName name="Previous">#N/A</definedName>
    <definedName name="_xlnm.Print_Area">#REF!</definedName>
    <definedName name="Print_Area_MI">#REF!</definedName>
    <definedName name="_xlnm.Print_Titles">#N/A</definedName>
    <definedName name="Print_Titles_MI">#REF!</definedName>
    <definedName name="q">#REF!,#REF!</definedName>
    <definedName name="QDAF">#REF!</definedName>
    <definedName name="QDIVA">#REF!</definedName>
    <definedName name="QMULTI1">#REF!</definedName>
    <definedName name="QMULTI2">#REF!</definedName>
    <definedName name="QMULTI3">#REF!</definedName>
    <definedName name="RATE">2.5</definedName>
    <definedName name="RATE1">2.6</definedName>
    <definedName name="RATE2">2.5</definedName>
    <definedName name="RATE3">2.5</definedName>
    <definedName name="raw">#REF!</definedName>
    <definedName name="raw_10">#REF!</definedName>
    <definedName name="raw_13">#REF!</definedName>
    <definedName name="raw_19">#REF!</definedName>
    <definedName name="raw_21">#REF!</definedName>
    <definedName name="raw_3">#REF!</definedName>
    <definedName name="Raw_3201">#REF!</definedName>
    <definedName name="Raw_3207">#REF!</definedName>
    <definedName name="Raw_3208">#REF!</definedName>
    <definedName name="raw_48">#REF!</definedName>
    <definedName name="raw_5">#REF!</definedName>
    <definedName name="raw_7">#REF!</definedName>
    <definedName name="rbird_raw">#REF!</definedName>
    <definedName name="recon" hidden="1">#REF!</definedName>
    <definedName name="resin">#REF!</definedName>
    <definedName name="resin_10">#REF!</definedName>
    <definedName name="resin_13">#REF!</definedName>
    <definedName name="resin_19">#REF!</definedName>
    <definedName name="resin_21">#REF!</definedName>
    <definedName name="resin_3">#REF!</definedName>
    <definedName name="resin_48">#REF!</definedName>
    <definedName name="resin_5">#REF!</definedName>
    <definedName name="resin_7">#REF!</definedName>
    <definedName name="s">#REF!</definedName>
    <definedName name="s_10">#REF!</definedName>
    <definedName name="s_13">#REF!</definedName>
    <definedName name="s_19">#REF!</definedName>
    <definedName name="s_21">#REF!</definedName>
    <definedName name="s_3">#REF!</definedName>
    <definedName name="s_48">#REF!</definedName>
    <definedName name="S_5">#REF!</definedName>
    <definedName name="s_7">#REF!</definedName>
    <definedName name="S_CRS">#REF!</definedName>
    <definedName name="sal_raw">#REF!</definedName>
    <definedName name="Sales_Col_Ind">#REF!</definedName>
    <definedName name="Sally_Floyer">"Directors"</definedName>
    <definedName name="Samarth">#REF!</definedName>
    <definedName name="Samp_TM_Exp_Diff">#REF!</definedName>
    <definedName name="Samp_TM_Exp_Diff_10">#REF!</definedName>
    <definedName name="Samp_TM_Exp_Diff_13">#REF!</definedName>
    <definedName name="Samp_TM_Exp_Diff_19">#REF!</definedName>
    <definedName name="Samp_TM_Exp_Diff_21">#REF!</definedName>
    <definedName name="Samp_TM_Exp_Diff_3">#REF!</definedName>
    <definedName name="Samp_TM_Exp_Diff_48">#REF!</definedName>
    <definedName name="Samp_TM_Exp_Diff_5">#REF!</definedName>
    <definedName name="Samp_TM_Exp_Diff_7">#REF!</definedName>
    <definedName name="SCA_DUE_REC">#REF!</definedName>
    <definedName name="SCHVI_IV">#REF!</definedName>
    <definedName name="sh">#REF!</definedName>
    <definedName name="Sh_001">#REF!</definedName>
    <definedName name="Sh_011">#REF!</definedName>
    <definedName name="Sh_017">#REF!</definedName>
    <definedName name="Sh_030">#REF!</definedName>
    <definedName name="Sh_031">#REF!</definedName>
    <definedName name="Sh_040">#REF!</definedName>
    <definedName name="Sh_080">#REF!</definedName>
    <definedName name="Sh_081">#REF!</definedName>
    <definedName name="Sh_082">#REF!</definedName>
    <definedName name="Sh_083">#REF!</definedName>
    <definedName name="Sh_084">#REF!</definedName>
    <definedName name="Sh_085">#REF!</definedName>
    <definedName name="Sh_090">#REF!</definedName>
    <definedName name="Sh_091">#REF!</definedName>
    <definedName name="Sh_100">#REF!</definedName>
    <definedName name="Sh_101">#REF!</definedName>
    <definedName name="Sh_102">#REF!</definedName>
    <definedName name="Sh_103">#REF!</definedName>
    <definedName name="Sh_104">#REF!</definedName>
    <definedName name="Sh_105">#REF!</definedName>
    <definedName name="Sh_106">#REF!</definedName>
    <definedName name="Sh_107">#REF!</definedName>
    <definedName name="Sh_108">#REF!</definedName>
    <definedName name="Sh_109">#REF!</definedName>
    <definedName name="Sh_110">#REF!</definedName>
    <definedName name="Sh_111">#REF!</definedName>
    <definedName name="Sh_112">#REF!</definedName>
    <definedName name="Sh_113">#REF!</definedName>
    <definedName name="Sh_121">#REF!</definedName>
    <definedName name="Sh_122">#REF!</definedName>
    <definedName name="Sh_123">#REF!</definedName>
    <definedName name="Sh_124">#REF!</definedName>
    <definedName name="Sh_125">#REF!</definedName>
    <definedName name="Sh_130">#REF!</definedName>
    <definedName name="Sh_131">#REF!</definedName>
    <definedName name="Sh_132">#REF!</definedName>
    <definedName name="Sh_133">#REF!</definedName>
    <definedName name="Sh_134">#REF!</definedName>
    <definedName name="Sh_140">#REF!</definedName>
    <definedName name="Sh_141">#REF!</definedName>
    <definedName name="Sh_142">#REF!</definedName>
    <definedName name="Sh_143">#REF!</definedName>
    <definedName name="Sh_144">#REF!</definedName>
    <definedName name="Sh_150">#REF!</definedName>
    <definedName name="Sh_151">#REF!</definedName>
    <definedName name="Sh_152">#REF!</definedName>
    <definedName name="Sh_153">#REF!</definedName>
    <definedName name="Sh_154">#REF!</definedName>
    <definedName name="Sh_155">#REF!</definedName>
    <definedName name="Sh_156">#REF!</definedName>
    <definedName name="Sh_157">#REF!</definedName>
    <definedName name="Sh_158">#REF!</definedName>
    <definedName name="Sheet">#REF!</definedName>
    <definedName name="shft1">#REF!</definedName>
    <definedName name="shftI">#REF!</definedName>
    <definedName name="Sht_EDiv">#REF!</definedName>
    <definedName name="space">#REF!</definedName>
    <definedName name="spares">#REF!</definedName>
    <definedName name="spares_1">#REF!</definedName>
    <definedName name="spares_10">#REF!</definedName>
    <definedName name="spares_13">#REF!</definedName>
    <definedName name="spares_19">#REF!</definedName>
    <definedName name="spares_2">#REF!</definedName>
    <definedName name="spares_21">#REF!</definedName>
    <definedName name="spares_22">#REF!</definedName>
    <definedName name="spares_3">#REF!</definedName>
    <definedName name="spares_4">#REF!</definedName>
    <definedName name="spares_48">#REF!</definedName>
    <definedName name="spares_5">#REF!</definedName>
    <definedName name="spares_7">#REF!</definedName>
    <definedName name="sps">#REF!</definedName>
    <definedName name="sps_1">#REF!</definedName>
    <definedName name="sps_10">#REF!</definedName>
    <definedName name="sps_13">#REF!</definedName>
    <definedName name="sps_19">#REF!</definedName>
    <definedName name="sps_2">#REF!</definedName>
    <definedName name="sps_21">#REF!</definedName>
    <definedName name="sps_23">#REF!</definedName>
    <definedName name="sps_24">#REF!</definedName>
    <definedName name="sps_3">#REF!</definedName>
    <definedName name="sps_4">#REF!</definedName>
    <definedName name="sps_48">#REF!</definedName>
    <definedName name="sps_49">#REF!</definedName>
    <definedName name="sps_5">#REF!</definedName>
    <definedName name="sps_7">#REF!</definedName>
    <definedName name="ss">#REF!</definedName>
    <definedName name="ss_10">#REF!</definedName>
    <definedName name="ss_13">#REF!</definedName>
    <definedName name="ss_19">#REF!</definedName>
    <definedName name="ss_21">#REF!</definedName>
    <definedName name="ss_3">#REF!</definedName>
    <definedName name="ss_48">#REF!</definedName>
    <definedName name="ss_5">#REF!</definedName>
    <definedName name="ss_7">#REF!</definedName>
    <definedName name="ST_SP">#REF!</definedName>
    <definedName name="statement">#REF!</definedName>
    <definedName name="strand">#REF!</definedName>
    <definedName name="Strat_1_Def">#REF!</definedName>
    <definedName name="Strat_1_Def_10">#REF!</definedName>
    <definedName name="Strat_1_Def_13">#REF!</definedName>
    <definedName name="Strat_1_Def_19">#REF!</definedName>
    <definedName name="Strat_1_Def_21">#REF!</definedName>
    <definedName name="Strat_1_Def_3">#REF!</definedName>
    <definedName name="Strat_1_Def_48">#REF!</definedName>
    <definedName name="Strat_1_Def_5">#REF!</definedName>
    <definedName name="Strat_1_Def_7">#REF!</definedName>
    <definedName name="Strat_1_It">#REF!</definedName>
    <definedName name="Strat_1_It_10">#REF!</definedName>
    <definedName name="Strat_1_It_13">#REF!</definedName>
    <definedName name="Strat_1_It_19">#REF!</definedName>
    <definedName name="Strat_1_It_21">#REF!</definedName>
    <definedName name="Strat_1_It_3">#REF!</definedName>
    <definedName name="Strat_1_It_48">#REF!</definedName>
    <definedName name="Strat_1_It_5">#REF!</definedName>
    <definedName name="Strat_1_It_7">#REF!</definedName>
    <definedName name="Strat_1_T">#REF!</definedName>
    <definedName name="Strat_1_T_10">#REF!</definedName>
    <definedName name="Strat_1_T_13">#REF!</definedName>
    <definedName name="Strat_1_T_19">#REF!</definedName>
    <definedName name="Strat_1_T_21">#REF!</definedName>
    <definedName name="Strat_1_T_3">#REF!</definedName>
    <definedName name="Strat_1_T_48">#REF!</definedName>
    <definedName name="Strat_1_T_5">#REF!</definedName>
    <definedName name="Strat_1_T_7">#REF!</definedName>
    <definedName name="Strat_2_Def">#REF!</definedName>
    <definedName name="Strat_2_Def_10">#REF!</definedName>
    <definedName name="Strat_2_Def_13">#REF!</definedName>
    <definedName name="Strat_2_Def_19">#REF!</definedName>
    <definedName name="Strat_2_Def_21">#REF!</definedName>
    <definedName name="Strat_2_Def_3">#REF!</definedName>
    <definedName name="Strat_2_Def_48">#REF!</definedName>
    <definedName name="Strat_2_Def_5">#REF!</definedName>
    <definedName name="Strat_2_Def_7">#REF!</definedName>
    <definedName name="Strat_2_It">#REF!</definedName>
    <definedName name="Strat_2_It_10">#REF!</definedName>
    <definedName name="Strat_2_It_13">#REF!</definedName>
    <definedName name="Strat_2_It_19">#REF!</definedName>
    <definedName name="Strat_2_It_21">#REF!</definedName>
    <definedName name="Strat_2_It_3">#REF!</definedName>
    <definedName name="Strat_2_It_48">#REF!</definedName>
    <definedName name="Strat_2_It_5">#REF!</definedName>
    <definedName name="Strat_2_It_7">#REF!</definedName>
    <definedName name="Strat_2_T">#REF!</definedName>
    <definedName name="Strat_2_T_10">#REF!</definedName>
    <definedName name="Strat_2_T_13">#REF!</definedName>
    <definedName name="Strat_2_T_19">#REF!</definedName>
    <definedName name="Strat_2_T_21">#REF!</definedName>
    <definedName name="Strat_2_T_3">#REF!</definedName>
    <definedName name="Strat_2_T_48">#REF!</definedName>
    <definedName name="Strat_2_T_5">#REF!</definedName>
    <definedName name="Strat_2_T_7">#REF!</definedName>
    <definedName name="Strat_Def">#REF!</definedName>
    <definedName name="Strat_Def_10">#REF!</definedName>
    <definedName name="Strat_Def_13">#REF!</definedName>
    <definedName name="Strat_Def_19">#REF!</definedName>
    <definedName name="Strat_Def_21">#REF!</definedName>
    <definedName name="Strat_Def_3">#REF!</definedName>
    <definedName name="Strat_Def_48">#REF!</definedName>
    <definedName name="Strat_Def_5">#REF!</definedName>
    <definedName name="Strat_Def_7">#REF!</definedName>
    <definedName name="Strat_T_It">#REF!</definedName>
    <definedName name="Strat_T_It_10">#REF!</definedName>
    <definedName name="Strat_T_It_13">#REF!</definedName>
    <definedName name="Strat_T_It_19">#REF!</definedName>
    <definedName name="Strat_T_It_21">#REF!</definedName>
    <definedName name="Strat_T_It_3">#REF!</definedName>
    <definedName name="Strat_T_It_48">#REF!</definedName>
    <definedName name="Strat_T_It_5">#REF!</definedName>
    <definedName name="Strat_T_It_7">#REF!</definedName>
    <definedName name="Strat_T_T">#REF!</definedName>
    <definedName name="Strat_T_T_10">#REF!</definedName>
    <definedName name="Strat_T_T_13">#REF!</definedName>
    <definedName name="Strat_T_T_19">#REF!</definedName>
    <definedName name="Strat_T_T_21">#REF!</definedName>
    <definedName name="Strat_T_T_3">#REF!</definedName>
    <definedName name="Strat_T_T_48">#REF!</definedName>
    <definedName name="Strat_T_T_5">#REF!</definedName>
    <definedName name="Strat_T_T_7">#REF!</definedName>
    <definedName name="SUMLAND2">#REF!</definedName>
    <definedName name="SweRate">13.022</definedName>
    <definedName name="SweRate01">13.2847</definedName>
    <definedName name="System">#REF!</definedName>
    <definedName name="System_1">#REF!</definedName>
    <definedName name="System_10">#REF!</definedName>
    <definedName name="System_13">#REF!</definedName>
    <definedName name="System_19">#REF!</definedName>
    <definedName name="System_2">#REF!</definedName>
    <definedName name="System_21">#REF!</definedName>
    <definedName name="System_22">#REF!</definedName>
    <definedName name="System_3">#REF!</definedName>
    <definedName name="System_4">#REF!</definedName>
    <definedName name="System_48">#REF!</definedName>
    <definedName name="System_5">#REF!</definedName>
    <definedName name="System_7">#REF!</definedName>
    <definedName name="t">#REF!</definedName>
    <definedName name="TabA_Conn">#REF!</definedName>
    <definedName name="TabA_Cust">#REF!</definedName>
    <definedName name="TabA_Left">#REF!</definedName>
    <definedName name="TabA_Sales">#REF!</definedName>
    <definedName name="TabA_Top">#REF!</definedName>
    <definedName name="table">#REF!</definedName>
    <definedName name="TaxTV">10%</definedName>
    <definedName name="TaxXL">5%</definedName>
    <definedName name="TB">#REF!</definedName>
    <definedName name="TEST0">#REF!</definedName>
    <definedName name="TEST1">#REF!</definedName>
    <definedName name="TESTHKEY">#REF!</definedName>
    <definedName name="TESTKEYS">#REF!</definedName>
    <definedName name="TESTVKEY">#REF!</definedName>
    <definedName name="THISMONTH">#REF!</definedName>
    <definedName name="THISRATE">#REF!</definedName>
    <definedName name="thousand">#REF!</definedName>
    <definedName name="TI_EDiv">#REF!</definedName>
    <definedName name="tinter">#REF!</definedName>
    <definedName name="tinter_10">#REF!</definedName>
    <definedName name="tinter_13">#REF!</definedName>
    <definedName name="tinter_19">#REF!</definedName>
    <definedName name="tinter_21">#REF!</definedName>
    <definedName name="tinter_3">#REF!</definedName>
    <definedName name="tinter_48">#REF!</definedName>
    <definedName name="tinter_7">#REF!</definedName>
    <definedName name="Trf3_Div">#REF!</definedName>
    <definedName name="Unit1">#REF!</definedName>
    <definedName name="Unit2">#REF!</definedName>
    <definedName name="unit3">#REF!</definedName>
    <definedName name="Unit4">#REF!</definedName>
    <definedName name="UNit5">#REF!</definedName>
    <definedName name="Units_Sold">#REF!</definedName>
    <definedName name="Units_Sold1">#REF!</definedName>
    <definedName name="Units_Sold2">#REF!</definedName>
    <definedName name="Urb_Patt">#REF!</definedName>
    <definedName name="USRATE">1.5</definedName>
    <definedName name="USRATE01">1.5</definedName>
    <definedName name="V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VALIDMONTH">#REF!</definedName>
    <definedName name="Vendor">OFFSET(#REF!,,,COUNTIF(#REF!,"?*"))</definedName>
    <definedName name="vent_raw">#REF!</definedName>
    <definedName name="vlde">#REF!</definedName>
    <definedName name="w">#REF!</definedName>
    <definedName name="Waiting">"Picture 1"</definedName>
    <definedName name="warne_raw">#REF!</definedName>
    <definedName name="wd">#REF!</definedName>
    <definedName name="wef">#REF!</definedName>
    <definedName name="working">#REF!</definedName>
    <definedName name="WRITBACK">#REF!</definedName>
    <definedName name="wrn.All." hidden="1">{#N/A,#N/A,FALSE,"L289";#N/A,#N/A,FALSE,"L300";#N/A,#N/A,FALSE,"L370";#N/A,#N/A,FALSE,"L410";#N/A,#N/A,FALSE,"FS4";#N/A,#N/A,FALSE,"FS5";#N/A,#N/A,FALSE,"FS6";#N/A,#N/A,FALSE,"Contributions"}</definedName>
    <definedName name="wrn.ARR._.Output." hidden="1">{#N/A,#N/A,FALSE,"1.1";#N/A,#N/A,FALSE,"1.1a";#N/A,#N/A,FALSE,"1.1b";#N/A,#N/A,FALSE,"1.1c";#N/A,#N/A,FALSE,"1.1e";#N/A,#N/A,FALSE,"1.1f";#N/A,#N/A,FALSE,"1.1g";#N/A,#N/A,FALSE,"1.1h_T";#N/A,#N/A,FALSE,"1.1h_D";#N/A,#N/A,FALSE,"1.2";#N/A,#N/A,FALSE,"1.3";#N/A,#N/A,FALSE,"1.3b";#N/A,#N/A,FALSE,"1.4";#N/A,#N/A,FALSE,"1.5";#N/A,#N/A,FALSE,"1.6";#N/A,#N/A,FALSE,"2.1";#N/A,#N/A,FALSE,"SOD";#N/A,#N/A,FALSE,"OL";#N/A,#N/A,FALSE,"CF"}</definedName>
    <definedName name="wrn.Formats." hidden="1">{#N/A,#N/A,FALSE,"Form 1.1";#N/A,#N/A,FALSE,"Sch-VI";#N/A,#N/A,FALSE,"Form 1.1a";#N/A,#N/A,FALSE,"1.1b";#N/A,#N/A,FALSE,"1.1 c";#N/A,#N/A,FALSE,"1.1d";#N/A,#N/A,FALSE,"1.1e";#N/A,#N/A,FALSE,"1.1f";#N/A,#N/A,FALSE,"Capitalisation";#N/A,#N/A,FALSE,"Invt.Plan";#N/A,#N/A,FALSE,"1.1g";#N/A,#N/A,FALSE,"Other Lease";#N/A,#N/A,FALSE,"1.1h";#N/A,#N/A,FALSE,"1.1i";#N/A,#N/A,FALSE,"1.2";#N/A,#N/A,FALSE,"1.3";#N/A,#N/A,FALSE,"1.3b";#N/A,#N/A,FALSE,"1.3c";#N/A,#N/A,FALSE,"1.3d";#N/A,#N/A,FALSE,"1.3e";#N/A,#N/A,FALSE,"1.4";#N/A,#N/A,FALSE,"1.5";#N/A,#N/A,FALSE,"1.6";#N/A,#N/A,FALSE,"2.1 (transco)";#N/A,#N/A,FALSE,"2.1(Discoms)";#N/A,#N/A,FALSE,"4.1 (Transco)";#N/A,#N/A,FALSE,"4.1 (Discoms)";#N/A,#N/A,FALSE,"4.2 (Transco)";#N/A,#N/A,FALSE,"4.2 (Discoms)";#N/A,#N/A,FALSE,"Load Shedding";#N/A,#N/A,FALSE,"Overloading";#N/A,#N/A,FALSE,"Recvbls-Ageing";#N/A,#N/A,FALSE,"Pending . Conn"}</definedName>
    <definedName name="wrn.WorkBook._.Print.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x">#REF!</definedName>
    <definedName name="x_10">#REF!</definedName>
    <definedName name="x_13">#REF!</definedName>
    <definedName name="x_19">#REF!</definedName>
    <definedName name="x_21">#REF!</definedName>
    <definedName name="x_3">#REF!</definedName>
    <definedName name="x_48">#REF!</definedName>
    <definedName name="x_7">#REF!</definedName>
    <definedName name="X1_">#REF!</definedName>
    <definedName name="X32V158">#REF!</definedName>
    <definedName name="X32V158_10">#REF!</definedName>
    <definedName name="X32V158_13">#REF!</definedName>
    <definedName name="X32V158_19">#REF!</definedName>
    <definedName name="X32V158_21">#REF!</definedName>
    <definedName name="X32V158_3">#REF!</definedName>
    <definedName name="X32V158_48">#REF!</definedName>
    <definedName name="X32V158_7">#REF!</definedName>
    <definedName name="XLRPARAMS_COMPNAME" hidden="1">#REF!</definedName>
    <definedName name="XLRPARAMS_PAYDT1" hidden="1">#REF!</definedName>
    <definedName name="XLRPARAMS_PAYDT10" hidden="1">#REF!</definedName>
    <definedName name="XLRPARAMS_PAYDT11" hidden="1">#REF!</definedName>
    <definedName name="XLRPARAMS_PAYDT12" hidden="1">#REF!</definedName>
    <definedName name="XLRPARAMS_PAYDT2" hidden="1">#REF!</definedName>
    <definedName name="XLRPARAMS_PAYDT3" hidden="1">#REF!</definedName>
    <definedName name="XLRPARAMS_PAYDT4" hidden="1">#REF!</definedName>
    <definedName name="XLRPARAMS_PAYDT5" hidden="1">#REF!</definedName>
    <definedName name="XLRPARAMS_PAYDT6" hidden="1">#REF!</definedName>
    <definedName name="XLRPARAMS_PAYDT7" hidden="1">#REF!</definedName>
    <definedName name="XLRPARAMS_PAYDT8" hidden="1">#REF!</definedName>
    <definedName name="XLRPARAMS_PAYDT9" hidden="1">#REF!</definedName>
    <definedName name="xxx">#N/A</definedName>
    <definedName name="xxxCLabel1.1.Displacement">-1</definedName>
    <definedName name="xxxCLabel1.1.Label">"02	February"</definedName>
    <definedName name="xxxCLabel1.1.Prompt">1</definedName>
    <definedName name="xxxCLabel2.1.Displacement">0</definedName>
    <definedName name="xxxCLabel2.1.Label">"02	February"</definedName>
    <definedName name="xxxCLabel2.1.Prompt">1</definedName>
    <definedName name="xxxCLabel3.1.Displacement">0</definedName>
    <definedName name="xxxCLabel3.1.Label">"02	February"</definedName>
    <definedName name="xxxCLabel3.1.Prompt">1</definedName>
    <definedName name="xxxCLabel4.1.Displacement">0</definedName>
    <definedName name="xxxCLabel4.1.Label">"02	February"</definedName>
    <definedName name="xxxCLabel4.1.Prompt">1</definedName>
    <definedName name="xxxCLabel5.1.Displacement">0</definedName>
    <definedName name="xxxCLabel5.1.Label">"02	February"</definedName>
    <definedName name="xxxCLabel5.1.Prompt">1</definedName>
    <definedName name="xxxColHeader1bx">0</definedName>
    <definedName name="xxxColHeader1by">11</definedName>
    <definedName name="xxxColHeader1ex">0</definedName>
    <definedName name="xxxColHeader1ey">11</definedName>
    <definedName name="xxxColHeader2bx">0</definedName>
    <definedName name="xxxColHeader2by">123</definedName>
    <definedName name="xxxColHeader2ex">0</definedName>
    <definedName name="xxxColHeader2ey">123</definedName>
    <definedName name="xxxColHeader3bx">0</definedName>
    <definedName name="xxxColHeader3by">177</definedName>
    <definedName name="xxxColHeader3ex">0</definedName>
    <definedName name="xxxColHeader3ey">177</definedName>
    <definedName name="xxxColHeader4bx">0</definedName>
    <definedName name="xxxColHeader4by">200</definedName>
    <definedName name="xxxColHeader4ex">0</definedName>
    <definedName name="xxxColHeader4ey">200</definedName>
    <definedName name="xxxColHeader5bx">0</definedName>
    <definedName name="xxxColHeader5by">59</definedName>
    <definedName name="xxxColHeader5ex">0</definedName>
    <definedName name="xxxColHeader5ey">59</definedName>
    <definedName name="xxxColLabels1bx">1</definedName>
    <definedName name="xxxColLabels1by">11</definedName>
    <definedName name="xxxColLabels1ex">1</definedName>
    <definedName name="xxxColLabels1ey">11</definedName>
    <definedName name="xxxColLabels2bx">1</definedName>
    <definedName name="xxxColLabels2by">123</definedName>
    <definedName name="xxxColLabels2ex">1</definedName>
    <definedName name="xxxColLabels2ey">123</definedName>
    <definedName name="xxxColLabels3bx">1</definedName>
    <definedName name="xxxColLabels3by">177</definedName>
    <definedName name="xxxColLabels3ex">1</definedName>
    <definedName name="xxxColLabels3ey">177</definedName>
    <definedName name="xxxColLabels4bx">1</definedName>
    <definedName name="xxxColLabels4by">200</definedName>
    <definedName name="xxxColLabels4ex">1</definedName>
    <definedName name="xxxColLabels4ey">200</definedName>
    <definedName name="xxxColLabels5bx">1</definedName>
    <definedName name="xxxColLabels5by">59</definedName>
    <definedName name="xxxColLabels5ex">1</definedName>
    <definedName name="xxxColLabels5ey">59</definedName>
    <definedName name="xxxCommon1DimValue1.1">"'0001"</definedName>
    <definedName name="xxxCommon1DimValue1.2">"Profit &amp; Loss"</definedName>
    <definedName name="xxxCommon1DimValue2.1">"A"</definedName>
    <definedName name="xxxCommon1DimValue2.2">"ACTUAL"</definedName>
    <definedName name="xxxCommon1DimValue3.1">"'18010"</definedName>
    <definedName name="xxxCommon1DimValue3.2">"ROULUNDS CODAN INDIA LTD."</definedName>
    <definedName name="xxxCommon1DimValue4.1">"Year-to-Date"</definedName>
    <definedName name="xxxCommon1DimValue4.2">"Year to date P&amp;L Accumulation"</definedName>
    <definedName name="xxxCommon1DimValue5.1">"'2003"</definedName>
    <definedName name="xxxCommon1DimValue5.2">2003</definedName>
    <definedName name="xxxCommon1DimValue6.1">"'0000"</definedName>
    <definedName name="xxxCommon1DimValue6.2">"Total"</definedName>
    <definedName name="xxxCommon1DimValue7.1">"Local"</definedName>
    <definedName name="xxxCommon1DimValue7.2">"Local Currency"</definedName>
    <definedName name="xxxCommon1DimValue8.1">"Net-of-Adjustments"</definedName>
    <definedName name="xxxCommon1DimValue8.2">"Net-of-Adjustments Datatype"</definedName>
    <definedName name="xxxCommon2DimValue1.1">"'0006"</definedName>
    <definedName name="xxxCommon2DimValue1.2">"Cashflow Statement"</definedName>
    <definedName name="xxxCommon2DimValue2.1">"A"</definedName>
    <definedName name="xxxCommon2DimValue2.2">"ACTUAL"</definedName>
    <definedName name="xxxCommon2DimValue3.1">"'18010"</definedName>
    <definedName name="xxxCommon2DimValue3.2">"ROULUNDS CODAN INDIA LTD."</definedName>
    <definedName name="xxxCommon2DimValue4.1">"Year-to-Date"</definedName>
    <definedName name="xxxCommon2DimValue4.2">"Year to date P&amp;L Accumulation"</definedName>
    <definedName name="xxxCommon2DimValue5.1">"'2003"</definedName>
    <definedName name="xxxCommon2DimValue5.2">2003</definedName>
    <definedName name="xxxCommon2DimValue6.1">"'0000"</definedName>
    <definedName name="xxxCommon2DimValue6.2">"Total"</definedName>
    <definedName name="xxxCommon2DimValue7.1">"Local"</definedName>
    <definedName name="xxxCommon2DimValue7.2">"Local Currency"</definedName>
    <definedName name="xxxCommon2DimValue8.1">"Net-of-Adjustments"</definedName>
    <definedName name="xxxCommon2DimValue8.2">"Net-of-Adjustments Datatype"</definedName>
    <definedName name="xxxCommon3DimValue1.1">"'0030"</definedName>
    <definedName name="xxxCommon3DimValue1.2">"Orders received"</definedName>
    <definedName name="xxxCommon3DimValue2.1">"A"</definedName>
    <definedName name="xxxCommon3DimValue2.2">"ACTUAL"</definedName>
    <definedName name="xxxCommon3DimValue3.1">"'18010"</definedName>
    <definedName name="xxxCommon3DimValue3.2">"ROULUNDS CODAN INDIA LTD."</definedName>
    <definedName name="xxxCommon3DimValue4.1">"Year-to-Date"</definedName>
    <definedName name="xxxCommon3DimValue4.2">"Year to date P&amp;L Accumulation"</definedName>
    <definedName name="xxxCommon3DimValue5.1">"'2003"</definedName>
    <definedName name="xxxCommon3DimValue5.2">2003</definedName>
    <definedName name="xxxCommon3DimValue6.1">"'0000"</definedName>
    <definedName name="xxxCommon3DimValue6.2">"Total"</definedName>
    <definedName name="xxxCommon3DimValue7.1">"Local"</definedName>
    <definedName name="xxxCommon3DimValue7.2">"Local Currency"</definedName>
    <definedName name="xxxCommon3DimValue8.1">"Net-of-Adjustments"</definedName>
    <definedName name="xxxCommon3DimValue8.2">"Net-of-Adjustments Datatype"</definedName>
    <definedName name="xxxCommon4DimValue1.1">"'0032"</definedName>
    <definedName name="xxxCommon4DimValue1.2">"Orders period end"</definedName>
    <definedName name="xxxCommon4DimValue2.1">"A"</definedName>
    <definedName name="xxxCommon4DimValue2.2">"ACTUAL"</definedName>
    <definedName name="xxxCommon4DimValue3.1">"'18010"</definedName>
    <definedName name="xxxCommon4DimValue3.2">"ROULUNDS CODAN INDIA LTD."</definedName>
    <definedName name="xxxCommon4DimValue4.1">"Year-to-Date"</definedName>
    <definedName name="xxxCommon4DimValue4.2">"Year to date P&amp;L Accumulation"</definedName>
    <definedName name="xxxCommon4DimValue5.1">"'2003"</definedName>
    <definedName name="xxxCommon4DimValue5.2">2003</definedName>
    <definedName name="xxxCommon4DimValue6.1">"'0000"</definedName>
    <definedName name="xxxCommon4DimValue6.2">"Total"</definedName>
    <definedName name="xxxCommon4DimValue7.1">"Local"</definedName>
    <definedName name="xxxCommon4DimValue7.2">"Local Currency"</definedName>
    <definedName name="xxxCommon4DimValue8.1">"Net-of-Adjustments"</definedName>
    <definedName name="xxxCommon4DimValue8.2">"Net-of-Adjustments Datatype"</definedName>
    <definedName name="xxxCommon5DimValue1.1">"'0005"</definedName>
    <definedName name="xxxCommon5DimValue1.2">"Balance Sheet"</definedName>
    <definedName name="xxxCommon5DimValue2.1">"A"</definedName>
    <definedName name="xxxCommon5DimValue2.2">"ACTUAL"</definedName>
    <definedName name="xxxCommon5DimValue3.1">"'18010"</definedName>
    <definedName name="xxxCommon5DimValue3.2">"ROULUNDS CODAN INDIA LTD."</definedName>
    <definedName name="xxxCommon5DimValue4.1">"Year-to-Date"</definedName>
    <definedName name="xxxCommon5DimValue4.2">"Year to date P&amp;L Accumulation"</definedName>
    <definedName name="xxxCommon5DimValue5.1">"'2003"</definedName>
    <definedName name="xxxCommon5DimValue5.2">2003</definedName>
    <definedName name="xxxCommon5DimValue6.1">"'0000"</definedName>
    <definedName name="xxxCommon5DimValue6.2">"Total"</definedName>
    <definedName name="xxxCommon5DimValue7.1">"Local"</definedName>
    <definedName name="xxxCommon5DimValue7.2">"Local Currency"</definedName>
    <definedName name="xxxCommon5DimValue8.1">"Net-of-Adjustments"</definedName>
    <definedName name="xxxCommon5DimValue8.2">"Net-of-Adjustments Datatype"</definedName>
    <definedName name="xxxCommonArea1bx">0</definedName>
    <definedName name="xxxCommonArea1by">2</definedName>
    <definedName name="xxxCommonArea1ex">2</definedName>
    <definedName name="xxxCommonArea1ey">9</definedName>
    <definedName name="xxxCommonArea2bx">0</definedName>
    <definedName name="xxxCommonArea2by">114</definedName>
    <definedName name="xxxCommonArea2ex">2</definedName>
    <definedName name="xxxCommonArea2ey">121</definedName>
    <definedName name="xxxCommonArea3bx">0</definedName>
    <definedName name="xxxCommonArea3by">168</definedName>
    <definedName name="xxxCommonArea3ex">2</definedName>
    <definedName name="xxxCommonArea3ey">175</definedName>
    <definedName name="xxxCommonArea4bx">0</definedName>
    <definedName name="xxxCommonArea4by">191</definedName>
    <definedName name="xxxCommonArea4ex">2</definedName>
    <definedName name="xxxCommonArea4ey">198</definedName>
    <definedName name="xxxCommonArea5bx">0</definedName>
    <definedName name="xxxCommonArea5by">50</definedName>
    <definedName name="xxxCommonArea5ex">2</definedName>
    <definedName name="xxxCommonArea5ey">57</definedName>
    <definedName name="xxxDataBlock1bx">1</definedName>
    <definedName name="xxxDataBlock1by">15</definedName>
    <definedName name="xxxDataBlock1ex">1</definedName>
    <definedName name="xxxDataBlock1ey">46</definedName>
    <definedName name="xxxDataBlock2bx">1</definedName>
    <definedName name="xxxDataBlock2by">127</definedName>
    <definedName name="xxxDataBlock2ex">1</definedName>
    <definedName name="xxxDataBlock2ey">163</definedName>
    <definedName name="xxxDataBlock3bx">1</definedName>
    <definedName name="xxxDataBlock3by">181</definedName>
    <definedName name="xxxDataBlock3ex">1</definedName>
    <definedName name="xxxDataBlock3ey">186</definedName>
    <definedName name="xxxDataBlock4bx">1</definedName>
    <definedName name="xxxDataBlock4by">204</definedName>
    <definedName name="xxxDataBlock4ex">1</definedName>
    <definedName name="xxxDataBlock4ey">211</definedName>
    <definedName name="xxxDataBlock5bx">1</definedName>
    <definedName name="xxxDataBlock5by">63</definedName>
    <definedName name="xxxDataBlock5ex">1</definedName>
    <definedName name="xxxDataBlock5ey">109</definedName>
    <definedName name="xxxDownfootCols1Count">0</definedName>
    <definedName name="xxxDownfootCols2Count">0</definedName>
    <definedName name="xxxDownfootCols3Count">0</definedName>
    <definedName name="xxxDownfootCols4Count">0</definedName>
    <definedName name="xxxDownfootCols5Count">0</definedName>
    <definedName name="xxxDownfootRows1Count">8</definedName>
    <definedName name="xxxDownfootRows1Number0">17</definedName>
    <definedName name="xxxDownfootRows1Number1">22</definedName>
    <definedName name="xxxDownfootRows1Number2">25</definedName>
    <definedName name="xxxDownfootRows1Number3">36</definedName>
    <definedName name="xxxDownfootRows1Number4">37</definedName>
    <definedName name="xxxDownfootRows1Number5">42</definedName>
    <definedName name="xxxDownfootRows1Number6">44</definedName>
    <definedName name="xxxDownfootRows1Number7">46</definedName>
    <definedName name="xxxDownfootRows2Count">7</definedName>
    <definedName name="xxxDownfootRows2Number0">129</definedName>
    <definedName name="xxxDownfootRows2Number1">131</definedName>
    <definedName name="xxxDownfootRows2Number2">134</definedName>
    <definedName name="xxxDownfootRows2Number3">142</definedName>
    <definedName name="xxxDownfootRows2Number4">153</definedName>
    <definedName name="xxxDownfootRows2Number5">154</definedName>
    <definedName name="xxxDownfootRows2Number6">163</definedName>
    <definedName name="xxxDownfootRows3Count">2</definedName>
    <definedName name="xxxDownfootRows3Number0">183</definedName>
    <definedName name="xxxDownfootRows3Number1">186</definedName>
    <definedName name="xxxDownfootRows4Count">2</definedName>
    <definedName name="xxxDownfootRows4Number0">207</definedName>
    <definedName name="xxxDownfootRows4Number1">211</definedName>
    <definedName name="xxxDownfootRows5Count">16</definedName>
    <definedName name="xxxDownfootRows5Number0">67</definedName>
    <definedName name="xxxDownfootRows5Number1">72</definedName>
    <definedName name="xxxDownfootRows5Number10">98</definedName>
    <definedName name="xxxDownfootRows5Number11">101</definedName>
    <definedName name="xxxDownfootRows5Number12">105</definedName>
    <definedName name="xxxDownfootRows5Number13">107</definedName>
    <definedName name="xxxDownfootRows5Number14">108</definedName>
    <definedName name="xxxDownfootRows5Number15">109</definedName>
    <definedName name="xxxDownfootRows5Number2">76</definedName>
    <definedName name="xxxDownfootRows5Number3">77</definedName>
    <definedName name="xxxDownfootRows5Number4">82</definedName>
    <definedName name="xxxDownfootRows5Number5">85</definedName>
    <definedName name="xxxDownfootRows5Number6">88</definedName>
    <definedName name="xxxDownfootRows5Number7">89</definedName>
    <definedName name="xxxDownfootRows5Number8">96</definedName>
    <definedName name="xxxDownfootRows5Number9">97</definedName>
    <definedName name="xxxEntireArea1bx">0</definedName>
    <definedName name="xxxEntireArea1by">2</definedName>
    <definedName name="xxxEntireArea1ex">1</definedName>
    <definedName name="xxxEntireArea1ey">46</definedName>
    <definedName name="xxxEntireArea2bx">0</definedName>
    <definedName name="xxxEntireArea2by">114</definedName>
    <definedName name="xxxEntireArea2ex">1</definedName>
    <definedName name="xxxEntireArea2ey">163</definedName>
    <definedName name="xxxEntireArea3bx">0</definedName>
    <definedName name="xxxEntireArea3by">168</definedName>
    <definedName name="xxxEntireArea3ex">1</definedName>
    <definedName name="xxxEntireArea3ey">186</definedName>
    <definedName name="xxxEntireArea4bx">0</definedName>
    <definedName name="xxxEntireArea4by">191</definedName>
    <definedName name="xxxEntireArea4ex">1</definedName>
    <definedName name="xxxEntireArea4ey">211</definedName>
    <definedName name="xxxEntireArea5bx">0</definedName>
    <definedName name="xxxEntireArea5by">50</definedName>
    <definedName name="xxxEntireArea5ex">1</definedName>
    <definedName name="xxxEntireArea5ey">109</definedName>
    <definedName name="xxxGNVFileName">"MONTHREP.GNV"</definedName>
    <definedName name="xxxGNVStamp">1004357820</definedName>
    <definedName name="xxxHeaderCols1Count">0</definedName>
    <definedName name="xxxHeaderCols2Count">0</definedName>
    <definedName name="xxxHeaderCols3Count">0</definedName>
    <definedName name="xxxHeaderCols4Count">0</definedName>
    <definedName name="xxxHeaderCols5Count">0</definedName>
    <definedName name="xxxHeaderRows1Count">0</definedName>
    <definedName name="xxxHeaderRows2Count">0</definedName>
    <definedName name="xxxHeaderRows3Count">0</definedName>
    <definedName name="xxxHeaderRows4Count">2</definedName>
    <definedName name="xxxHeaderRows4Number0">204</definedName>
    <definedName name="xxxHeaderRows4Number1">208</definedName>
    <definedName name="xxxHeaderRows4Over0">0</definedName>
    <definedName name="xxxHeaderRows4Over1">0</definedName>
    <definedName name="xxxHeaderRows4Submit0">1</definedName>
    <definedName name="xxxHeaderRows4Submit1">1</definedName>
    <definedName name="xxxHeaderRows5Count">2</definedName>
    <definedName name="xxxHeaderRows5Number0">63</definedName>
    <definedName name="xxxHeaderRows5Number1">90</definedName>
    <definedName name="xxxHeaderRows5Over0">0</definedName>
    <definedName name="xxxHeaderRows5Over1">0</definedName>
    <definedName name="xxxHeaderRows5Submit0">1</definedName>
    <definedName name="xxxHeaderRows5Submit1">1</definedName>
    <definedName name="xxxNumber_Areas">5</definedName>
    <definedName name="xxxODECols1Count">0</definedName>
    <definedName name="xxxODECols2Count">0</definedName>
    <definedName name="xxxODECols3Count">0</definedName>
    <definedName name="xxxODECols4Count">0</definedName>
    <definedName name="xxxODECols5Count">0</definedName>
    <definedName name="xxxODERows1Count">0</definedName>
    <definedName name="xxxODERows2Count">0</definedName>
    <definedName name="xxxODERows3Count">0</definedName>
    <definedName name="xxxODERows4Count">0</definedName>
    <definedName name="xxxODERows5Count">0</definedName>
    <definedName name="xxxRefreshable">1</definedName>
    <definedName name="xxxRLabel1.1.Prompt">0</definedName>
    <definedName name="xxxRLabel1.10.Prompt">0</definedName>
    <definedName name="xxxRLabel1.11.Prompt">0</definedName>
    <definedName name="xxxRLabel1.12.Prompt">0</definedName>
    <definedName name="xxxRLabel1.13.Prompt">0</definedName>
    <definedName name="xxxRLabel1.14.Prompt">0</definedName>
    <definedName name="xxxRLabel1.15.Prompt">0</definedName>
    <definedName name="xxxRLabel1.16.Prompt">0</definedName>
    <definedName name="xxxRLabel1.17.Prompt">0</definedName>
    <definedName name="xxxRLabel1.18.Prompt">0</definedName>
    <definedName name="xxxRLabel1.19.Prompt">0</definedName>
    <definedName name="xxxRLabel1.2.Prompt">0</definedName>
    <definedName name="xxxRLabel1.20.Prompt">0</definedName>
    <definedName name="xxxRLabel1.21.Prompt">0</definedName>
    <definedName name="xxxRLabel1.22.Prompt">0</definedName>
    <definedName name="xxxRLabel1.23.Prompt">0</definedName>
    <definedName name="xxxRLabel1.24.Prompt">0</definedName>
    <definedName name="xxxRLabel1.25.Prompt">0</definedName>
    <definedName name="xxxRLabel1.26.Prompt">0</definedName>
    <definedName name="xxxRLabel1.27.Prompt">0</definedName>
    <definedName name="xxxRLabel1.28.Prompt">0</definedName>
    <definedName name="xxxRLabel1.29.Prompt">0</definedName>
    <definedName name="xxxRLabel1.3.Prompt">0</definedName>
    <definedName name="xxxRLabel1.30.Prompt">0</definedName>
    <definedName name="xxxRLabel1.31.Prompt">0</definedName>
    <definedName name="xxxRLabel1.32.Prompt">0</definedName>
    <definedName name="xxxRLabel1.4.Prompt">0</definedName>
    <definedName name="xxxRLabel1.5.Prompt">0</definedName>
    <definedName name="xxxRLabel1.6.Prompt">0</definedName>
    <definedName name="xxxRLabel1.7.Prompt">0</definedName>
    <definedName name="xxxRLabel1.8.Prompt">0</definedName>
    <definedName name="xxxRLabel1.9.Prompt">0</definedName>
    <definedName name="xxxRLabel2.1.Prompt">0</definedName>
    <definedName name="xxxRLabel2.10.Prompt">0</definedName>
    <definedName name="xxxRLabel2.11.Prompt">0</definedName>
    <definedName name="xxxRLabel2.12.Prompt">0</definedName>
    <definedName name="xxxRLabel2.13.Prompt">0</definedName>
    <definedName name="xxxRLabel2.14.Prompt">0</definedName>
    <definedName name="xxxRLabel2.15.Prompt">0</definedName>
    <definedName name="xxxRLabel2.16.Prompt">0</definedName>
    <definedName name="xxxRLabel2.17.Prompt">0</definedName>
    <definedName name="xxxRLabel2.18.Prompt">0</definedName>
    <definedName name="xxxRLabel2.19.Prompt">0</definedName>
    <definedName name="xxxRLabel2.2.Prompt">0</definedName>
    <definedName name="xxxRLabel2.20.Prompt">0</definedName>
    <definedName name="xxxRLabel2.21.Prompt">0</definedName>
    <definedName name="xxxRLabel2.22.Prompt">0</definedName>
    <definedName name="xxxRLabel2.23.Prompt">0</definedName>
    <definedName name="xxxRLabel2.24.Prompt">0</definedName>
    <definedName name="xxxRLabel2.25.Prompt">0</definedName>
    <definedName name="xxxRLabel2.26.Prompt">0</definedName>
    <definedName name="xxxRLabel2.27.Prompt">0</definedName>
    <definedName name="xxxRLabel2.28.Prompt">0</definedName>
    <definedName name="xxxRLabel2.29.Prompt">0</definedName>
    <definedName name="xxxRLabel2.3.Prompt">0</definedName>
    <definedName name="xxxRLabel2.30.Prompt">0</definedName>
    <definedName name="xxxRLabel2.31.Prompt">0</definedName>
    <definedName name="xxxRLabel2.32.Prompt">0</definedName>
    <definedName name="xxxRLabel2.33.Prompt">0</definedName>
    <definedName name="xxxRLabel2.34.Prompt">0</definedName>
    <definedName name="xxxRLabel2.35.Prompt">0</definedName>
    <definedName name="xxxRLabel2.36.Prompt">0</definedName>
    <definedName name="xxxRLabel2.37.Prompt">0</definedName>
    <definedName name="xxxRLabel2.4.Prompt">0</definedName>
    <definedName name="xxxRLabel2.5.Prompt">0</definedName>
    <definedName name="xxxRLabel2.6.Prompt">0</definedName>
    <definedName name="xxxRLabel2.7.Prompt">0</definedName>
    <definedName name="xxxRLabel2.8.Prompt">0</definedName>
    <definedName name="xxxRLabel2.9.Prompt">0</definedName>
    <definedName name="xxxRLabel3.1.Prompt">0</definedName>
    <definedName name="xxxRLabel3.2.Prompt">0</definedName>
    <definedName name="xxxRLabel3.3.Prompt">0</definedName>
    <definedName name="xxxRLabel3.4.Prompt">0</definedName>
    <definedName name="xxxRLabel3.5.Prompt">0</definedName>
    <definedName name="xxxRLabel3.6.Prompt">0</definedName>
    <definedName name="xxxRLabel4.1.Prompt">0</definedName>
    <definedName name="xxxRLabel4.2.Prompt">0</definedName>
    <definedName name="xxxRLabel4.3.Prompt">0</definedName>
    <definedName name="xxxRLabel4.4.Prompt">0</definedName>
    <definedName name="xxxRLabel4.5.Prompt">0</definedName>
    <definedName name="xxxRLabel4.6.Prompt">0</definedName>
    <definedName name="xxxRLabel4.7.Prompt">0</definedName>
    <definedName name="xxxRLabel4.8.Prompt">0</definedName>
    <definedName name="xxxRLabel5.1.Prompt">0</definedName>
    <definedName name="xxxRLabel5.10.Prompt">0</definedName>
    <definedName name="xxxRLabel5.11.Prompt">0</definedName>
    <definedName name="xxxRLabel5.12.Prompt">0</definedName>
    <definedName name="xxxRLabel5.13.Prompt">0</definedName>
    <definedName name="xxxRLabel5.14.Prompt">0</definedName>
    <definedName name="xxxRLabel5.15.Prompt">0</definedName>
    <definedName name="xxxRLabel5.16.Prompt">0</definedName>
    <definedName name="xxxRLabel5.17.Prompt">0</definedName>
    <definedName name="xxxRLabel5.18.Prompt">0</definedName>
    <definedName name="xxxRLabel5.19.Prompt">0</definedName>
    <definedName name="xxxRLabel5.2.Prompt">0</definedName>
    <definedName name="xxxRLabel5.20.Prompt">0</definedName>
    <definedName name="xxxRLabel5.21.Prompt">0</definedName>
    <definedName name="xxxRLabel5.22.Prompt">0</definedName>
    <definedName name="xxxRLabel5.23.Prompt">0</definedName>
    <definedName name="xxxRLabel5.24.Prompt">0</definedName>
    <definedName name="xxxRLabel5.25.Prompt">0</definedName>
    <definedName name="xxxRLabel5.26.Prompt">0</definedName>
    <definedName name="xxxRLabel5.27.Prompt">0</definedName>
    <definedName name="xxxRLabel5.28.Prompt">0</definedName>
    <definedName name="xxxRLabel5.29.Prompt">0</definedName>
    <definedName name="xxxRLabel5.3.Prompt">0</definedName>
    <definedName name="xxxRLabel5.30.Prompt">0</definedName>
    <definedName name="xxxRLabel5.31.Prompt">0</definedName>
    <definedName name="xxxRLabel5.32.Prompt">0</definedName>
    <definedName name="xxxRLabel5.33.Prompt">0</definedName>
    <definedName name="xxxRLabel5.34.Prompt">0</definedName>
    <definedName name="xxxRLabel5.35.Prompt">0</definedName>
    <definedName name="xxxRLabel5.36.Prompt">0</definedName>
    <definedName name="xxxRLabel5.37.Prompt">0</definedName>
    <definedName name="xxxRLabel5.38.Prompt">0</definedName>
    <definedName name="xxxRLabel5.39.Prompt">0</definedName>
    <definedName name="xxxRLabel5.4.Prompt">0</definedName>
    <definedName name="xxxRLabel5.40.Prompt">0</definedName>
    <definedName name="xxxRLabel5.41.Prompt">0</definedName>
    <definedName name="xxxRLabel5.42.Prompt">0</definedName>
    <definedName name="xxxRLabel5.43.Prompt">0</definedName>
    <definedName name="xxxRLabel5.44.Prompt">0</definedName>
    <definedName name="xxxRLabel5.45.Prompt">0</definedName>
    <definedName name="xxxRLabel5.46.Prompt">0</definedName>
    <definedName name="xxxRLabel5.47.Prompt">0</definedName>
    <definedName name="xxxRLabel5.5.Prompt">0</definedName>
    <definedName name="xxxRLabel5.6.Prompt">0</definedName>
    <definedName name="xxxRLabel5.7.Prompt">0</definedName>
    <definedName name="xxxRLabel5.8.Prompt">0</definedName>
    <definedName name="xxxRLabel5.9.Prompt">0</definedName>
    <definedName name="xxxRowHeader1bx">0</definedName>
    <definedName name="xxxRowHeader1by">13</definedName>
    <definedName name="xxxRowHeader1ex">0</definedName>
    <definedName name="xxxRowHeader1ey">13</definedName>
    <definedName name="xxxRowHeader2bx">0</definedName>
    <definedName name="xxxRowHeader2by">125</definedName>
    <definedName name="xxxRowHeader2ex">0</definedName>
    <definedName name="xxxRowHeader2ey">125</definedName>
    <definedName name="xxxRowHeader3bx">0</definedName>
    <definedName name="xxxRowHeader3by">179</definedName>
    <definedName name="xxxRowHeader3ex">0</definedName>
    <definedName name="xxxRowHeader3ey">179</definedName>
    <definedName name="xxxRowHeader4bx">0</definedName>
    <definedName name="xxxRowHeader4by">202</definedName>
    <definedName name="xxxRowHeader4ex">0</definedName>
    <definedName name="xxxRowHeader4ey">202</definedName>
    <definedName name="xxxRowHeader5bx">0</definedName>
    <definedName name="xxxRowHeader5by">61</definedName>
    <definedName name="xxxRowHeader5ex">0</definedName>
    <definedName name="xxxRowHeader5ey">61</definedName>
    <definedName name="xxxRowLabels1bx">0</definedName>
    <definedName name="xxxRowLabels1by">15</definedName>
    <definedName name="xxxRowLabels1ex">0</definedName>
    <definedName name="xxxRowLabels1ey">46</definedName>
    <definedName name="xxxRowLabels2bx">0</definedName>
    <definedName name="xxxRowLabels2by">127</definedName>
    <definedName name="xxxRowLabels2ex">0</definedName>
    <definedName name="xxxRowLabels2ey">163</definedName>
    <definedName name="xxxRowLabels3bx">0</definedName>
    <definedName name="xxxRowLabels3by">181</definedName>
    <definedName name="xxxRowLabels3ex">0</definedName>
    <definedName name="xxxRowLabels3ey">186</definedName>
    <definedName name="xxxRowLabels4bx">0</definedName>
    <definedName name="xxxRowLabels4by">204</definedName>
    <definedName name="xxxRowLabels4ex">0</definedName>
    <definedName name="xxxRowLabels4ey">211</definedName>
    <definedName name="xxxRowLabels5bx">0</definedName>
    <definedName name="xxxRowLabels5by">63</definedName>
    <definedName name="xxxRowLabels5ex">0</definedName>
    <definedName name="xxxRowLabels5ey">109</definedName>
    <definedName name="xxxSubmittable">1</definedName>
    <definedName name="xxxUDCols1Count">0</definedName>
    <definedName name="xxxUDCols2Count">0</definedName>
    <definedName name="xxxUDCols3Count">0</definedName>
    <definedName name="xxxUDCols4Count">0</definedName>
    <definedName name="xxxUDCols5Count">0</definedName>
    <definedName name="xxxUDRows1Count">0</definedName>
    <definedName name="xxxUDRows2Count">0</definedName>
    <definedName name="xxxUDRows3Count">0</definedName>
    <definedName name="xxxUDRows4Count">0</definedName>
    <definedName name="xxxUDRows5Count">0</definedName>
    <definedName name="xxxWorksheet_Name">"Sheet1"</definedName>
    <definedName name="xxxx" hidden="1">#REF!</definedName>
    <definedName name="XXXXX">#REF!</definedName>
    <definedName name="y">#REF!</definedName>
    <definedName name="y_10">#REF!</definedName>
    <definedName name="y_13">#REF!</definedName>
    <definedName name="y_19">#REF!</definedName>
    <definedName name="y_21">#REF!</definedName>
    <definedName name="y_3">#REF!</definedName>
    <definedName name="y_48">#REF!</definedName>
    <definedName name="y_7">#REF!</definedName>
    <definedName name="YEAR">#REF!</definedName>
    <definedName name="Year1">#REF!</definedName>
    <definedName name="yrend_date">#REF!</definedName>
    <definedName name="yrend_date1">#REF!</definedName>
    <definedName name="Z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zgrga34wt34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0" i="1" l="1"/>
  <c r="BK90" i="1"/>
  <c r="BJ90" i="1"/>
  <c r="BI90" i="1"/>
  <c r="AH89" i="1"/>
  <c r="W89" i="1"/>
  <c r="AH88" i="1"/>
  <c r="AE88" i="1"/>
  <c r="W88" i="1"/>
  <c r="AE87" i="1"/>
  <c r="AH87" i="1" s="1"/>
  <c r="W87" i="1"/>
  <c r="AE86" i="1"/>
  <c r="AH86" i="1" s="1"/>
  <c r="W86" i="1"/>
  <c r="AG85" i="1"/>
  <c r="AF85" i="1"/>
  <c r="W85" i="1"/>
  <c r="V85" i="1"/>
  <c r="U85" i="1"/>
  <c r="T85" i="1"/>
  <c r="AH83" i="1"/>
  <c r="W83" i="1"/>
  <c r="AH82" i="1"/>
  <c r="W82" i="1"/>
  <c r="AG81" i="1"/>
  <c r="AF81" i="1"/>
  <c r="W81" i="1"/>
  <c r="AQ79" i="1"/>
  <c r="BI79" i="1" s="1"/>
  <c r="AL79" i="1"/>
  <c r="AB79" i="1"/>
  <c r="AA79" i="1"/>
  <c r="Z79" i="1"/>
  <c r="Y79" i="1"/>
  <c r="X79" i="1"/>
  <c r="W79" i="1"/>
  <c r="BK77" i="1"/>
  <c r="BJ77" i="1"/>
  <c r="BI77" i="1"/>
  <c r="AS77" i="1"/>
  <c r="AR77" i="1"/>
  <c r="AQ77" i="1"/>
  <c r="AP77" i="1"/>
  <c r="AV77" i="1" s="1"/>
  <c r="BN77" i="1" s="1"/>
  <c r="AO77" i="1"/>
  <c r="AU77" i="1" s="1"/>
  <c r="BM77" i="1" s="1"/>
  <c r="AN77" i="1"/>
  <c r="AT77" i="1" s="1"/>
  <c r="BL77" i="1" s="1"/>
  <c r="AM77" i="1"/>
  <c r="C77" i="1"/>
  <c r="BJ76" i="1"/>
  <c r="AR76" i="1"/>
  <c r="AQ76" i="1"/>
  <c r="BI76" i="1" s="1"/>
  <c r="AP76" i="1"/>
  <c r="AV76" i="1" s="1"/>
  <c r="BN76" i="1" s="1"/>
  <c r="AM76" i="1"/>
  <c r="AN76" i="1" s="1"/>
  <c r="AO76" i="1" s="1"/>
  <c r="AH76" i="1"/>
  <c r="AB76" i="1"/>
  <c r="AA76" i="1"/>
  <c r="Z76" i="1"/>
  <c r="AT76" i="1" s="1"/>
  <c r="BL76" i="1" s="1"/>
  <c r="Y76" i="1"/>
  <c r="X76" i="1"/>
  <c r="W76" i="1"/>
  <c r="C76" i="1"/>
  <c r="BJ75" i="1"/>
  <c r="AT75" i="1"/>
  <c r="BL75" i="1" s="1"/>
  <c r="AR75" i="1"/>
  <c r="AQ75" i="1"/>
  <c r="BI75" i="1" s="1"/>
  <c r="AI75" i="1"/>
  <c r="AE75" i="1"/>
  <c r="AH75" i="1" s="1"/>
  <c r="AJ75" i="1" s="1"/>
  <c r="AB75" i="1"/>
  <c r="AV75" i="1" s="1"/>
  <c r="BN75" i="1" s="1"/>
  <c r="AA75" i="1"/>
  <c r="Z75" i="1"/>
  <c r="Z69" i="1" s="1"/>
  <c r="Y75" i="1"/>
  <c r="X75" i="1"/>
  <c r="X69" i="1" s="1"/>
  <c r="V75" i="1"/>
  <c r="W75" i="1" s="1"/>
  <c r="O75" i="1"/>
  <c r="P75" i="1" s="1"/>
  <c r="Q75" i="1" s="1"/>
  <c r="R75" i="1" s="1"/>
  <c r="N75" i="1"/>
  <c r="H75" i="1"/>
  <c r="F75" i="1"/>
  <c r="AQ74" i="1"/>
  <c r="BI74" i="1" s="1"/>
  <c r="AI74" i="1"/>
  <c r="AE74" i="1"/>
  <c r="AH74" i="1" s="1"/>
  <c r="V74" i="1"/>
  <c r="N74" i="1"/>
  <c r="O74" i="1" s="1"/>
  <c r="P74" i="1" s="1"/>
  <c r="Q74" i="1" s="1"/>
  <c r="R74" i="1" s="1"/>
  <c r="H74" i="1"/>
  <c r="F74" i="1"/>
  <c r="AR73" i="1"/>
  <c r="BJ73" i="1" s="1"/>
  <c r="AQ73" i="1"/>
  <c r="BI73" i="1" s="1"/>
  <c r="AN73" i="1"/>
  <c r="AM73" i="1"/>
  <c r="AS73" i="1" s="1"/>
  <c r="BK73" i="1" s="1"/>
  <c r="O73" i="1"/>
  <c r="P73" i="1" s="1"/>
  <c r="Q73" i="1" s="1"/>
  <c r="R73" i="1" s="1"/>
  <c r="N73" i="1"/>
  <c r="BM72" i="1"/>
  <c r="BL72" i="1"/>
  <c r="AV72" i="1"/>
  <c r="BN72" i="1" s="1"/>
  <c r="AU72" i="1"/>
  <c r="AT72" i="1"/>
  <c r="AS72" i="1"/>
  <c r="BK72" i="1" s="1"/>
  <c r="AR72" i="1"/>
  <c r="BJ72" i="1" s="1"/>
  <c r="AI72" i="1"/>
  <c r="AE72" i="1"/>
  <c r="AH72" i="1" s="1"/>
  <c r="V72" i="1"/>
  <c r="N72" i="1"/>
  <c r="O72" i="1" s="1"/>
  <c r="P72" i="1" s="1"/>
  <c r="Q72" i="1" s="1"/>
  <c r="R72" i="1" s="1"/>
  <c r="F72" i="1"/>
  <c r="H72" i="1" s="1"/>
  <c r="AT71" i="1"/>
  <c r="AI71" i="1"/>
  <c r="AE71" i="1"/>
  <c r="AH71" i="1" s="1"/>
  <c r="V71" i="1"/>
  <c r="V69" i="1" s="1"/>
  <c r="P71" i="1"/>
  <c r="Q71" i="1" s="1"/>
  <c r="R71" i="1" s="1"/>
  <c r="O71" i="1"/>
  <c r="N71" i="1"/>
  <c r="BL70" i="1"/>
  <c r="BJ70" i="1"/>
  <c r="BI70" i="1"/>
  <c r="AV70" i="1"/>
  <c r="AU70" i="1"/>
  <c r="AT70" i="1"/>
  <c r="AS70" i="1"/>
  <c r="BK70" i="1" s="1"/>
  <c r="AR70" i="1"/>
  <c r="AK70" i="1"/>
  <c r="AJ70" i="1"/>
  <c r="AI70" i="1"/>
  <c r="AH70" i="1"/>
  <c r="AQ70" i="1" s="1"/>
  <c r="AE70" i="1"/>
  <c r="V70" i="1"/>
  <c r="N70" i="1"/>
  <c r="O70" i="1" s="1"/>
  <c r="P70" i="1" s="1"/>
  <c r="Q70" i="1" s="1"/>
  <c r="R70" i="1" s="1"/>
  <c r="H70" i="1"/>
  <c r="F70" i="1"/>
  <c r="AG69" i="1"/>
  <c r="AF69" i="1"/>
  <c r="AB69" i="1"/>
  <c r="W69" i="1"/>
  <c r="U69" i="1"/>
  <c r="T69" i="1"/>
  <c r="G69" i="1"/>
  <c r="F69" i="1"/>
  <c r="D69" i="1"/>
  <c r="BN67" i="1"/>
  <c r="BM67" i="1"/>
  <c r="AV67" i="1"/>
  <c r="AU67" i="1"/>
  <c r="AT67" i="1"/>
  <c r="BL67" i="1" s="1"/>
  <c r="AS67" i="1"/>
  <c r="BK67" i="1" s="1"/>
  <c r="AR67" i="1"/>
  <c r="BJ67" i="1" s="1"/>
  <c r="AQ67" i="1"/>
  <c r="BI67" i="1" s="1"/>
  <c r="AH67" i="1"/>
  <c r="C67" i="1"/>
  <c r="BJ66" i="1"/>
  <c r="AT66" i="1"/>
  <c r="BL66" i="1" s="1"/>
  <c r="AR66" i="1"/>
  <c r="AM66" i="1"/>
  <c r="AN66" i="1" s="1"/>
  <c r="AO66" i="1" s="1"/>
  <c r="AU66" i="1" s="1"/>
  <c r="BM66" i="1" s="1"/>
  <c r="AI66" i="1"/>
  <c r="AH66" i="1"/>
  <c r="N66" i="1"/>
  <c r="O66" i="1" s="1"/>
  <c r="P66" i="1" s="1"/>
  <c r="Q66" i="1" s="1"/>
  <c r="R66" i="1" s="1"/>
  <c r="AQ65" i="1"/>
  <c r="BI65" i="1" s="1"/>
  <c r="AK65" i="1"/>
  <c r="AJ65" i="1"/>
  <c r="AI65" i="1"/>
  <c r="AH65" i="1"/>
  <c r="AL65" i="1" s="1"/>
  <c r="AE65" i="1"/>
  <c r="AB65" i="1"/>
  <c r="AA65" i="1"/>
  <c r="Z65" i="1"/>
  <c r="Y65" i="1"/>
  <c r="X65" i="1"/>
  <c r="W65" i="1"/>
  <c r="V65" i="1"/>
  <c r="P65" i="1"/>
  <c r="Q65" i="1" s="1"/>
  <c r="R65" i="1" s="1"/>
  <c r="N65" i="1"/>
  <c r="O65" i="1" s="1"/>
  <c r="F65" i="1"/>
  <c r="H65" i="1" s="1"/>
  <c r="AE64" i="1"/>
  <c r="AH64" i="1" s="1"/>
  <c r="AQ64" i="1" s="1"/>
  <c r="BI64" i="1" s="1"/>
  <c r="AB64" i="1"/>
  <c r="AA64" i="1"/>
  <c r="Z64" i="1"/>
  <c r="AT64" i="1" s="1"/>
  <c r="BL64" i="1" s="1"/>
  <c r="Y64" i="1"/>
  <c r="AS64" i="1" s="1"/>
  <c r="BK64" i="1" s="1"/>
  <c r="X64" i="1"/>
  <c r="AR64" i="1" s="1"/>
  <c r="BJ64" i="1" s="1"/>
  <c r="W64" i="1"/>
  <c r="V64" i="1"/>
  <c r="P64" i="1"/>
  <c r="Q64" i="1" s="1"/>
  <c r="R64" i="1" s="1"/>
  <c r="O64" i="1"/>
  <c r="N64" i="1"/>
  <c r="BM63" i="1"/>
  <c r="BK63" i="1"/>
  <c r="BJ63" i="1"/>
  <c r="BI63" i="1"/>
  <c r="AV63" i="1"/>
  <c r="BN63" i="1" s="1"/>
  <c r="AU63" i="1"/>
  <c r="AT63" i="1"/>
  <c r="BL63" i="1" s="1"/>
  <c r="AS63" i="1"/>
  <c r="AR63" i="1"/>
  <c r="AH63" i="1"/>
  <c r="AQ63" i="1" s="1"/>
  <c r="AE63" i="1"/>
  <c r="W63" i="1"/>
  <c r="W62" i="1" s="1"/>
  <c r="W60" i="1" s="1"/>
  <c r="W58" i="1" s="1"/>
  <c r="P63" i="1"/>
  <c r="Q63" i="1" s="1"/>
  <c r="R63" i="1" s="1"/>
  <c r="N63" i="1"/>
  <c r="O63" i="1" s="1"/>
  <c r="AS62" i="1"/>
  <c r="AI62" i="1"/>
  <c r="AE62" i="1"/>
  <c r="AH62" i="1" s="1"/>
  <c r="AK62" i="1" s="1"/>
  <c r="Y62" i="1"/>
  <c r="X62" i="1"/>
  <c r="V62" i="1"/>
  <c r="V60" i="1" s="1"/>
  <c r="V58" i="1" s="1"/>
  <c r="U62" i="1"/>
  <c r="U60" i="1" s="1"/>
  <c r="U58" i="1" s="1"/>
  <c r="U91" i="1" s="1"/>
  <c r="T62" i="1"/>
  <c r="T60" i="1" s="1"/>
  <c r="T58" i="1" s="1"/>
  <c r="O62" i="1"/>
  <c r="P62" i="1" s="1"/>
  <c r="Q62" i="1" s="1"/>
  <c r="R62" i="1" s="1"/>
  <c r="N62" i="1"/>
  <c r="F62" i="1"/>
  <c r="D62" i="1"/>
  <c r="D60" i="1" s="1"/>
  <c r="AI61" i="1"/>
  <c r="AE61" i="1"/>
  <c r="AH61" i="1" s="1"/>
  <c r="AB61" i="1"/>
  <c r="AA61" i="1"/>
  <c r="Z61" i="1"/>
  <c r="AT61" i="1" s="1"/>
  <c r="BL61" i="1" s="1"/>
  <c r="Y61" i="1"/>
  <c r="Y60" i="1" s="1"/>
  <c r="X61" i="1"/>
  <c r="V61" i="1"/>
  <c r="W61" i="1" s="1"/>
  <c r="N61" i="1"/>
  <c r="O61" i="1" s="1"/>
  <c r="P61" i="1" s="1"/>
  <c r="Q61" i="1" s="1"/>
  <c r="R61" i="1" s="1"/>
  <c r="H61" i="1"/>
  <c r="H60" i="1" s="1"/>
  <c r="F61" i="1"/>
  <c r="AG60" i="1"/>
  <c r="AF60" i="1"/>
  <c r="AF58" i="1" s="1"/>
  <c r="AF91" i="1" s="1"/>
  <c r="D58" i="1"/>
  <c r="BL57" i="1"/>
  <c r="BK57" i="1"/>
  <c r="BJ57" i="1"/>
  <c r="BI57" i="1"/>
  <c r="AL56" i="1"/>
  <c r="AM56" i="1" s="1"/>
  <c r="AI56" i="1"/>
  <c r="AH56" i="1"/>
  <c r="AE56" i="1"/>
  <c r="Y56" i="1"/>
  <c r="Z56" i="1" s="1"/>
  <c r="AA56" i="1" s="1"/>
  <c r="AB56" i="1" s="1"/>
  <c r="V56" i="1"/>
  <c r="W56" i="1" s="1"/>
  <c r="X56" i="1" s="1"/>
  <c r="N56" i="1"/>
  <c r="O56" i="1" s="1"/>
  <c r="P56" i="1" s="1"/>
  <c r="Q56" i="1" s="1"/>
  <c r="R56" i="1" s="1"/>
  <c r="F56" i="1"/>
  <c r="H56" i="1" s="1"/>
  <c r="AI55" i="1"/>
  <c r="AE55" i="1"/>
  <c r="AH55" i="1" s="1"/>
  <c r="V55" i="1"/>
  <c r="W55" i="1" s="1"/>
  <c r="X55" i="1" s="1"/>
  <c r="Q55" i="1"/>
  <c r="R55" i="1" s="1"/>
  <c r="N55" i="1"/>
  <c r="O55" i="1" s="1"/>
  <c r="P55" i="1" s="1"/>
  <c r="H55" i="1"/>
  <c r="F55" i="1"/>
  <c r="AE54" i="1"/>
  <c r="AH54" i="1" s="1"/>
  <c r="W54" i="1"/>
  <c r="X54" i="1" s="1"/>
  <c r="V54" i="1"/>
  <c r="O54" i="1"/>
  <c r="P54" i="1" s="1"/>
  <c r="Q54" i="1" s="1"/>
  <c r="R54" i="1" s="1"/>
  <c r="N54" i="1"/>
  <c r="AH53" i="1"/>
  <c r="AE53" i="1"/>
  <c r="V53" i="1"/>
  <c r="W53" i="1" s="1"/>
  <c r="X53" i="1" s="1"/>
  <c r="AR53" i="1" s="1"/>
  <c r="BJ53" i="1" s="1"/>
  <c r="N53" i="1"/>
  <c r="O53" i="1" s="1"/>
  <c r="P53" i="1" s="1"/>
  <c r="Q53" i="1" s="1"/>
  <c r="R53" i="1" s="1"/>
  <c r="AJ52" i="1"/>
  <c r="AI52" i="1"/>
  <c r="AH52" i="1"/>
  <c r="AK52" i="1" s="1"/>
  <c r="AE52" i="1"/>
  <c r="V52" i="1"/>
  <c r="N52" i="1"/>
  <c r="O52" i="1" s="1"/>
  <c r="P52" i="1" s="1"/>
  <c r="Q52" i="1" s="1"/>
  <c r="R52" i="1" s="1"/>
  <c r="F52" i="1"/>
  <c r="AG51" i="1"/>
  <c r="AF51" i="1"/>
  <c r="U51" i="1"/>
  <c r="T51" i="1"/>
  <c r="G51" i="1"/>
  <c r="D51" i="1"/>
  <c r="AI48" i="1"/>
  <c r="AE48" i="1"/>
  <c r="AH48" i="1" s="1"/>
  <c r="X48" i="1"/>
  <c r="V48" i="1"/>
  <c r="W48" i="1" s="1"/>
  <c r="W46" i="1" s="1"/>
  <c r="O48" i="1"/>
  <c r="N48" i="1"/>
  <c r="AI47" i="1"/>
  <c r="AE47" i="1"/>
  <c r="AH47" i="1" s="1"/>
  <c r="X47" i="1"/>
  <c r="X46" i="1" s="1"/>
  <c r="W47" i="1"/>
  <c r="V47" i="1"/>
  <c r="N47" i="1"/>
  <c r="O47" i="1" s="1"/>
  <c r="Y47" i="1" s="1"/>
  <c r="AG46" i="1"/>
  <c r="AF46" i="1"/>
  <c r="V46" i="1"/>
  <c r="U46" i="1"/>
  <c r="T46" i="1"/>
  <c r="S46" i="1"/>
  <c r="AK44" i="1"/>
  <c r="AI44" i="1"/>
  <c r="AE44" i="1"/>
  <c r="AH44" i="1" s="1"/>
  <c r="Y44" i="1"/>
  <c r="X44" i="1"/>
  <c r="W44" i="1"/>
  <c r="V44" i="1"/>
  <c r="N44" i="1"/>
  <c r="O44" i="1" s="1"/>
  <c r="P44" i="1" s="1"/>
  <c r="Z44" i="1" s="1"/>
  <c r="AL43" i="1"/>
  <c r="AK43" i="1"/>
  <c r="AJ43" i="1"/>
  <c r="AI43" i="1"/>
  <c r="AH43" i="1"/>
  <c r="AE43" i="1"/>
  <c r="V43" i="1"/>
  <c r="O43" i="1"/>
  <c r="N43" i="1"/>
  <c r="X43" i="1" s="1"/>
  <c r="AG42" i="1"/>
  <c r="AF42" i="1"/>
  <c r="X42" i="1"/>
  <c r="U42" i="1"/>
  <c r="BI40" i="1"/>
  <c r="AV40" i="1"/>
  <c r="AU40" i="1"/>
  <c r="AT40" i="1"/>
  <c r="AS40" i="1"/>
  <c r="AR40" i="1"/>
  <c r="AK40" i="1"/>
  <c r="AI40" i="1"/>
  <c r="AH40" i="1"/>
  <c r="AQ40" i="1" s="1"/>
  <c r="AE40" i="1"/>
  <c r="W40" i="1"/>
  <c r="V40" i="1"/>
  <c r="AQ39" i="1"/>
  <c r="BI39" i="1" s="1"/>
  <c r="AK39" i="1"/>
  <c r="AI39" i="1"/>
  <c r="AE39" i="1"/>
  <c r="AH39" i="1" s="1"/>
  <c r="W39" i="1"/>
  <c r="V39" i="1"/>
  <c r="S39" i="1"/>
  <c r="N39" i="1"/>
  <c r="O39" i="1" s="1"/>
  <c r="P39" i="1" s="1"/>
  <c r="Q39" i="1" s="1"/>
  <c r="R39" i="1" s="1"/>
  <c r="AI38" i="1"/>
  <c r="AE38" i="1"/>
  <c r="AH38" i="1" s="1"/>
  <c r="V38" i="1"/>
  <c r="V35" i="1" s="1"/>
  <c r="V34" i="1" s="1"/>
  <c r="P38" i="1"/>
  <c r="Q38" i="1" s="1"/>
  <c r="R38" i="1" s="1"/>
  <c r="N38" i="1"/>
  <c r="O38" i="1" s="1"/>
  <c r="BN37" i="1"/>
  <c r="BM37" i="1"/>
  <c r="BL37" i="1"/>
  <c r="BK37" i="1"/>
  <c r="BJ37" i="1"/>
  <c r="BI37" i="1"/>
  <c r="AH37" i="1"/>
  <c r="AN36" i="1"/>
  <c r="AK36" i="1"/>
  <c r="AJ36" i="1"/>
  <c r="AI36" i="1"/>
  <c r="AE36" i="1"/>
  <c r="AB36" i="1"/>
  <c r="AB35" i="1" s="1"/>
  <c r="AA36" i="1"/>
  <c r="AA35" i="1" s="1"/>
  <c r="AA34" i="1" s="1"/>
  <c r="Z36" i="1"/>
  <c r="Y36" i="1"/>
  <c r="AS36" i="1" s="1"/>
  <c r="X36" i="1"/>
  <c r="AR36" i="1" s="1"/>
  <c r="W36" i="1"/>
  <c r="AQ36" i="1" s="1"/>
  <c r="V36" i="1"/>
  <c r="P36" i="1"/>
  <c r="Q36" i="1" s="1"/>
  <c r="R36" i="1" s="1"/>
  <c r="N36" i="1"/>
  <c r="O36" i="1" s="1"/>
  <c r="AE35" i="1"/>
  <c r="AH35" i="1" s="1"/>
  <c r="Z35" i="1"/>
  <c r="Z34" i="1" s="1"/>
  <c r="Y35" i="1"/>
  <c r="Y34" i="1" s="1"/>
  <c r="U35" i="1"/>
  <c r="U34" i="1" s="1"/>
  <c r="T35" i="1"/>
  <c r="S35" i="1"/>
  <c r="P35" i="1"/>
  <c r="Q35" i="1" s="1"/>
  <c r="R35" i="1" s="1"/>
  <c r="O35" i="1"/>
  <c r="N35" i="1"/>
  <c r="AG34" i="1"/>
  <c r="AF34" i="1"/>
  <c r="AB34" i="1"/>
  <c r="T34" i="1"/>
  <c r="AI32" i="1"/>
  <c r="AE32" i="1"/>
  <c r="AH32" i="1" s="1"/>
  <c r="V32" i="1"/>
  <c r="W32" i="1" s="1"/>
  <c r="X32" i="1" s="1"/>
  <c r="Y32" i="1" s="1"/>
  <c r="Z32" i="1" s="1"/>
  <c r="AA32" i="1" s="1"/>
  <c r="AB32" i="1" s="1"/>
  <c r="Q32" i="1"/>
  <c r="R32" i="1" s="1"/>
  <c r="O32" i="1"/>
  <c r="P32" i="1" s="1"/>
  <c r="N32" i="1"/>
  <c r="H32" i="1"/>
  <c r="J32" i="1" s="1"/>
  <c r="L32" i="1" s="1"/>
  <c r="S32" i="1" s="1"/>
  <c r="BN31" i="1"/>
  <c r="BM31" i="1"/>
  <c r="BI31" i="1"/>
  <c r="AV31" i="1"/>
  <c r="AU31" i="1"/>
  <c r="AT31" i="1"/>
  <c r="BL31" i="1" s="1"/>
  <c r="AS31" i="1"/>
  <c r="BK31" i="1" s="1"/>
  <c r="AR31" i="1"/>
  <c r="BJ31" i="1" s="1"/>
  <c r="AH31" i="1"/>
  <c r="AE31" i="1"/>
  <c r="AI30" i="1"/>
  <c r="AE30" i="1"/>
  <c r="AH30" i="1" s="1"/>
  <c r="V30" i="1"/>
  <c r="W30" i="1" s="1"/>
  <c r="X30" i="1" s="1"/>
  <c r="Y30" i="1" s="1"/>
  <c r="Z30" i="1" s="1"/>
  <c r="AA30" i="1" s="1"/>
  <c r="AB30" i="1" s="1"/>
  <c r="P30" i="1"/>
  <c r="Q30" i="1" s="1"/>
  <c r="R30" i="1" s="1"/>
  <c r="O30" i="1"/>
  <c r="N30" i="1"/>
  <c r="H30" i="1"/>
  <c r="J30" i="1" s="1"/>
  <c r="L30" i="1" s="1"/>
  <c r="S30" i="1" s="1"/>
  <c r="S28" i="1" s="1"/>
  <c r="AI29" i="1"/>
  <c r="AE29" i="1"/>
  <c r="AH29" i="1" s="1"/>
  <c r="V29" i="1"/>
  <c r="S29" i="1"/>
  <c r="Q29" i="1"/>
  <c r="R29" i="1" s="1"/>
  <c r="N29" i="1"/>
  <c r="O29" i="1" s="1"/>
  <c r="P29" i="1" s="1"/>
  <c r="J29" i="1"/>
  <c r="L29" i="1" s="1"/>
  <c r="H29" i="1"/>
  <c r="AG28" i="1"/>
  <c r="AF28" i="1"/>
  <c r="U28" i="1"/>
  <c r="T28" i="1"/>
  <c r="G28" i="1"/>
  <c r="F28" i="1"/>
  <c r="D28" i="1"/>
  <c r="BA25" i="1"/>
  <c r="AY25" i="1"/>
  <c r="AY7" i="1" s="1"/>
  <c r="AY91" i="1" s="1"/>
  <c r="AI25" i="1"/>
  <c r="AE25" i="1"/>
  <c r="AH25" i="1" s="1"/>
  <c r="AK25" i="1" s="1"/>
  <c r="V25" i="1"/>
  <c r="O25" i="1"/>
  <c r="P25" i="1" s="1"/>
  <c r="Q25" i="1" s="1"/>
  <c r="R25" i="1" s="1"/>
  <c r="N25" i="1"/>
  <c r="H25" i="1"/>
  <c r="J25" i="1" s="1"/>
  <c r="L25" i="1" s="1"/>
  <c r="BA24" i="1"/>
  <c r="AY24" i="1"/>
  <c r="AZ24" i="1" s="1"/>
  <c r="AI24" i="1"/>
  <c r="AE24" i="1"/>
  <c r="AH24" i="1" s="1"/>
  <c r="V24" i="1"/>
  <c r="N24" i="1"/>
  <c r="O24" i="1" s="1"/>
  <c r="P24" i="1" s="1"/>
  <c r="Q24" i="1" s="1"/>
  <c r="R24" i="1" s="1"/>
  <c r="H24" i="1"/>
  <c r="J24" i="1" s="1"/>
  <c r="L24" i="1" s="1"/>
  <c r="BA23" i="1"/>
  <c r="AY23" i="1"/>
  <c r="AZ23" i="1" s="1"/>
  <c r="AJ23" i="1"/>
  <c r="AK23" i="1" s="1"/>
  <c r="AI23" i="1"/>
  <c r="AE23" i="1"/>
  <c r="AH23" i="1" s="1"/>
  <c r="V23" i="1"/>
  <c r="O23" i="1"/>
  <c r="P23" i="1" s="1"/>
  <c r="Q23" i="1" s="1"/>
  <c r="R23" i="1" s="1"/>
  <c r="N23" i="1"/>
  <c r="H23" i="1"/>
  <c r="BC22" i="1"/>
  <c r="BD22" i="1" s="1"/>
  <c r="BB22" i="1"/>
  <c r="BA22" i="1"/>
  <c r="AZ22" i="1"/>
  <c r="AY22" i="1"/>
  <c r="AK22" i="1"/>
  <c r="AL22" i="1" s="1"/>
  <c r="AJ22" i="1"/>
  <c r="AI22" i="1"/>
  <c r="AH22" i="1"/>
  <c r="AE22" i="1"/>
  <c r="V22" i="1"/>
  <c r="N22" i="1"/>
  <c r="O22" i="1" s="1"/>
  <c r="P22" i="1" s="1"/>
  <c r="Q22" i="1" s="1"/>
  <c r="R22" i="1" s="1"/>
  <c r="J22" i="1"/>
  <c r="L22" i="1" s="1"/>
  <c r="S22" i="1" s="1"/>
  <c r="H22" i="1"/>
  <c r="BC21" i="1"/>
  <c r="BD21" i="1" s="1"/>
  <c r="BB21" i="1"/>
  <c r="BA21" i="1"/>
  <c r="AZ21" i="1"/>
  <c r="AY21" i="1"/>
  <c r="AK21" i="1"/>
  <c r="AL21" i="1" s="1"/>
  <c r="AJ21" i="1"/>
  <c r="AI21" i="1"/>
  <c r="AH21" i="1"/>
  <c r="AQ21" i="1" s="1"/>
  <c r="AE21" i="1"/>
  <c r="V21" i="1"/>
  <c r="W21" i="1" s="1"/>
  <c r="X21" i="1" s="1"/>
  <c r="Y21" i="1" s="1"/>
  <c r="Z21" i="1" s="1"/>
  <c r="AA21" i="1" s="1"/>
  <c r="AB21" i="1" s="1"/>
  <c r="N21" i="1"/>
  <c r="O21" i="1" s="1"/>
  <c r="P21" i="1" s="1"/>
  <c r="Q21" i="1" s="1"/>
  <c r="R21" i="1" s="1"/>
  <c r="J21" i="1"/>
  <c r="L21" i="1" s="1"/>
  <c r="S21" i="1" s="1"/>
  <c r="H21" i="1"/>
  <c r="BD20" i="1"/>
  <c r="BE20" i="1" s="1"/>
  <c r="BC20" i="1"/>
  <c r="BB20" i="1"/>
  <c r="BA20" i="1"/>
  <c r="AZ20" i="1"/>
  <c r="AY20" i="1"/>
  <c r="AK20" i="1"/>
  <c r="AL20" i="1" s="1"/>
  <c r="AJ20" i="1"/>
  <c r="AI20" i="1"/>
  <c r="AH20" i="1"/>
  <c r="AQ20" i="1" s="1"/>
  <c r="AE20" i="1"/>
  <c r="X20" i="1"/>
  <c r="Y20" i="1" s="1"/>
  <c r="Z20" i="1" s="1"/>
  <c r="AA20" i="1" s="1"/>
  <c r="AB20" i="1" s="1"/>
  <c r="V20" i="1"/>
  <c r="W20" i="1" s="1"/>
  <c r="O20" i="1"/>
  <c r="P20" i="1" s="1"/>
  <c r="Q20" i="1" s="1"/>
  <c r="R20" i="1" s="1"/>
  <c r="N20" i="1"/>
  <c r="J20" i="1"/>
  <c r="L20" i="1" s="1"/>
  <c r="S20" i="1" s="1"/>
  <c r="H20" i="1"/>
  <c r="BC19" i="1"/>
  <c r="BD19" i="1" s="1"/>
  <c r="BB19" i="1"/>
  <c r="BA19" i="1"/>
  <c r="AZ19" i="1"/>
  <c r="AY19" i="1"/>
  <c r="AJ19" i="1"/>
  <c r="AK19" i="1" s="1"/>
  <c r="AL19" i="1" s="1"/>
  <c r="AI19" i="1"/>
  <c r="AH19" i="1"/>
  <c r="AQ19" i="1" s="1"/>
  <c r="AE19" i="1"/>
  <c r="V19" i="1"/>
  <c r="W19" i="1" s="1"/>
  <c r="X19" i="1" s="1"/>
  <c r="Y19" i="1" s="1"/>
  <c r="Z19" i="1" s="1"/>
  <c r="AA19" i="1" s="1"/>
  <c r="AB19" i="1" s="1"/>
  <c r="N19" i="1"/>
  <c r="O19" i="1" s="1"/>
  <c r="P19" i="1" s="1"/>
  <c r="Q19" i="1" s="1"/>
  <c r="R19" i="1" s="1"/>
  <c r="J19" i="1"/>
  <c r="L19" i="1" s="1"/>
  <c r="S19" i="1" s="1"/>
  <c r="H19" i="1"/>
  <c r="BC18" i="1"/>
  <c r="BD18" i="1" s="1"/>
  <c r="BB18" i="1"/>
  <c r="BA18" i="1"/>
  <c r="AZ18" i="1"/>
  <c r="AY18" i="1"/>
  <c r="AJ18" i="1"/>
  <c r="AK18" i="1" s="1"/>
  <c r="AL18" i="1" s="1"/>
  <c r="AI18" i="1"/>
  <c r="AH18" i="1"/>
  <c r="AE18" i="1"/>
  <c r="V18" i="1"/>
  <c r="W18" i="1" s="1"/>
  <c r="X18" i="1" s="1"/>
  <c r="Y18" i="1" s="1"/>
  <c r="Z18" i="1" s="1"/>
  <c r="AA18" i="1" s="1"/>
  <c r="AB18" i="1" s="1"/>
  <c r="N18" i="1"/>
  <c r="O18" i="1" s="1"/>
  <c r="P18" i="1" s="1"/>
  <c r="Q18" i="1" s="1"/>
  <c r="R18" i="1" s="1"/>
  <c r="J18" i="1"/>
  <c r="L18" i="1" s="1"/>
  <c r="S18" i="1" s="1"/>
  <c r="H18" i="1"/>
  <c r="BC17" i="1"/>
  <c r="BD17" i="1" s="1"/>
  <c r="BB17" i="1"/>
  <c r="BA17" i="1"/>
  <c r="AZ17" i="1"/>
  <c r="AY17" i="1"/>
  <c r="AK17" i="1"/>
  <c r="AL17" i="1" s="1"/>
  <c r="AJ17" i="1"/>
  <c r="AI17" i="1"/>
  <c r="AH17" i="1"/>
  <c r="AE17" i="1"/>
  <c r="V17" i="1"/>
  <c r="W17" i="1" s="1"/>
  <c r="X17" i="1" s="1"/>
  <c r="Y17" i="1" s="1"/>
  <c r="Z17" i="1" s="1"/>
  <c r="AA17" i="1" s="1"/>
  <c r="AB17" i="1" s="1"/>
  <c r="N17" i="1"/>
  <c r="O17" i="1" s="1"/>
  <c r="P17" i="1" s="1"/>
  <c r="Q17" i="1" s="1"/>
  <c r="R17" i="1" s="1"/>
  <c r="J17" i="1"/>
  <c r="L17" i="1" s="1"/>
  <c r="S17" i="1" s="1"/>
  <c r="H17" i="1"/>
  <c r="BD16" i="1"/>
  <c r="BC16" i="1"/>
  <c r="BB16" i="1"/>
  <c r="BA16" i="1"/>
  <c r="AZ16" i="1"/>
  <c r="AY16" i="1"/>
  <c r="AK16" i="1"/>
  <c r="AL16" i="1" s="1"/>
  <c r="AJ16" i="1"/>
  <c r="AI16" i="1"/>
  <c r="AH16" i="1"/>
  <c r="AE16" i="1"/>
  <c r="V16" i="1"/>
  <c r="O16" i="1"/>
  <c r="P16" i="1" s="1"/>
  <c r="Q16" i="1" s="1"/>
  <c r="R16" i="1" s="1"/>
  <c r="N16" i="1"/>
  <c r="J16" i="1"/>
  <c r="L16" i="1" s="1"/>
  <c r="S16" i="1" s="1"/>
  <c r="H16" i="1"/>
  <c r="BC15" i="1"/>
  <c r="BD15" i="1" s="1"/>
  <c r="BB15" i="1"/>
  <c r="BA15" i="1"/>
  <c r="AZ15" i="1"/>
  <c r="AY15" i="1"/>
  <c r="AL15" i="1"/>
  <c r="AR15" i="1" s="1"/>
  <c r="AK15" i="1"/>
  <c r="AJ15" i="1"/>
  <c r="AI15" i="1"/>
  <c r="AH15" i="1"/>
  <c r="AQ15" i="1" s="1"/>
  <c r="AE15" i="1"/>
  <c r="Y15" i="1"/>
  <c r="Z15" i="1" s="1"/>
  <c r="AA15" i="1" s="1"/>
  <c r="AB15" i="1" s="1"/>
  <c r="X15" i="1"/>
  <c r="V15" i="1"/>
  <c r="O15" i="1"/>
  <c r="P15" i="1" s="1"/>
  <c r="Q15" i="1" s="1"/>
  <c r="R15" i="1" s="1"/>
  <c r="N15" i="1"/>
  <c r="H15" i="1"/>
  <c r="J15" i="1" s="1"/>
  <c r="L15" i="1" s="1"/>
  <c r="S15" i="1" s="1"/>
  <c r="BA14" i="1"/>
  <c r="AY14" i="1"/>
  <c r="AZ14" i="1" s="1"/>
  <c r="AQ14" i="1"/>
  <c r="AK14" i="1"/>
  <c r="AL14" i="1" s="1"/>
  <c r="AJ14" i="1"/>
  <c r="AI14" i="1"/>
  <c r="AE14" i="1"/>
  <c r="AH14" i="1" s="1"/>
  <c r="X14" i="1"/>
  <c r="Y14" i="1" s="1"/>
  <c r="Z14" i="1" s="1"/>
  <c r="AA14" i="1" s="1"/>
  <c r="AB14" i="1" s="1"/>
  <c r="V14" i="1"/>
  <c r="N14" i="1"/>
  <c r="O14" i="1" s="1"/>
  <c r="P14" i="1" s="1"/>
  <c r="Q14" i="1" s="1"/>
  <c r="R14" i="1" s="1"/>
  <c r="L14" i="1"/>
  <c r="S14" i="1" s="1"/>
  <c r="J14" i="1"/>
  <c r="H14" i="1"/>
  <c r="BC13" i="1"/>
  <c r="BB13" i="1"/>
  <c r="BA13" i="1"/>
  <c r="AZ13" i="1"/>
  <c r="AY13" i="1"/>
  <c r="AK13" i="1"/>
  <c r="AI13" i="1"/>
  <c r="AH13" i="1"/>
  <c r="AE13" i="1"/>
  <c r="V13" i="1"/>
  <c r="V7" i="1" s="1"/>
  <c r="N13" i="1"/>
  <c r="O13" i="1" s="1"/>
  <c r="P13" i="1" s="1"/>
  <c r="Q13" i="1" s="1"/>
  <c r="R13" i="1" s="1"/>
  <c r="J13" i="1"/>
  <c r="L13" i="1" s="1"/>
  <c r="S13" i="1" s="1"/>
  <c r="H13" i="1"/>
  <c r="BA12" i="1"/>
  <c r="AZ12" i="1"/>
  <c r="AY12" i="1"/>
  <c r="AI12" i="1"/>
  <c r="AH12" i="1"/>
  <c r="AE12" i="1"/>
  <c r="V12" i="1"/>
  <c r="W12" i="1" s="1"/>
  <c r="X12" i="1" s="1"/>
  <c r="Y12" i="1" s="1"/>
  <c r="Z12" i="1" s="1"/>
  <c r="AA12" i="1" s="1"/>
  <c r="AB12" i="1" s="1"/>
  <c r="N12" i="1"/>
  <c r="O12" i="1" s="1"/>
  <c r="P12" i="1" s="1"/>
  <c r="Q12" i="1" s="1"/>
  <c r="R12" i="1" s="1"/>
  <c r="J12" i="1"/>
  <c r="L12" i="1" s="1"/>
  <c r="S12" i="1" s="1"/>
  <c r="H12" i="1"/>
  <c r="BC11" i="1"/>
  <c r="BD11" i="1" s="1"/>
  <c r="BB11" i="1"/>
  <c r="BA11" i="1"/>
  <c r="AZ11" i="1"/>
  <c r="AY11" i="1"/>
  <c r="AK11" i="1"/>
  <c r="AL11" i="1" s="1"/>
  <c r="AI11" i="1"/>
  <c r="AH11" i="1"/>
  <c r="AJ11" i="1" s="1"/>
  <c r="AE11" i="1"/>
  <c r="V11" i="1"/>
  <c r="N11" i="1"/>
  <c r="O11" i="1" s="1"/>
  <c r="P11" i="1" s="1"/>
  <c r="Q11" i="1" s="1"/>
  <c r="R11" i="1" s="1"/>
  <c r="J11" i="1"/>
  <c r="L11" i="1" s="1"/>
  <c r="H11" i="1"/>
  <c r="BC10" i="1"/>
  <c r="BD10" i="1" s="1"/>
  <c r="BB10" i="1"/>
  <c r="BA10" i="1"/>
  <c r="AZ10" i="1"/>
  <c r="AY10" i="1"/>
  <c r="AI10" i="1"/>
  <c r="AH10" i="1"/>
  <c r="AK10" i="1" s="1"/>
  <c r="AL10" i="1" s="1"/>
  <c r="AE10" i="1"/>
  <c r="V10" i="1"/>
  <c r="N10" i="1"/>
  <c r="O10" i="1" s="1"/>
  <c r="P10" i="1" s="1"/>
  <c r="Q10" i="1" s="1"/>
  <c r="R10" i="1" s="1"/>
  <c r="J10" i="1"/>
  <c r="L10" i="1" s="1"/>
  <c r="S10" i="1" s="1"/>
  <c r="H10" i="1"/>
  <c r="BC9" i="1"/>
  <c r="BD9" i="1" s="1"/>
  <c r="BB9" i="1"/>
  <c r="BA9" i="1"/>
  <c r="AZ9" i="1"/>
  <c r="AY9" i="1"/>
  <c r="AI9" i="1"/>
  <c r="AH9" i="1"/>
  <c r="AE9" i="1"/>
  <c r="V9" i="1"/>
  <c r="N9" i="1"/>
  <c r="O9" i="1" s="1"/>
  <c r="P9" i="1" s="1"/>
  <c r="Q9" i="1" s="1"/>
  <c r="R9" i="1" s="1"/>
  <c r="J9" i="1"/>
  <c r="L9" i="1" s="1"/>
  <c r="S9" i="1" s="1"/>
  <c r="H9" i="1"/>
  <c r="BC8" i="1"/>
  <c r="BD8" i="1" s="1"/>
  <c r="BA8" i="1"/>
  <c r="AZ8" i="1"/>
  <c r="BB8" i="1" s="1"/>
  <c r="AY8" i="1"/>
  <c r="AI8" i="1"/>
  <c r="AH8" i="1"/>
  <c r="AK8" i="1" s="1"/>
  <c r="AE8" i="1"/>
  <c r="V8" i="1"/>
  <c r="W8" i="1" s="1"/>
  <c r="N8" i="1"/>
  <c r="O8" i="1" s="1"/>
  <c r="P8" i="1" s="1"/>
  <c r="Q8" i="1" s="1"/>
  <c r="R8" i="1" s="1"/>
  <c r="L8" i="1"/>
  <c r="J8" i="1"/>
  <c r="H8" i="1"/>
  <c r="AX7" i="1"/>
  <c r="AX91" i="1" s="1"/>
  <c r="AW7" i="1"/>
  <c r="AW91" i="1" s="1"/>
  <c r="AG7" i="1"/>
  <c r="AF7" i="1"/>
  <c r="U7" i="1"/>
  <c r="T7" i="1"/>
  <c r="G7" i="1"/>
  <c r="F7" i="1"/>
  <c r="D7" i="1"/>
  <c r="BJ15" i="1" l="1"/>
  <c r="BE15" i="1"/>
  <c r="BE19" i="1"/>
  <c r="BE9" i="1"/>
  <c r="AM21" i="1"/>
  <c r="AR21" i="1"/>
  <c r="BJ21" i="1" s="1"/>
  <c r="AJ24" i="1"/>
  <c r="AK24" i="1" s="1"/>
  <c r="AL24" i="1" s="1"/>
  <c r="AQ24" i="1"/>
  <c r="BI24" i="1" s="1"/>
  <c r="AQ55" i="1"/>
  <c r="BI55" i="1" s="1"/>
  <c r="AK55" i="1"/>
  <c r="AJ55" i="1"/>
  <c r="BE18" i="1"/>
  <c r="BJ18" i="1"/>
  <c r="AM22" i="1"/>
  <c r="AR22" i="1"/>
  <c r="AR17" i="1"/>
  <c r="BJ17" i="1" s="1"/>
  <c r="AM17" i="1"/>
  <c r="BE11" i="1"/>
  <c r="AR20" i="1"/>
  <c r="BJ20" i="1" s="1"/>
  <c r="AM20" i="1"/>
  <c r="AM14" i="1"/>
  <c r="AR14" i="1"/>
  <c r="BJ22" i="1"/>
  <c r="BE22" i="1"/>
  <c r="BC23" i="1"/>
  <c r="BD23" i="1" s="1"/>
  <c r="BB23" i="1"/>
  <c r="AM10" i="1"/>
  <c r="W9" i="1"/>
  <c r="AR19" i="1"/>
  <c r="BJ19" i="1" s="1"/>
  <c r="AM19" i="1"/>
  <c r="AL9" i="1"/>
  <c r="BE8" i="1"/>
  <c r="W10" i="1"/>
  <c r="BE10" i="1"/>
  <c r="AM11" i="1"/>
  <c r="BD14" i="1"/>
  <c r="BE17" i="1"/>
  <c r="AM18" i="1"/>
  <c r="AR18" i="1"/>
  <c r="S25" i="1"/>
  <c r="W25" i="1"/>
  <c r="X25" i="1" s="1"/>
  <c r="Y25" i="1" s="1"/>
  <c r="Z25" i="1" s="1"/>
  <c r="AA25" i="1" s="1"/>
  <c r="AB25" i="1" s="1"/>
  <c r="AQ87" i="1"/>
  <c r="BI87" i="1" s="1"/>
  <c r="S11" i="1"/>
  <c r="W11" i="1"/>
  <c r="BF20" i="1"/>
  <c r="AM16" i="1"/>
  <c r="X8" i="1"/>
  <c r="AQ8" i="1"/>
  <c r="BE21" i="1"/>
  <c r="S24" i="1"/>
  <c r="W24" i="1"/>
  <c r="X24" i="1" s="1"/>
  <c r="Y24" i="1" s="1"/>
  <c r="Z24" i="1" s="1"/>
  <c r="AA24" i="1" s="1"/>
  <c r="AB24" i="1" s="1"/>
  <c r="AL29" i="1"/>
  <c r="AJ32" i="1"/>
  <c r="AK32" i="1" s="1"/>
  <c r="AL32" i="1"/>
  <c r="AQ32" i="1"/>
  <c r="BI32" i="1" s="1"/>
  <c r="AR54" i="1"/>
  <c r="BJ54" i="1" s="1"/>
  <c r="Y54" i="1"/>
  <c r="AT73" i="1"/>
  <c r="BL73" i="1" s="1"/>
  <c r="AO73" i="1"/>
  <c r="BC14" i="1"/>
  <c r="BI19" i="1"/>
  <c r="AQ22" i="1"/>
  <c r="BI22" i="1" s="1"/>
  <c r="H28" i="1"/>
  <c r="BJ36" i="1"/>
  <c r="AJ56" i="1"/>
  <c r="AQ56" i="1"/>
  <c r="BI56" i="1" s="1"/>
  <c r="AK56" i="1"/>
  <c r="S8" i="1"/>
  <c r="AJ30" i="1"/>
  <c r="AK30" i="1" s="1"/>
  <c r="AL30" i="1" s="1"/>
  <c r="AZ25" i="1"/>
  <c r="Y58" i="1"/>
  <c r="Y91" i="1" s="1"/>
  <c r="J28" i="1"/>
  <c r="AQ30" i="1"/>
  <c r="BI30" i="1" s="1"/>
  <c r="AO36" i="1"/>
  <c r="AT36" i="1"/>
  <c r="G91" i="1"/>
  <c r="AK12" i="1"/>
  <c r="AL12" i="1" s="1"/>
  <c r="AL13" i="1"/>
  <c r="BI14" i="1"/>
  <c r="BE16" i="1"/>
  <c r="BI21" i="1"/>
  <c r="W22" i="1"/>
  <c r="X22" i="1" s="1"/>
  <c r="Y22" i="1" s="1"/>
  <c r="Z22" i="1" s="1"/>
  <c r="AA22" i="1" s="1"/>
  <c r="AB22" i="1" s="1"/>
  <c r="BB24" i="1"/>
  <c r="AA62" i="1"/>
  <c r="AU64" i="1"/>
  <c r="BM64" i="1" s="1"/>
  <c r="W13" i="1"/>
  <c r="AV64" i="1"/>
  <c r="BN64" i="1" s="1"/>
  <c r="AB62" i="1"/>
  <c r="AJ29" i="1"/>
  <c r="AK29" i="1" s="1"/>
  <c r="BI36" i="1"/>
  <c r="AJ8" i="1"/>
  <c r="BI20" i="1"/>
  <c r="P43" i="1"/>
  <c r="Y43" i="1"/>
  <c r="Y42" i="1" s="1"/>
  <c r="AS75" i="1"/>
  <c r="BK75" i="1" s="1"/>
  <c r="Y69" i="1"/>
  <c r="AJ9" i="1"/>
  <c r="AL8" i="1"/>
  <c r="AJ10" i="1"/>
  <c r="BC12" i="1"/>
  <c r="BD12" i="1" s="1"/>
  <c r="BD13" i="1"/>
  <c r="AQ17" i="1"/>
  <c r="H7" i="1"/>
  <c r="AL23" i="1"/>
  <c r="BC24" i="1"/>
  <c r="BD24" i="1" s="1"/>
  <c r="BK36" i="1"/>
  <c r="V51" i="1"/>
  <c r="W52" i="1"/>
  <c r="AM65" i="1"/>
  <c r="AR65" i="1"/>
  <c r="BJ65" i="1" s="1"/>
  <c r="AM15" i="1"/>
  <c r="BI17" i="1"/>
  <c r="BB14" i="1"/>
  <c r="BI18" i="1"/>
  <c r="AL25" i="1"/>
  <c r="AJ12" i="1"/>
  <c r="AJ25" i="1"/>
  <c r="BB12" i="1"/>
  <c r="AK9" i="1"/>
  <c r="AZ7" i="1"/>
  <c r="AZ91" i="1" s="1"/>
  <c r="J7" i="1"/>
  <c r="AQ12" i="1"/>
  <c r="BI12" i="1" s="1"/>
  <c r="AJ13" i="1"/>
  <c r="BI15" i="1"/>
  <c r="W16" i="1"/>
  <c r="X16" i="1" s="1"/>
  <c r="Y16" i="1" s="1"/>
  <c r="Z16" i="1" s="1"/>
  <c r="AA16" i="1" s="1"/>
  <c r="AB16" i="1" s="1"/>
  <c r="AQ18" i="1"/>
  <c r="J23" i="1"/>
  <c r="L23" i="1" s="1"/>
  <c r="V28" i="1"/>
  <c r="W29" i="1"/>
  <c r="X35" i="1"/>
  <c r="X34" i="1" s="1"/>
  <c r="AK48" i="1"/>
  <c r="AQ48" i="1"/>
  <c r="BI48" i="1" s="1"/>
  <c r="AJ48" i="1"/>
  <c r="AL48" i="1"/>
  <c r="BK62" i="1"/>
  <c r="W38" i="1"/>
  <c r="AQ38" i="1" s="1"/>
  <c r="BI38" i="1" s="1"/>
  <c r="AL44" i="1"/>
  <c r="AQ44" i="1"/>
  <c r="BI44" i="1" s="1"/>
  <c r="Y53" i="1"/>
  <c r="H58" i="1"/>
  <c r="BN70" i="1"/>
  <c r="L28" i="1"/>
  <c r="AK38" i="1"/>
  <c r="AL38" i="1" s="1"/>
  <c r="AJ38" i="1"/>
  <c r="AL39" i="1"/>
  <c r="AJ39" i="1"/>
  <c r="AR43" i="1"/>
  <c r="Y46" i="1"/>
  <c r="AL47" i="1"/>
  <c r="AQ47" i="1"/>
  <c r="AK47" i="1"/>
  <c r="AJ47" i="1"/>
  <c r="AQ54" i="1"/>
  <c r="BI54" i="1" s="1"/>
  <c r="AR55" i="1"/>
  <c r="BJ55" i="1" s="1"/>
  <c r="Y55" i="1"/>
  <c r="AN56" i="1"/>
  <c r="AS56" i="1"/>
  <c r="BK56" i="1" s="1"/>
  <c r="AQ62" i="1"/>
  <c r="AQ71" i="1"/>
  <c r="AK71" i="1"/>
  <c r="AO71" i="1" s="1"/>
  <c r="AJ71" i="1"/>
  <c r="T91" i="1"/>
  <c r="AJ40" i="1"/>
  <c r="AM43" i="1"/>
  <c r="AJ44" i="1"/>
  <c r="P47" i="1"/>
  <c r="AJ62" i="1"/>
  <c r="AS86" i="1"/>
  <c r="BK86" i="1" s="1"/>
  <c r="BK85" i="1" s="1"/>
  <c r="BK91" i="1" s="1"/>
  <c r="BK92" i="1" s="1"/>
  <c r="AG58" i="1"/>
  <c r="AJ61" i="1"/>
  <c r="AQ61" i="1"/>
  <c r="BI61" i="1" s="1"/>
  <c r="AR62" i="1"/>
  <c r="X60" i="1"/>
  <c r="X58" i="1" s="1"/>
  <c r="X91" i="1" s="1"/>
  <c r="AR86" i="1" s="1"/>
  <c r="BJ86" i="1" s="1"/>
  <c r="BJ85" i="1" s="1"/>
  <c r="BJ91" i="1" s="1"/>
  <c r="BJ92" i="1" s="1"/>
  <c r="AJ66" i="1"/>
  <c r="AQ66" i="1"/>
  <c r="BI66" i="1" s="1"/>
  <c r="AJ74" i="1"/>
  <c r="AA69" i="1"/>
  <c r="AU75" i="1"/>
  <c r="BM75" i="1" s="1"/>
  <c r="V42" i="1"/>
  <c r="V91" i="1" s="1"/>
  <c r="F51" i="1"/>
  <c r="D91" i="1"/>
  <c r="H69" i="1"/>
  <c r="AQ72" i="1"/>
  <c r="BI72" i="1" s="1"/>
  <c r="AK72" i="1"/>
  <c r="AJ72" i="1"/>
  <c r="AM79" i="1"/>
  <c r="AR79" i="1"/>
  <c r="BJ79" i="1" s="1"/>
  <c r="W43" i="1"/>
  <c r="Q44" i="1"/>
  <c r="P48" i="1"/>
  <c r="Y48" i="1"/>
  <c r="H52" i="1"/>
  <c r="H51" i="1" s="1"/>
  <c r="AK61" i="1"/>
  <c r="F60" i="1"/>
  <c r="F58" i="1" s="1"/>
  <c r="F91" i="1" s="1"/>
  <c r="AK66" i="1"/>
  <c r="BL71" i="1"/>
  <c r="AK74" i="1"/>
  <c r="AL74" i="1" s="1"/>
  <c r="W91" i="1"/>
  <c r="AQ86" i="1" s="1"/>
  <c r="BI86" i="1" s="1"/>
  <c r="BI85" i="1" s="1"/>
  <c r="BI91" i="1" s="1"/>
  <c r="AP66" i="1"/>
  <c r="AV66" i="1" s="1"/>
  <c r="BN66" i="1" s="1"/>
  <c r="AQ53" i="1"/>
  <c r="AK75" i="1"/>
  <c r="AU76" i="1"/>
  <c r="BM76" i="1" s="1"/>
  <c r="AG91" i="1"/>
  <c r="AR56" i="1"/>
  <c r="BJ56" i="1" s="1"/>
  <c r="AS66" i="1"/>
  <c r="BK66" i="1" s="1"/>
  <c r="AS76" i="1"/>
  <c r="BK76" i="1" s="1"/>
  <c r="BM70" i="1"/>
  <c r="Z62" i="1"/>
  <c r="AR38" i="1" l="1"/>
  <c r="AM38" i="1"/>
  <c r="AM24" i="1"/>
  <c r="AR24" i="1"/>
  <c r="AM30" i="1"/>
  <c r="AR30" i="1"/>
  <c r="BJ30" i="1" s="1"/>
  <c r="AM74" i="1"/>
  <c r="AR74" i="1"/>
  <c r="BJ74" i="1" s="1"/>
  <c r="BE12" i="1"/>
  <c r="AM12" i="1"/>
  <c r="AR12" i="1"/>
  <c r="BJ12" i="1" s="1"/>
  <c r="BJ24" i="1"/>
  <c r="BE24" i="1"/>
  <c r="BE23" i="1"/>
  <c r="J91" i="1"/>
  <c r="AN79" i="1"/>
  <c r="AS79" i="1"/>
  <c r="BK79" i="1" s="1"/>
  <c r="BF18" i="1"/>
  <c r="AQ60" i="1"/>
  <c r="AQ58" i="1" s="1"/>
  <c r="AQ91" i="1" s="1"/>
  <c r="BI62" i="1"/>
  <c r="BI60" i="1" s="1"/>
  <c r="BI58" i="1" s="1"/>
  <c r="BI47" i="1"/>
  <c r="AQ46" i="1"/>
  <c r="BI46" i="1" s="1"/>
  <c r="BE13" i="1"/>
  <c r="BE14" i="1"/>
  <c r="BJ14" i="1"/>
  <c r="BF8" i="1"/>
  <c r="AM47" i="1"/>
  <c r="AR47" i="1"/>
  <c r="Q43" i="1"/>
  <c r="Z43" i="1"/>
  <c r="Z42" i="1" s="1"/>
  <c r="W28" i="1"/>
  <c r="X29" i="1"/>
  <c r="AB60" i="1"/>
  <c r="AB58" i="1" s="1"/>
  <c r="AB91" i="1" s="1"/>
  <c r="AV86" i="1" s="1"/>
  <c r="BN86" i="1" s="1"/>
  <c r="BN85" i="1" s="1"/>
  <c r="BN91" i="1" s="1"/>
  <c r="BN92" i="1" s="1"/>
  <c r="AV62" i="1"/>
  <c r="BF16" i="1"/>
  <c r="AO61" i="1"/>
  <c r="AL61" i="1"/>
  <c r="BJ62" i="1"/>
  <c r="L91" i="1"/>
  <c r="W35" i="1"/>
  <c r="W34" i="1" s="1"/>
  <c r="BG20" i="1"/>
  <c r="AM9" i="1"/>
  <c r="AN21" i="1"/>
  <c r="AS21" i="1"/>
  <c r="BK21" i="1" s="1"/>
  <c r="Z60" i="1"/>
  <c r="Z58" i="1" s="1"/>
  <c r="Z91" i="1" s="1"/>
  <c r="AT86" i="1" s="1"/>
  <c r="BL86" i="1" s="1"/>
  <c r="BL85" i="1" s="1"/>
  <c r="BL91" i="1" s="1"/>
  <c r="BL92" i="1" s="1"/>
  <c r="AT62" i="1"/>
  <c r="AT56" i="1"/>
  <c r="BL56" i="1" s="1"/>
  <c r="AO56" i="1"/>
  <c r="W23" i="1"/>
  <c r="S23" i="1"/>
  <c r="AQ13" i="1"/>
  <c r="BI13" i="1" s="1"/>
  <c r="X13" i="1"/>
  <c r="Y13" i="1" s="1"/>
  <c r="Z13" i="1" s="1"/>
  <c r="AA13" i="1" s="1"/>
  <c r="AB13" i="1" s="1"/>
  <c r="AM13" i="1"/>
  <c r="BC25" i="1"/>
  <c r="BD25" i="1" s="1"/>
  <c r="BB25" i="1"/>
  <c r="AR32" i="1"/>
  <c r="BJ32" i="1" s="1"/>
  <c r="AM32" i="1"/>
  <c r="BF21" i="1"/>
  <c r="AQ11" i="1"/>
  <c r="BI11" i="1" s="1"/>
  <c r="X11" i="1"/>
  <c r="AN11" i="1"/>
  <c r="AN19" i="1"/>
  <c r="AS19" i="1"/>
  <c r="BK19" i="1" s="1"/>
  <c r="BF11" i="1"/>
  <c r="BI53" i="1"/>
  <c r="AQ52" i="1"/>
  <c r="Z55" i="1"/>
  <c r="AS55" i="1"/>
  <c r="BK55" i="1" s="1"/>
  <c r="AR42" i="1"/>
  <c r="BJ42" i="1" s="1"/>
  <c r="BJ43" i="1"/>
  <c r="AM48" i="1"/>
  <c r="AR48" i="1"/>
  <c r="BJ48" i="1" s="1"/>
  <c r="AN15" i="1"/>
  <c r="AS15" i="1"/>
  <c r="AM8" i="1"/>
  <c r="AR8" i="1"/>
  <c r="BI8" i="1"/>
  <c r="BF22" i="1"/>
  <c r="AN17" i="1"/>
  <c r="AS17" i="1"/>
  <c r="BF9" i="1"/>
  <c r="AQ88" i="1"/>
  <c r="BI88" i="1" s="1"/>
  <c r="Q48" i="1"/>
  <c r="Z48" i="1"/>
  <c r="AP71" i="1"/>
  <c r="AV71" i="1" s="1"/>
  <c r="AU71" i="1"/>
  <c r="H91" i="1"/>
  <c r="AM23" i="1"/>
  <c r="AQ16" i="1"/>
  <c r="BI16" i="1" s="1"/>
  <c r="AA60" i="1"/>
  <c r="AA58" i="1" s="1"/>
  <c r="AA91" i="1" s="1"/>
  <c r="AU86" i="1" s="1"/>
  <c r="BM86" i="1" s="1"/>
  <c r="BM85" i="1" s="1"/>
  <c r="BM91" i="1" s="1"/>
  <c r="BM92" i="1" s="1"/>
  <c r="AU62" i="1"/>
  <c r="AQ29" i="1"/>
  <c r="BF10" i="1"/>
  <c r="X9" i="1"/>
  <c r="Y9" i="1" s="1"/>
  <c r="Z9" i="1" s="1"/>
  <c r="AA9" i="1" s="1"/>
  <c r="AB9" i="1" s="1"/>
  <c r="AQ9" i="1"/>
  <c r="BI9" i="1" s="1"/>
  <c r="Z47" i="1"/>
  <c r="Z46" i="1" s="1"/>
  <c r="Q47" i="1"/>
  <c r="AL71" i="1"/>
  <c r="AM39" i="1"/>
  <c r="AR39" i="1"/>
  <c r="AS53" i="1"/>
  <c r="BK53" i="1" s="1"/>
  <c r="Z53" i="1"/>
  <c r="AN65" i="1"/>
  <c r="AS65" i="1"/>
  <c r="BK65" i="1" s="1"/>
  <c r="AQ35" i="1"/>
  <c r="BL36" i="1"/>
  <c r="AP73" i="1"/>
  <c r="AV73" i="1" s="1"/>
  <c r="BN73" i="1" s="1"/>
  <c r="AU73" i="1"/>
  <c r="BM73" i="1" s="1"/>
  <c r="AM29" i="1"/>
  <c r="Y8" i="1"/>
  <c r="AN18" i="1"/>
  <c r="AS18" i="1"/>
  <c r="BK18" i="1" s="1"/>
  <c r="X10" i="1"/>
  <c r="AQ10" i="1"/>
  <c r="BI10" i="1" s="1"/>
  <c r="BF19" i="1"/>
  <c r="AA44" i="1"/>
  <c r="R44" i="1"/>
  <c r="AB44" i="1" s="1"/>
  <c r="AQ69" i="1"/>
  <c r="BI71" i="1"/>
  <c r="BI69" i="1" s="1"/>
  <c r="AQ25" i="1"/>
  <c r="BI25" i="1" s="1"/>
  <c r="X52" i="1"/>
  <c r="W51" i="1"/>
  <c r="AU36" i="1"/>
  <c r="AP36" i="1"/>
  <c r="AV36" i="1" s="1"/>
  <c r="L7" i="1"/>
  <c r="AR16" i="1"/>
  <c r="BJ16" i="1" s="1"/>
  <c r="BF17" i="1"/>
  <c r="BK17" i="1"/>
  <c r="AN10" i="1"/>
  <c r="AN14" i="1"/>
  <c r="AS14" i="1"/>
  <c r="AN22" i="1"/>
  <c r="AS22" i="1"/>
  <c r="BK22" i="1" s="1"/>
  <c r="BF15" i="1"/>
  <c r="BK15" i="1"/>
  <c r="W42" i="1"/>
  <c r="AQ43" i="1"/>
  <c r="AN43" i="1"/>
  <c r="AS43" i="1"/>
  <c r="AM44" i="1"/>
  <c r="AR44" i="1"/>
  <c r="BJ44" i="1" s="1"/>
  <c r="AR25" i="1"/>
  <c r="AM25" i="1"/>
  <c r="S7" i="1"/>
  <c r="S91" i="1" s="1"/>
  <c r="Z54" i="1"/>
  <c r="AS54" i="1"/>
  <c r="BK54" i="1" s="1"/>
  <c r="AN16" i="1"/>
  <c r="AS16" i="1"/>
  <c r="BK16" i="1" s="1"/>
  <c r="AN20" i="1"/>
  <c r="AS20" i="1"/>
  <c r="BK20" i="1" s="1"/>
  <c r="BE25" i="1" l="1"/>
  <c r="BJ25" i="1"/>
  <c r="BD7" i="1"/>
  <c r="BD91" i="1" s="1"/>
  <c r="AA54" i="1"/>
  <c r="AT54" i="1"/>
  <c r="BL54" i="1" s="1"/>
  <c r="AO65" i="1"/>
  <c r="AT65" i="1"/>
  <c r="BL65" i="1" s="1"/>
  <c r="AN32" i="1"/>
  <c r="AS32" i="1"/>
  <c r="BK32" i="1" s="1"/>
  <c r="BL62" i="1"/>
  <c r="BL60" i="1" s="1"/>
  <c r="BL58" i="1" s="1"/>
  <c r="AT60" i="1"/>
  <c r="AT58" i="1" s="1"/>
  <c r="AT91" i="1" s="1"/>
  <c r="BJ38" i="1"/>
  <c r="AR88" i="1"/>
  <c r="BJ88" i="1" s="1"/>
  <c r="AR35" i="1"/>
  <c r="X51" i="1"/>
  <c r="AR52" i="1"/>
  <c r="Y52" i="1"/>
  <c r="AA53" i="1"/>
  <c r="AT53" i="1"/>
  <c r="BL53" i="1" s="1"/>
  <c r="AN23" i="1"/>
  <c r="BJ8" i="1"/>
  <c r="AO19" i="1"/>
  <c r="AT19" i="1"/>
  <c r="M91" i="1"/>
  <c r="Y10" i="1"/>
  <c r="AR10" i="1"/>
  <c r="BJ10" i="1" s="1"/>
  <c r="BG9" i="1"/>
  <c r="AA55" i="1"/>
  <c r="AT55" i="1"/>
  <c r="BL55" i="1" s="1"/>
  <c r="BG8" i="1"/>
  <c r="BF24" i="1"/>
  <c r="BK24" i="1"/>
  <c r="BG17" i="1"/>
  <c r="AQ51" i="1"/>
  <c r="BI52" i="1"/>
  <c r="BI51" i="1" s="1"/>
  <c r="AO21" i="1"/>
  <c r="AT21" i="1"/>
  <c r="BM71" i="1"/>
  <c r="AO17" i="1"/>
  <c r="AT17" i="1"/>
  <c r="BL17" i="1" s="1"/>
  <c r="Y11" i="1"/>
  <c r="AR11" i="1"/>
  <c r="BJ11" i="1" s="1"/>
  <c r="AR61" i="1"/>
  <c r="AM61" i="1"/>
  <c r="AS61" i="1" s="1"/>
  <c r="BF14" i="1"/>
  <c r="BK14" i="1"/>
  <c r="BI43" i="1"/>
  <c r="AQ42" i="1"/>
  <c r="BI42" i="1" s="1"/>
  <c r="AS29" i="1"/>
  <c r="AN29" i="1"/>
  <c r="AV60" i="1"/>
  <c r="AV58" i="1" s="1"/>
  <c r="AV91" i="1" s="1"/>
  <c r="BN62" i="1"/>
  <c r="BN60" i="1" s="1"/>
  <c r="BN58" i="1" s="1"/>
  <c r="BF12" i="1"/>
  <c r="BK12" i="1"/>
  <c r="AN25" i="1"/>
  <c r="AS25" i="1"/>
  <c r="AN8" i="1"/>
  <c r="AS8" i="1"/>
  <c r="Y29" i="1"/>
  <c r="X28" i="1"/>
  <c r="AN74" i="1"/>
  <c r="AS74" i="1"/>
  <c r="BK74" i="1" s="1"/>
  <c r="BG15" i="1"/>
  <c r="X23" i="1"/>
  <c r="AQ23" i="1"/>
  <c r="BI23" i="1" s="1"/>
  <c r="BI7" i="1" s="1"/>
  <c r="AS39" i="1"/>
  <c r="AN39" i="1"/>
  <c r="AR9" i="1"/>
  <c r="BJ9" i="1" s="1"/>
  <c r="BG18" i="1"/>
  <c r="BL18" i="1"/>
  <c r="AS30" i="1"/>
  <c r="BK30" i="1" s="1"/>
  <c r="AN30" i="1"/>
  <c r="AS44" i="1"/>
  <c r="BK44" i="1" s="1"/>
  <c r="AN44" i="1"/>
  <c r="AO22" i="1"/>
  <c r="AT22" i="1"/>
  <c r="M7" i="1"/>
  <c r="N7" i="1" s="1"/>
  <c r="O7" i="1" s="1"/>
  <c r="P7" i="1" s="1"/>
  <c r="Q7" i="1" s="1"/>
  <c r="R7" i="1" s="1"/>
  <c r="X7" i="1"/>
  <c r="AR71" i="1"/>
  <c r="AM71" i="1"/>
  <c r="AS71" i="1" s="1"/>
  <c r="AQ28" i="1"/>
  <c r="BI29" i="1"/>
  <c r="BI28" i="1" s="1"/>
  <c r="BN71" i="1"/>
  <c r="AN9" i="1"/>
  <c r="AS9" i="1"/>
  <c r="BK9" i="1" s="1"/>
  <c r="AU61" i="1"/>
  <c r="BM61" i="1" s="1"/>
  <c r="AP61" i="1"/>
  <c r="AV61" i="1" s="1"/>
  <c r="BN61" i="1" s="1"/>
  <c r="R43" i="1"/>
  <c r="AB43" i="1" s="1"/>
  <c r="AB42" i="1" s="1"/>
  <c r="AA43" i="1"/>
  <c r="AA42" i="1" s="1"/>
  <c r="AN12" i="1"/>
  <c r="AS12" i="1"/>
  <c r="AO16" i="1"/>
  <c r="AT16" i="1"/>
  <c r="BL16" i="1" s="1"/>
  <c r="BK43" i="1"/>
  <c r="BN36" i="1"/>
  <c r="Z8" i="1"/>
  <c r="AQ34" i="1"/>
  <c r="BI34" i="1" s="1"/>
  <c r="BI35" i="1"/>
  <c r="R47" i="1"/>
  <c r="AB47" i="1" s="1"/>
  <c r="AA47" i="1"/>
  <c r="AA46" i="1" s="1"/>
  <c r="BM62" i="1"/>
  <c r="BL22" i="1"/>
  <c r="BG22" i="1"/>
  <c r="AN48" i="1"/>
  <c r="AS48" i="1"/>
  <c r="BK48" i="1" s="1"/>
  <c r="AR13" i="1"/>
  <c r="BJ13" i="1" s="1"/>
  <c r="AU56" i="1"/>
  <c r="BM56" i="1" s="1"/>
  <c r="AP56" i="1"/>
  <c r="AV56" i="1" s="1"/>
  <c r="BN56" i="1" s="1"/>
  <c r="BJ47" i="1"/>
  <c r="AR46" i="1"/>
  <c r="BJ46" i="1" s="1"/>
  <c r="BF13" i="1"/>
  <c r="BK13" i="1"/>
  <c r="AO79" i="1"/>
  <c r="AT79" i="1"/>
  <c r="BL79" i="1" s="1"/>
  <c r="AN24" i="1"/>
  <c r="AS24" i="1"/>
  <c r="BG19" i="1"/>
  <c r="BL19" i="1"/>
  <c r="AO10" i="1"/>
  <c r="BE7" i="1"/>
  <c r="BE91" i="1" s="1"/>
  <c r="BF23" i="1"/>
  <c r="BJ39" i="1"/>
  <c r="AR87" i="1"/>
  <c r="BJ87" i="1" s="1"/>
  <c r="BG10" i="1"/>
  <c r="AO11" i="1"/>
  <c r="AO20" i="1"/>
  <c r="AT20" i="1"/>
  <c r="BL20" i="1" s="1"/>
  <c r="AO18" i="1"/>
  <c r="AT18" i="1"/>
  <c r="W7" i="1"/>
  <c r="AO15" i="1"/>
  <c r="AT15" i="1"/>
  <c r="BL15" i="1" s="1"/>
  <c r="AO43" i="1"/>
  <c r="AT43" i="1"/>
  <c r="AO14" i="1"/>
  <c r="AT14" i="1"/>
  <c r="BM36" i="1"/>
  <c r="AR29" i="1"/>
  <c r="AA48" i="1"/>
  <c r="R48" i="1"/>
  <c r="AB48" i="1" s="1"/>
  <c r="AQ7" i="1"/>
  <c r="BG11" i="1"/>
  <c r="BG21" i="1"/>
  <c r="BL21" i="1"/>
  <c r="AN13" i="1"/>
  <c r="AS13" i="1"/>
  <c r="BH20" i="1"/>
  <c r="BG16" i="1"/>
  <c r="AN47" i="1"/>
  <c r="AS47" i="1"/>
  <c r="AS38" i="1"/>
  <c r="AN38" i="1"/>
  <c r="AU79" i="1" l="1"/>
  <c r="BM79" i="1" s="1"/>
  <c r="AP79" i="1"/>
  <c r="AV79" i="1" s="1"/>
  <c r="BN79" i="1" s="1"/>
  <c r="BJ71" i="1"/>
  <c r="BJ69" i="1" s="1"/>
  <c r="AR69" i="1"/>
  <c r="AS28" i="1"/>
  <c r="BK29" i="1"/>
  <c r="BK28" i="1" s="1"/>
  <c r="AR51" i="1"/>
  <c r="BJ52" i="1"/>
  <c r="BJ51" i="1" s="1"/>
  <c r="BK47" i="1"/>
  <c r="AS46" i="1"/>
  <c r="BK46" i="1" s="1"/>
  <c r="AP15" i="1"/>
  <c r="AV15" i="1" s="1"/>
  <c r="AU15" i="1"/>
  <c r="BM15" i="1" s="1"/>
  <c r="AO48" i="1"/>
  <c r="AT48" i="1"/>
  <c r="BL48" i="1" s="1"/>
  <c r="BH15" i="1"/>
  <c r="BN15" i="1" s="1"/>
  <c r="AT25" i="1"/>
  <c r="AO25" i="1"/>
  <c r="AU55" i="1"/>
  <c r="BM55" i="1" s="1"/>
  <c r="AB55" i="1"/>
  <c r="AV55" i="1" s="1"/>
  <c r="BN55" i="1" s="1"/>
  <c r="BH21" i="1"/>
  <c r="BN21" i="1" s="1"/>
  <c r="BM21" i="1"/>
  <c r="BG13" i="1"/>
  <c r="BH18" i="1"/>
  <c r="BH17" i="1"/>
  <c r="BN17" i="1" s="1"/>
  <c r="BM17" i="1"/>
  <c r="AR34" i="1"/>
  <c r="BJ34" i="1" s="1"/>
  <c r="BJ35" i="1"/>
  <c r="BH10" i="1"/>
  <c r="AT74" i="1"/>
  <c r="AO74" i="1"/>
  <c r="BH11" i="1"/>
  <c r="BM60" i="1"/>
  <c r="BM58" i="1" s="1"/>
  <c r="AP22" i="1"/>
  <c r="AV22" i="1" s="1"/>
  <c r="AU22" i="1"/>
  <c r="AT39" i="1"/>
  <c r="AO39" i="1"/>
  <c r="BL24" i="1"/>
  <c r="BG24" i="1"/>
  <c r="AU60" i="1"/>
  <c r="AU58" i="1" s="1"/>
  <c r="AU91" i="1" s="1"/>
  <c r="AT44" i="1"/>
  <c r="BL44" i="1" s="1"/>
  <c r="AO44" i="1"/>
  <c r="BK39" i="1"/>
  <c r="AS87" i="1"/>
  <c r="BK87" i="1" s="1"/>
  <c r="Z29" i="1"/>
  <c r="Y28" i="1"/>
  <c r="BK61" i="1"/>
  <c r="BK60" i="1" s="1"/>
  <c r="BK58" i="1" s="1"/>
  <c r="AS60" i="1"/>
  <c r="AS58" i="1" s="1"/>
  <c r="AS91" i="1" s="1"/>
  <c r="BN20" i="1"/>
  <c r="AP20" i="1"/>
  <c r="AV20" i="1" s="1"/>
  <c r="AU20" i="1"/>
  <c r="BM20" i="1" s="1"/>
  <c r="AT24" i="1"/>
  <c r="AO24" i="1"/>
  <c r="BK8" i="1"/>
  <c r="BJ61" i="1"/>
  <c r="BJ60" i="1" s="1"/>
  <c r="BJ58" i="1" s="1"/>
  <c r="AR60" i="1"/>
  <c r="AR58" i="1" s="1"/>
  <c r="AR91" i="1" s="1"/>
  <c r="AP21" i="1"/>
  <c r="AV21" i="1" s="1"/>
  <c r="AU21" i="1"/>
  <c r="AU53" i="1"/>
  <c r="BM53" i="1" s="1"/>
  <c r="AB53" i="1"/>
  <c r="AV53" i="1" s="1"/>
  <c r="BN53" i="1" s="1"/>
  <c r="BK38" i="1"/>
  <c r="AS88" i="1"/>
  <c r="BK88" i="1" s="1"/>
  <c r="AS35" i="1"/>
  <c r="AO13" i="1"/>
  <c r="AT13" i="1"/>
  <c r="BL13" i="1" s="1"/>
  <c r="BJ29" i="1"/>
  <c r="BJ28" i="1" s="1"/>
  <c r="AR28" i="1"/>
  <c r="Z11" i="1"/>
  <c r="AS11" i="1"/>
  <c r="BK11" i="1" s="1"/>
  <c r="AP19" i="1"/>
  <c r="AV19" i="1" s="1"/>
  <c r="AU19" i="1"/>
  <c r="AT32" i="1"/>
  <c r="BL32" i="1" s="1"/>
  <c r="AO32" i="1"/>
  <c r="AP11" i="1"/>
  <c r="AO47" i="1"/>
  <c r="AT47" i="1"/>
  <c r="AP10" i="1"/>
  <c r="BH22" i="1"/>
  <c r="BM22" i="1"/>
  <c r="AA8" i="1"/>
  <c r="AP16" i="1"/>
  <c r="AV16" i="1" s="1"/>
  <c r="AU16" i="1"/>
  <c r="BM16" i="1" s="1"/>
  <c r="AO9" i="1"/>
  <c r="AT9" i="1"/>
  <c r="BL9" i="1" s="1"/>
  <c r="AP17" i="1"/>
  <c r="AV17" i="1" s="1"/>
  <c r="AU17" i="1"/>
  <c r="AP65" i="1"/>
  <c r="AV65" i="1" s="1"/>
  <c r="BN65" i="1" s="1"/>
  <c r="AU65" i="1"/>
  <c r="BM65" i="1" s="1"/>
  <c r="Y7" i="1"/>
  <c r="BG12" i="1"/>
  <c r="BL12" i="1"/>
  <c r="BH9" i="1"/>
  <c r="BH16" i="1"/>
  <c r="AP18" i="1"/>
  <c r="AV18" i="1" s="1"/>
  <c r="AU18" i="1"/>
  <c r="BM18" i="1" s="1"/>
  <c r="BH19" i="1"/>
  <c r="BN19" i="1" s="1"/>
  <c r="BM19" i="1"/>
  <c r="AO12" i="1"/>
  <c r="AT12" i="1"/>
  <c r="BG14" i="1"/>
  <c r="BL14" i="1"/>
  <c r="AO23" i="1"/>
  <c r="AU54" i="1"/>
  <c r="BM54" i="1" s="1"/>
  <c r="AB54" i="1"/>
  <c r="AV54" i="1" s="1"/>
  <c r="BN54" i="1" s="1"/>
  <c r="AP14" i="1"/>
  <c r="AV14" i="1" s="1"/>
  <c r="AU14" i="1"/>
  <c r="Z10" i="1"/>
  <c r="AS10" i="1"/>
  <c r="BK10" i="1" s="1"/>
  <c r="BL43" i="1"/>
  <c r="AT38" i="1"/>
  <c r="AO38" i="1"/>
  <c r="AU43" i="1"/>
  <c r="AP43" i="1"/>
  <c r="AV43" i="1" s="1"/>
  <c r="BG23" i="1"/>
  <c r="AB46" i="1"/>
  <c r="AS42" i="1"/>
  <c r="BK42" i="1" s="1"/>
  <c r="BK71" i="1"/>
  <c r="BK69" i="1" s="1"/>
  <c r="AS69" i="1"/>
  <c r="AT30" i="1"/>
  <c r="BL30" i="1" s="1"/>
  <c r="AO30" i="1"/>
  <c r="Y23" i="1"/>
  <c r="AR23" i="1"/>
  <c r="AO8" i="1"/>
  <c r="AT8" i="1"/>
  <c r="AT29" i="1"/>
  <c r="AO29" i="1"/>
  <c r="BH8" i="1"/>
  <c r="Y51" i="1"/>
  <c r="AS52" i="1"/>
  <c r="Z52" i="1"/>
  <c r="BF25" i="1"/>
  <c r="BK25" i="1"/>
  <c r="AU13" i="1" l="1"/>
  <c r="AP13" i="1"/>
  <c r="AV13" i="1" s="1"/>
  <c r="BM13" i="1"/>
  <c r="BH13" i="1"/>
  <c r="BN13" i="1" s="1"/>
  <c r="AT28" i="1"/>
  <c r="BL29" i="1"/>
  <c r="BL28" i="1" s="1"/>
  <c r="BL38" i="1"/>
  <c r="AT35" i="1"/>
  <c r="AT88" i="1"/>
  <c r="BL88" i="1" s="1"/>
  <c r="BH12" i="1"/>
  <c r="BN12" i="1" s="1"/>
  <c r="BL47" i="1"/>
  <c r="AT46" i="1"/>
  <c r="BL46" i="1" s="1"/>
  <c r="BK7" i="1"/>
  <c r="BL8" i="1"/>
  <c r="AP23" i="1"/>
  <c r="AT42" i="1"/>
  <c r="BL42" i="1" s="1"/>
  <c r="AA11" i="1"/>
  <c r="AT11" i="1"/>
  <c r="BL11" i="1" s="1"/>
  <c r="AU24" i="1"/>
  <c r="BM24" i="1" s="1"/>
  <c r="AP24" i="1"/>
  <c r="AV24" i="1" s="1"/>
  <c r="AU39" i="1"/>
  <c r="AP39" i="1"/>
  <c r="AV39" i="1" s="1"/>
  <c r="AU74" i="1"/>
  <c r="AP74" i="1"/>
  <c r="AV74" i="1" s="1"/>
  <c r="AP25" i="1"/>
  <c r="AV25" i="1" s="1"/>
  <c r="AU25" i="1"/>
  <c r="AU42" i="1"/>
  <c r="BM42" i="1" s="1"/>
  <c r="BM43" i="1"/>
  <c r="AU12" i="1"/>
  <c r="BM12" i="1" s="1"/>
  <c r="AP12" i="1"/>
  <c r="AV12" i="1" s="1"/>
  <c r="AU29" i="1"/>
  <c r="AP29" i="1"/>
  <c r="AU38" i="1"/>
  <c r="AP38" i="1"/>
  <c r="AV38" i="1" s="1"/>
  <c r="AU9" i="1"/>
  <c r="BM9" i="1" s="1"/>
  <c r="AP9" i="1"/>
  <c r="AV9" i="1" s="1"/>
  <c r="BL25" i="1"/>
  <c r="BG25" i="1"/>
  <c r="AU48" i="1"/>
  <c r="BM48" i="1" s="1"/>
  <c r="AP48" i="1"/>
  <c r="AV48" i="1" s="1"/>
  <c r="BN48" i="1" s="1"/>
  <c r="AT52" i="1"/>
  <c r="Z51" i="1"/>
  <c r="AA52" i="1"/>
  <c r="AS51" i="1"/>
  <c r="BK52" i="1"/>
  <c r="BK51" i="1" s="1"/>
  <c r="AA29" i="1"/>
  <c r="Z28" i="1"/>
  <c r="BJ23" i="1"/>
  <c r="BJ7" i="1" s="1"/>
  <c r="AR7" i="1"/>
  <c r="BH23" i="1"/>
  <c r="AB8" i="1"/>
  <c r="Z23" i="1"/>
  <c r="AS23" i="1"/>
  <c r="BK23" i="1" s="1"/>
  <c r="AA10" i="1"/>
  <c r="AT10" i="1"/>
  <c r="BL10" i="1" s="1"/>
  <c r="BH14" i="1"/>
  <c r="BN14" i="1" s="1"/>
  <c r="BM14" i="1"/>
  <c r="BN16" i="1"/>
  <c r="BL39" i="1"/>
  <c r="AT87" i="1"/>
  <c r="BL87" i="1" s="1"/>
  <c r="BL74" i="1"/>
  <c r="BL69" i="1" s="1"/>
  <c r="AT69" i="1"/>
  <c r="BN18" i="1"/>
  <c r="AS34" i="1"/>
  <c r="BK34" i="1" s="1"/>
  <c r="BK35" i="1"/>
  <c r="BH24" i="1"/>
  <c r="AP47" i="1"/>
  <c r="AV47" i="1" s="1"/>
  <c r="AU47" i="1"/>
  <c r="AS7" i="1"/>
  <c r="AU8" i="1"/>
  <c r="AP8" i="1"/>
  <c r="AV8" i="1" s="1"/>
  <c r="BN8" i="1" s="1"/>
  <c r="AU30" i="1"/>
  <c r="BM30" i="1" s="1"/>
  <c r="AP30" i="1"/>
  <c r="AV30" i="1" s="1"/>
  <c r="BN30" i="1" s="1"/>
  <c r="AV42" i="1"/>
  <c r="BN42" i="1" s="1"/>
  <c r="BN43" i="1"/>
  <c r="BN9" i="1"/>
  <c r="BN22" i="1"/>
  <c r="AU32" i="1"/>
  <c r="BM32" i="1" s="1"/>
  <c r="AP32" i="1"/>
  <c r="AV32" i="1" s="1"/>
  <c r="BN32" i="1" s="1"/>
  <c r="AU44" i="1"/>
  <c r="BM44" i="1" s="1"/>
  <c r="AP44" i="1"/>
  <c r="AV44" i="1" s="1"/>
  <c r="BN44" i="1" s="1"/>
  <c r="BF7" i="1"/>
  <c r="BF91" i="1" s="1"/>
  <c r="BL52" i="1" l="1"/>
  <c r="BL51" i="1" s="1"/>
  <c r="AT51" i="1"/>
  <c r="BN47" i="1"/>
  <c r="AV46" i="1"/>
  <c r="BN46" i="1" s="1"/>
  <c r="BM29" i="1"/>
  <c r="BM28" i="1" s="1"/>
  <c r="AU28" i="1"/>
  <c r="BN24" i="1"/>
  <c r="AA28" i="1"/>
  <c r="AB29" i="1"/>
  <c r="AB28" i="1" s="1"/>
  <c r="BM25" i="1"/>
  <c r="BH25" i="1"/>
  <c r="BN25" i="1" s="1"/>
  <c r="BG7" i="1"/>
  <c r="BG91" i="1" s="1"/>
  <c r="BN39" i="1"/>
  <c r="AV87" i="1"/>
  <c r="BN87" i="1" s="1"/>
  <c r="BM47" i="1"/>
  <c r="AU46" i="1"/>
  <c r="BM46" i="1" s="1"/>
  <c r="BM38" i="1"/>
  <c r="AU88" i="1"/>
  <c r="BM88" i="1" s="1"/>
  <c r="AU35" i="1"/>
  <c r="BN74" i="1"/>
  <c r="BN69" i="1" s="1"/>
  <c r="AV69" i="1"/>
  <c r="AB52" i="1"/>
  <c r="AA51" i="1"/>
  <c r="AU52" i="1"/>
  <c r="AB10" i="1"/>
  <c r="AV10" i="1" s="1"/>
  <c r="BN10" i="1" s="1"/>
  <c r="AU10" i="1"/>
  <c r="BM10" i="1" s="1"/>
  <c r="BN38" i="1"/>
  <c r="AV88" i="1"/>
  <c r="BN88" i="1" s="1"/>
  <c r="AV35" i="1"/>
  <c r="AA23" i="1"/>
  <c r="Z7" i="1"/>
  <c r="AT23" i="1"/>
  <c r="BL23" i="1" s="1"/>
  <c r="BL7" i="1" s="1"/>
  <c r="AV29" i="1"/>
  <c r="AB11" i="1"/>
  <c r="AV11" i="1" s="1"/>
  <c r="BN11" i="1" s="1"/>
  <c r="AU11" i="1"/>
  <c r="BM11" i="1" s="1"/>
  <c r="BH7" i="1"/>
  <c r="BH91" i="1" s="1"/>
  <c r="BM74" i="1"/>
  <c r="BM69" i="1" s="1"/>
  <c r="AU69" i="1"/>
  <c r="AA7" i="1"/>
  <c r="BM39" i="1"/>
  <c r="AU87" i="1"/>
  <c r="BM87" i="1" s="1"/>
  <c r="BM8" i="1"/>
  <c r="BL35" i="1"/>
  <c r="AT34" i="1"/>
  <c r="BL34" i="1" s="1"/>
  <c r="BM35" i="1" l="1"/>
  <c r="AU34" i="1"/>
  <c r="BM34" i="1" s="1"/>
  <c r="AV28" i="1"/>
  <c r="BN29" i="1"/>
  <c r="BN28" i="1" s="1"/>
  <c r="AB23" i="1"/>
  <c r="AV23" i="1" s="1"/>
  <c r="BN23" i="1" s="1"/>
  <c r="BN7" i="1" s="1"/>
  <c r="AU23" i="1"/>
  <c r="AB51" i="1"/>
  <c r="AV52" i="1"/>
  <c r="AT7" i="1"/>
  <c r="BM52" i="1"/>
  <c r="BM51" i="1" s="1"/>
  <c r="AU51" i="1"/>
  <c r="AV34" i="1"/>
  <c r="BN34" i="1" s="1"/>
  <c r="BN35" i="1"/>
  <c r="BN52" i="1" l="1"/>
  <c r="BN51" i="1" s="1"/>
  <c r="AV51" i="1"/>
  <c r="AB7" i="1"/>
  <c r="AV7" i="1"/>
  <c r="BM23" i="1"/>
  <c r="BM7" i="1" s="1"/>
  <c r="AU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iniasri1@gmail.com</author>
  </authors>
  <commentList>
    <comment ref="T42" authorId="0" shapeId="0" xr:uid="{ACC68385-29CA-4A0A-8762-2CE301B3E87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Trued-Up by JERC</t>
        </r>
      </text>
    </comment>
    <comment ref="AL52" authorId="1" shapeId="0" xr:uid="{FD773AA9-40F5-4037-83D5-135A91E00D4B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Rs.2.40 per Unit
</t>
        </r>
      </text>
    </comment>
    <comment ref="AM52" authorId="1" shapeId="0" xr:uid="{23025C15-F4FB-47A2-925B-173455F1F868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Rs.2.40 per Unit
</t>
        </r>
      </text>
    </comment>
    <comment ref="AN52" authorId="1" shapeId="0" xr:uid="{905C80A7-03E2-45F5-A277-545A97B4DFBE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Rs.2.40 per Unit
</t>
        </r>
      </text>
    </comment>
    <comment ref="AO52" authorId="1" shapeId="0" xr:uid="{9251FA95-4806-42EB-8F8E-6E0E6C84AC86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Rs.2.40 per Unit
</t>
        </r>
      </text>
    </comment>
    <comment ref="AP52" authorId="1" shapeId="0" xr:uid="{0B50295D-42C1-46F9-910D-526E34EB967C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Rs.2.40 per Unit
</t>
        </r>
      </text>
    </comment>
    <comment ref="AL55" authorId="1" shapeId="0" xr:uid="{A272A0A1-B4DD-4B64-AB03-56897CFEA470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Rs.2.40 per Unit
</t>
        </r>
      </text>
    </comment>
    <comment ref="AM55" authorId="1" shapeId="0" xr:uid="{273403A6-BF3E-44F3-A668-F785DF1C3E4B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Rs.2.40 per Unit
</t>
        </r>
      </text>
    </comment>
    <comment ref="AN55" authorId="1" shapeId="0" xr:uid="{01AD9BB2-3496-4ABC-96A0-B72D01874AFA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Rs.2.40 per Unit
</t>
        </r>
      </text>
    </comment>
    <comment ref="AO55" authorId="1" shapeId="0" xr:uid="{A90B72D3-C9D4-4B9C-9879-2EFCA4F76C3F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Rs.2.40 per Unit
</t>
        </r>
      </text>
    </comment>
    <comment ref="AP55" authorId="1" shapeId="0" xr:uid="{33FF327A-66B4-493C-BDCE-59EDDD48C982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Rs.2.40 per Unit
</t>
        </r>
      </text>
    </comment>
    <comment ref="AL56" authorId="1" shapeId="0" xr:uid="{77B04CA6-F642-4076-8501-BAE02C3B5D05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Rs.2.40 per Unit
</t>
        </r>
      </text>
    </comment>
    <comment ref="AM56" authorId="1" shapeId="0" xr:uid="{545CDE7B-49BD-4807-8D6F-B4247D660399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Rs.2.40 per Unit
</t>
        </r>
      </text>
    </comment>
    <comment ref="AN56" authorId="1" shapeId="0" xr:uid="{179D5A7C-C707-474B-B009-DCEB4856233A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Rs.2.40 per Unit
</t>
        </r>
      </text>
    </comment>
    <comment ref="AO56" authorId="1" shapeId="0" xr:uid="{34500734-E57D-4DAE-AD63-D91B5D827169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Rs.2.40 per Unit
</t>
        </r>
      </text>
    </comment>
    <comment ref="AP56" authorId="1" shapeId="0" xr:uid="{7AE85B9B-F2B5-4285-B478-C20196E7E5CC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Rs.2.40 per Unit
</t>
        </r>
      </text>
    </comment>
    <comment ref="AL70" authorId="1" shapeId="0" xr:uid="{0A24E74E-6638-4385-87E3-91F325AF69A2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(2.72+0.07)
</t>
        </r>
      </text>
    </comment>
    <comment ref="AM70" authorId="1" shapeId="0" xr:uid="{E2C7D218-8227-4E95-939C-2BDBDE38C97F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(2.72+0.07)
</t>
        </r>
      </text>
    </comment>
    <comment ref="AN70" authorId="1" shapeId="0" xr:uid="{7304C83C-D74B-44AC-92DF-FFEE6628619F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(2.72+0.07)
</t>
        </r>
      </text>
    </comment>
    <comment ref="AO70" authorId="1" shapeId="0" xr:uid="{46292145-0B3E-45D0-BF09-52DCC08D7147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(2.72+0.07)
</t>
        </r>
      </text>
    </comment>
    <comment ref="AP70" authorId="1" shapeId="0" xr:uid="{EEDAB041-37D2-45F6-B593-47A0F5F21933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(2.72+0.07)
</t>
        </r>
      </text>
    </comment>
    <comment ref="AL72" authorId="1" shapeId="0" xr:uid="{4E96D5AB-A022-4C58-B7A7-60A793D89A26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Rs.2.83/unit +0.07 trading margin.</t>
        </r>
      </text>
    </comment>
    <comment ref="AM72" authorId="1" shapeId="0" xr:uid="{7FCB9ED7-62B8-477C-A171-20BB69B23E9E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Rs.2.83/unit +0.07 trading margin.</t>
        </r>
      </text>
    </comment>
    <comment ref="AN72" authorId="1" shapeId="0" xr:uid="{037F6077-BB06-417E-A2C9-3D3141279457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Rs.2.83/unit +0.07 trading margin.</t>
        </r>
      </text>
    </comment>
    <comment ref="AO72" authorId="1" shapeId="0" xr:uid="{9989B8D8-57DA-4E4B-8419-6788DB10E35F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Rs.2.83/unit +0.07 trading margin.</t>
        </r>
      </text>
    </comment>
    <comment ref="AP72" authorId="1" shapeId="0" xr:uid="{1AC5D9FA-6F61-4CE4-BE9D-5CA265D0E432}">
      <text>
        <r>
          <rPr>
            <b/>
            <sz val="9"/>
            <color indexed="81"/>
            <rFont val="Tahoma"/>
            <family val="2"/>
          </rPr>
          <t>iniasri1@gmail.com:</t>
        </r>
        <r>
          <rPr>
            <sz val="9"/>
            <color indexed="81"/>
            <rFont val="Tahoma"/>
            <family val="2"/>
          </rPr>
          <t xml:space="preserve">
As per PPA Rs.2.83/unit +0.07 trading margin.</t>
        </r>
      </text>
    </comment>
    <comment ref="AL75" authorId="0" shapeId="0" xr:uid="{91B1D2EC-3850-4F6E-94CF-EE6A6CCF3C9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As per PPA - Rs.5/unit</t>
        </r>
      </text>
    </comment>
    <comment ref="AM75" authorId="0" shapeId="0" xr:uid="{2AA90B11-0C90-4DB4-894A-592829AD17A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As per PPA - Rs.5/unit</t>
        </r>
      </text>
    </comment>
    <comment ref="AN75" authorId="0" shapeId="0" xr:uid="{D3FBF890-CC11-4F75-A9B9-C8F6A86E9A0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As per PPA - Rs.5/unit</t>
        </r>
      </text>
    </comment>
    <comment ref="AO75" authorId="0" shapeId="0" xr:uid="{E57B605C-E9AE-4D46-ABEF-D318AABF486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As per PPA - Rs.5/unit</t>
        </r>
      </text>
    </comment>
    <comment ref="AP75" authorId="0" shapeId="0" xr:uid="{DE90EF5F-EE59-4D28-9BFF-EF8DB929F71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As per PPA - Rs.5/unit</t>
        </r>
      </text>
    </comment>
  </commentList>
</comments>
</file>

<file path=xl/sharedStrings.xml><?xml version="1.0" encoding="utf-8"?>
<sst xmlns="http://schemas.openxmlformats.org/spreadsheetml/2006/main" count="179" uniqueCount="137">
  <si>
    <t>Sr. No.</t>
  </si>
  <si>
    <t>Source</t>
  </si>
  <si>
    <t>Capacity (MW)</t>
  </si>
  <si>
    <t>Firm Allocation to Licensee</t>
  </si>
  <si>
    <t>Share from Unallocated capacity</t>
  </si>
  <si>
    <t>Avail. / PLF (in %) (PLF Considered for FY 2024-25)</t>
  </si>
  <si>
    <t>Gross Generation (MU)</t>
  </si>
  <si>
    <t>Aux consumption (%)</t>
  </si>
  <si>
    <t>Net Generation (MU)</t>
  </si>
  <si>
    <t>External Losses (%)</t>
  </si>
  <si>
    <t>Energy recd. by Licensee (MU)</t>
  </si>
  <si>
    <t>Power Purchase (MUs)</t>
  </si>
  <si>
    <t xml:space="preserve">Power Purchase Cost - Variable Cost (VC) </t>
  </si>
  <si>
    <t>Power Purchase Cost - Fixed Cost Cost (FC) (Rs.Cr)</t>
  </si>
  <si>
    <t>Total Power Purchase Cost - (Rs.Cr)</t>
  </si>
  <si>
    <t>Total share (Allocated + Unallocated)</t>
  </si>
  <si>
    <t>Base Year</t>
  </si>
  <si>
    <t>Projections</t>
  </si>
  <si>
    <t>Actuals (MU)</t>
  </si>
  <si>
    <t xml:space="preserve">Base Year Projections </t>
  </si>
  <si>
    <t>Base Year Projections recorded by Licensee</t>
  </si>
  <si>
    <t>Projections of Energy recorded by Licensee</t>
  </si>
  <si>
    <t>Actuals 
(VC- Paisa/unit)</t>
  </si>
  <si>
    <t>Actual 
(VC-Rs.Crore)</t>
  </si>
  <si>
    <t>Base Year Projections  (VC- Paisa/unit)</t>
  </si>
  <si>
    <t>Projections (%)</t>
  </si>
  <si>
    <t>Projections (VC- Paisa/unit)</t>
  </si>
  <si>
    <t>Base Year Projections  (VC- Rs.Crore)</t>
  </si>
  <si>
    <t>Projections  (VC- Rs.Crore)</t>
  </si>
  <si>
    <t>Actuals</t>
  </si>
  <si>
    <t>Base Year Projections</t>
  </si>
  <si>
    <t xml:space="preserve">Projections </t>
  </si>
  <si>
    <t>Projections (FC Rs.Crore)</t>
  </si>
  <si>
    <t>Projections (VC+FC)</t>
  </si>
  <si>
    <t>%</t>
  </si>
  <si>
    <t>MW</t>
  </si>
  <si>
    <t>FY 2024-25</t>
  </si>
  <si>
    <t>2025-26</t>
  </si>
  <si>
    <t>2026-27</t>
  </si>
  <si>
    <t>2027-28</t>
  </si>
  <si>
    <t>2028-29</t>
  </si>
  <si>
    <t>2029-30</t>
  </si>
  <si>
    <t>2022-23</t>
  </si>
  <si>
    <t>2023-24</t>
  </si>
  <si>
    <t>2024-25 (H1) + 2023-24 (H2)</t>
  </si>
  <si>
    <t>2024-25 (H1)</t>
  </si>
  <si>
    <t>2024-25</t>
  </si>
  <si>
    <t>% increase w.r.t FY 2022-23 to FY 2023-24</t>
  </si>
  <si>
    <t xml:space="preserve">% increase w.r.t FY 2023-24 to FY 2024-25 </t>
  </si>
  <si>
    <t>CAGR  (considered)</t>
  </si>
  <si>
    <t>% increase w.r.t FY 2019-20 to FY 2020-21</t>
  </si>
  <si>
    <t xml:space="preserve">% increase w.r.t FY 2020-21 to FY 2021-22 </t>
  </si>
  <si>
    <t>CAGR Considered</t>
  </si>
  <si>
    <t>2024-25 (Base year)</t>
  </si>
  <si>
    <t>A</t>
  </si>
  <si>
    <t>Central Sector Power Stations</t>
  </si>
  <si>
    <t>I</t>
  </si>
  <si>
    <t>NTPC</t>
  </si>
  <si>
    <t>KSTPS</t>
  </si>
  <si>
    <t>VSTPS - I</t>
  </si>
  <si>
    <t>VSTPS - II</t>
  </si>
  <si>
    <t>VSTPS -III</t>
  </si>
  <si>
    <t>VSTPS-IV</t>
  </si>
  <si>
    <t>VSTPS-V</t>
  </si>
  <si>
    <t>KGPP</t>
  </si>
  <si>
    <t>GGPP</t>
  </si>
  <si>
    <t>SIPAT- I</t>
  </si>
  <si>
    <t>KSTPS-III (Unit- 7)</t>
  </si>
  <si>
    <t>RSTPS</t>
  </si>
  <si>
    <t>SIPAT- II</t>
  </si>
  <si>
    <t>Solapur</t>
  </si>
  <si>
    <t>Gadarwara</t>
  </si>
  <si>
    <t>Lara</t>
  </si>
  <si>
    <t>Khargone</t>
  </si>
  <si>
    <t>Mouda I</t>
  </si>
  <si>
    <t>Mouda II</t>
  </si>
  <si>
    <t>Add/ Less: Other Adjustments</t>
  </si>
  <si>
    <t>II</t>
  </si>
  <si>
    <t>NPCIL</t>
  </si>
  <si>
    <t>KAPS 1&amp;2</t>
  </si>
  <si>
    <t>KAPS 3&amp;4</t>
  </si>
  <si>
    <t>KAPS 1&amp;2 (Adjustment)</t>
  </si>
  <si>
    <t>TAPS</t>
  </si>
  <si>
    <t>B</t>
  </si>
  <si>
    <t>Traders</t>
  </si>
  <si>
    <t>a)IEX PURCHASEAND SALES</t>
  </si>
  <si>
    <t xml:space="preserve">IEX PURCHASE </t>
  </si>
  <si>
    <t>DAM/RTM</t>
  </si>
  <si>
    <t>IEX SALES</t>
  </si>
  <si>
    <t>b) Traders Drawal</t>
  </si>
  <si>
    <t>Traders Injection</t>
  </si>
  <si>
    <t>C</t>
  </si>
  <si>
    <t>OVER/ UNDER DRAWAL</t>
  </si>
  <si>
    <t>OVER DRAWAL</t>
  </si>
  <si>
    <t>UNDER DRAWAL</t>
  </si>
  <si>
    <t>D</t>
  </si>
  <si>
    <t>Banking of Power</t>
  </si>
  <si>
    <t>Drawal</t>
  </si>
  <si>
    <t>Injection</t>
  </si>
  <si>
    <t>E</t>
  </si>
  <si>
    <t>Within State Generations</t>
  </si>
  <si>
    <t>Co-Generation</t>
  </si>
  <si>
    <t>Vedanta Plant-1</t>
  </si>
  <si>
    <t>M/s Vedanta Plant (I), Amona</t>
  </si>
  <si>
    <t>M/s PTC India Ltd, New Delhi(GEPL)</t>
  </si>
  <si>
    <t>Vedanta Plant -2</t>
  </si>
  <si>
    <t>Goa Sponge and private limited</t>
  </si>
  <si>
    <t>F</t>
  </si>
  <si>
    <t>Renewable Purchase Obligation (RPO)</t>
  </si>
  <si>
    <t>Solar</t>
  </si>
  <si>
    <t>NVVNL Solar</t>
  </si>
  <si>
    <t>-</t>
  </si>
  <si>
    <t>Solar STOA</t>
  </si>
  <si>
    <t>Manikaran power limited-Kolkata</t>
  </si>
  <si>
    <t xml:space="preserve">APPCPL, Gurgaon </t>
  </si>
  <si>
    <t>SECI Solar</t>
  </si>
  <si>
    <t xml:space="preserve">Net Metering </t>
  </si>
  <si>
    <t>Non-Solar</t>
  </si>
  <si>
    <t>SECI Wind Tranche II LTOA</t>
  </si>
  <si>
    <t>Manikaran STOA (Non Solar)</t>
  </si>
  <si>
    <t>SECI Wind Tranche-VI</t>
  </si>
  <si>
    <t>SECI 150 MW (Hybrid)</t>
  </si>
  <si>
    <t>Hindustan Waste Treatment plant</t>
  </si>
  <si>
    <t>Vasudha Waste Treatment plant</t>
  </si>
  <si>
    <t>III</t>
  </si>
  <si>
    <t>GDAM/GTAM</t>
  </si>
  <si>
    <t>G</t>
  </si>
  <si>
    <t>REC Certificates</t>
  </si>
  <si>
    <t>Solar-REC</t>
  </si>
  <si>
    <t>Non Solar- REC</t>
  </si>
  <si>
    <t>H</t>
  </si>
  <si>
    <t>OTHER CHARGES</t>
  </si>
  <si>
    <t>PGCIL Charges</t>
  </si>
  <si>
    <t>Open Access Charges</t>
  </si>
  <si>
    <t>IEX  corridor charges</t>
  </si>
  <si>
    <t>Additional Power Purchase Cost recovered from Industrial Consumers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</si>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</sst>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_(* #,##0.00_);_(* \(#,##0.00\);_(* &quot;-&quot;??_);_(@_)"/>
    <numFmt numFmtId="165" formatCode="_ * #,##0.000_ ;_ * \-#,##0.000_ ;_ * &quot;-&quot;??_ ;_ @_ "/>
    <numFmt numFmtId="166" formatCode="_(* #,##0_);_(* \(#,##0\);_(* &quot;-&quot;??_);_(@_)"/>
    <numFmt numFmtId="167" formatCode="[$-409]mmm/yy;@"/>
    <numFmt numFmtId="168" formatCode="_(* #,##0.0_);_(* \(#,##0.0\);_(* &quot;-&quot;??_);_(@_)"/>
    <numFmt numFmtId="169" formatCode="_ * #,##0_ ;_ * \-#,##0_ ;_ * &quot;-&quot;??_ ;_ @_ "/>
    <numFmt numFmtId="170" formatCode="0.000"/>
    <numFmt numFmtId="171" formatCode="0.0000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</font>
    <font>
      <b/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b/>
      <sz val="12"/>
      <color theme="6"/>
      <name val="Aptos Narrow"/>
      <family val="2"/>
      <scheme val="minor"/>
    </font>
    <font>
      <sz val="12"/>
      <color theme="6"/>
      <name val="Aptos Narrow"/>
      <family val="2"/>
      <scheme val="minor"/>
    </font>
    <font>
      <b/>
      <sz val="12"/>
      <color theme="6"/>
      <name val="Calibri"/>
      <family val="2"/>
    </font>
    <font>
      <sz val="12"/>
      <color theme="6"/>
      <name val="Calibri"/>
      <family val="2"/>
    </font>
    <font>
      <sz val="11"/>
      <color theme="6"/>
      <name val="Calibri"/>
      <family val="2"/>
    </font>
    <font>
      <sz val="11"/>
      <color theme="6"/>
      <name val="Aptos Narrow"/>
      <family val="2"/>
      <scheme val="minor"/>
    </font>
    <font>
      <b/>
      <sz val="12"/>
      <color rgb="FF0070C0"/>
      <name val="Aptos Narrow"/>
      <family val="2"/>
      <scheme val="minor"/>
    </font>
    <font>
      <sz val="12"/>
      <color rgb="FF0070C0"/>
      <name val="Aptos Narrow"/>
      <family val="2"/>
      <scheme val="minor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sz val="11"/>
      <color rgb="FF0070C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" fillId="0" borderId="0"/>
  </cellStyleXfs>
  <cellXfs count="246">
    <xf numFmtId="0" fontId="0" fillId="0" borderId="0" xfId="0"/>
    <xf numFmtId="0" fontId="3" fillId="2" borderId="1" xfId="3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1" xfId="3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 wrapText="1"/>
    </xf>
    <xf numFmtId="0" fontId="5" fillId="0" borderId="8" xfId="3" applyFont="1" applyBorder="1" applyAlignment="1">
      <alignment vertical="center" wrapText="1"/>
    </xf>
    <xf numFmtId="0" fontId="5" fillId="0" borderId="9" xfId="3" applyFont="1" applyBorder="1" applyAlignment="1">
      <alignment vertical="center" wrapText="1"/>
    </xf>
    <xf numFmtId="0" fontId="5" fillId="0" borderId="9" xfId="3" applyFont="1" applyBorder="1" applyAlignment="1">
      <alignment horizontal="center" vertical="center" wrapText="1"/>
    </xf>
    <xf numFmtId="0" fontId="5" fillId="0" borderId="10" xfId="3" applyFont="1" applyBorder="1" applyAlignment="1">
      <alignment horizontal="center" vertical="center" wrapText="1"/>
    </xf>
    <xf numFmtId="0" fontId="5" fillId="0" borderId="11" xfId="3" applyFont="1" applyBorder="1" applyAlignment="1">
      <alignment horizontal="center" vertical="center" wrapText="1"/>
    </xf>
    <xf numFmtId="0" fontId="5" fillId="0" borderId="12" xfId="3" applyFont="1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3" xfId="3" applyFont="1" applyBorder="1" applyAlignment="1">
      <alignment horizontal="center" vertical="center" wrapText="1"/>
    </xf>
    <xf numFmtId="0" fontId="6" fillId="0" borderId="14" xfId="3" applyFont="1" applyBorder="1" applyAlignment="1">
      <alignment horizontal="center" vertical="center"/>
    </xf>
    <xf numFmtId="0" fontId="6" fillId="0" borderId="15" xfId="3" applyFont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 wrapText="1"/>
    </xf>
    <xf numFmtId="0" fontId="6" fillId="0" borderId="17" xfId="3" applyFont="1" applyBorder="1" applyAlignment="1">
      <alignment horizontal="center" vertical="center" wrapText="1"/>
    </xf>
    <xf numFmtId="0" fontId="6" fillId="0" borderId="18" xfId="3" applyFont="1" applyBorder="1" applyAlignment="1">
      <alignment horizontal="center" vertical="center" wrapText="1"/>
    </xf>
    <xf numFmtId="10" fontId="6" fillId="0" borderId="14" xfId="3" applyNumberFormat="1" applyFont="1" applyBorder="1" applyAlignment="1">
      <alignment horizontal="center" vertical="center" wrapText="1"/>
    </xf>
    <xf numFmtId="10" fontId="6" fillId="0" borderId="15" xfId="2" applyNumberFormat="1" applyFont="1" applyBorder="1" applyAlignment="1">
      <alignment horizontal="center" vertical="center" wrapText="1"/>
    </xf>
    <xf numFmtId="10" fontId="6" fillId="0" borderId="16" xfId="2" applyNumberFormat="1" applyFont="1" applyBorder="1" applyAlignment="1">
      <alignment horizontal="center" vertical="center" wrapText="1"/>
    </xf>
    <xf numFmtId="0" fontId="6" fillId="0" borderId="14" xfId="3" applyFont="1" applyBorder="1" applyAlignment="1">
      <alignment horizontal="center" vertical="center" wrapText="1"/>
    </xf>
    <xf numFmtId="0" fontId="3" fillId="0" borderId="18" xfId="3" applyFont="1" applyBorder="1" applyAlignment="1">
      <alignment horizontal="center" vertical="center" wrapText="1"/>
    </xf>
    <xf numFmtId="0" fontId="3" fillId="0" borderId="14" xfId="3" applyFont="1" applyBorder="1" applyAlignment="1">
      <alignment horizontal="center" vertical="center" wrapText="1"/>
    </xf>
    <xf numFmtId="0" fontId="3" fillId="0" borderId="15" xfId="3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vertical="center" wrapText="1"/>
    </xf>
    <xf numFmtId="164" fontId="6" fillId="0" borderId="13" xfId="4" applyFont="1" applyFill="1" applyBorder="1" applyAlignment="1">
      <alignment horizontal="center" vertical="center" wrapText="1"/>
    </xf>
    <xf numFmtId="10" fontId="6" fillId="0" borderId="14" xfId="2" applyNumberFormat="1" applyFont="1" applyFill="1" applyBorder="1" applyAlignment="1">
      <alignment horizontal="center" vertical="center"/>
    </xf>
    <xf numFmtId="164" fontId="6" fillId="0" borderId="15" xfId="4" applyFont="1" applyFill="1" applyBorder="1" applyAlignment="1">
      <alignment horizontal="center" vertical="center" wrapText="1"/>
    </xf>
    <xf numFmtId="164" fontId="6" fillId="0" borderId="16" xfId="4" applyFont="1" applyFill="1" applyBorder="1" applyAlignment="1">
      <alignment horizontal="center" vertical="center" wrapText="1"/>
    </xf>
    <xf numFmtId="164" fontId="6" fillId="0" borderId="17" xfId="4" applyFont="1" applyFill="1" applyBorder="1" applyAlignment="1">
      <alignment horizontal="center" vertical="center" wrapText="1"/>
    </xf>
    <xf numFmtId="164" fontId="6" fillId="0" borderId="18" xfId="4" applyFont="1" applyFill="1" applyBorder="1" applyAlignment="1">
      <alignment horizontal="center" vertical="center" wrapText="1"/>
    </xf>
    <xf numFmtId="10" fontId="6" fillId="0" borderId="14" xfId="2" applyNumberFormat="1" applyFont="1" applyFill="1" applyBorder="1" applyAlignment="1">
      <alignment horizontal="center" vertical="center" wrapText="1"/>
    </xf>
    <xf numFmtId="10" fontId="6" fillId="0" borderId="15" xfId="2" applyNumberFormat="1" applyFont="1" applyFill="1" applyBorder="1" applyAlignment="1">
      <alignment horizontal="center" vertical="center" wrapText="1"/>
    </xf>
    <xf numFmtId="10" fontId="6" fillId="0" borderId="16" xfId="2" applyNumberFormat="1" applyFont="1" applyFill="1" applyBorder="1" applyAlignment="1">
      <alignment horizontal="center" vertical="center" wrapText="1"/>
    </xf>
    <xf numFmtId="164" fontId="6" fillId="0" borderId="14" xfId="4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64" fontId="7" fillId="0" borderId="13" xfId="4" applyFont="1" applyFill="1" applyBorder="1" applyAlignment="1">
      <alignment vertical="center"/>
    </xf>
    <xf numFmtId="10" fontId="7" fillId="0" borderId="14" xfId="2" applyNumberFormat="1" applyFont="1" applyFill="1" applyBorder="1" applyAlignment="1">
      <alignment horizontal="center" vertical="center"/>
    </xf>
    <xf numFmtId="164" fontId="7" fillId="0" borderId="15" xfId="4" applyFont="1" applyFill="1" applyBorder="1" applyAlignment="1">
      <alignment horizontal="center" vertical="center"/>
    </xf>
    <xf numFmtId="10" fontId="7" fillId="0" borderId="17" xfId="5" applyNumberFormat="1" applyFont="1" applyFill="1" applyBorder="1" applyAlignment="1">
      <alignment horizontal="center" vertical="center"/>
    </xf>
    <xf numFmtId="43" fontId="7" fillId="0" borderId="18" xfId="1" applyFont="1" applyFill="1" applyBorder="1" applyAlignment="1">
      <alignment horizontal="center" vertical="center" wrapText="1"/>
    </xf>
    <xf numFmtId="10" fontId="7" fillId="0" borderId="18" xfId="5" applyNumberFormat="1" applyFont="1" applyFill="1" applyBorder="1" applyAlignment="1">
      <alignment horizontal="center" vertical="center" wrapText="1"/>
    </xf>
    <xf numFmtId="10" fontId="7" fillId="0" borderId="14" xfId="2" applyNumberFormat="1" applyFont="1" applyFill="1" applyBorder="1" applyAlignment="1">
      <alignment horizontal="center" vertical="center" wrapText="1"/>
    </xf>
    <xf numFmtId="10" fontId="7" fillId="0" borderId="15" xfId="2" applyNumberFormat="1" applyFont="1" applyFill="1" applyBorder="1" applyAlignment="1">
      <alignment horizontal="center" vertical="center" wrapText="1"/>
    </xf>
    <xf numFmtId="10" fontId="7" fillId="0" borderId="16" xfId="2" applyNumberFormat="1" applyFont="1" applyFill="1" applyBorder="1" applyAlignment="1">
      <alignment horizontal="center" vertical="center" wrapText="1"/>
    </xf>
    <xf numFmtId="164" fontId="7" fillId="0" borderId="18" xfId="4" applyFont="1" applyFill="1" applyBorder="1" applyAlignment="1">
      <alignment vertical="center" wrapText="1"/>
    </xf>
    <xf numFmtId="43" fontId="7" fillId="0" borderId="14" xfId="1" applyFont="1" applyFill="1" applyBorder="1" applyAlignment="1">
      <alignment horizontal="center" vertical="center" wrapText="1"/>
    </xf>
    <xf numFmtId="43" fontId="7" fillId="0" borderId="16" xfId="1" applyFont="1" applyFill="1" applyBorder="1" applyAlignment="1">
      <alignment horizontal="center" vertical="center" wrapText="1"/>
    </xf>
    <xf numFmtId="164" fontId="5" fillId="0" borderId="18" xfId="4" applyFont="1" applyFill="1" applyBorder="1" applyAlignment="1">
      <alignment horizontal="center" vertical="center" wrapText="1"/>
    </xf>
    <xf numFmtId="164" fontId="5" fillId="0" borderId="14" xfId="4" applyFont="1" applyFill="1" applyBorder="1" applyAlignment="1">
      <alignment horizontal="center" vertical="center" wrapText="1"/>
    </xf>
    <xf numFmtId="164" fontId="5" fillId="0" borderId="15" xfId="4" applyFont="1" applyFill="1" applyBorder="1" applyAlignment="1">
      <alignment horizontal="center" vertical="center" wrapText="1"/>
    </xf>
    <xf numFmtId="164" fontId="5" fillId="0" borderId="16" xfId="4" applyFont="1" applyFill="1" applyBorder="1" applyAlignment="1">
      <alignment horizontal="center" vertical="center" wrapText="1"/>
    </xf>
    <xf numFmtId="10" fontId="5" fillId="0" borderId="14" xfId="2" applyNumberFormat="1" applyFont="1" applyFill="1" applyBorder="1" applyAlignment="1">
      <alignment horizontal="center" vertical="center" wrapText="1"/>
    </xf>
    <xf numFmtId="10" fontId="5" fillId="0" borderId="15" xfId="2" applyNumberFormat="1" applyFont="1" applyFill="1" applyBorder="1" applyAlignment="1">
      <alignment horizontal="center" vertical="center" wrapText="1"/>
    </xf>
    <xf numFmtId="10" fontId="5" fillId="0" borderId="16" xfId="2" applyNumberFormat="1" applyFont="1" applyFill="1" applyBorder="1" applyAlignment="1">
      <alignment horizontal="center" vertical="center" wrapText="1"/>
    </xf>
    <xf numFmtId="43" fontId="7" fillId="0" borderId="14" xfId="1" applyFont="1" applyFill="1" applyBorder="1" applyAlignment="1">
      <alignment horizontal="center" vertical="center"/>
    </xf>
    <xf numFmtId="165" fontId="7" fillId="0" borderId="16" xfId="1" applyNumberFormat="1" applyFont="1" applyFill="1" applyBorder="1" applyAlignment="1">
      <alignment horizontal="center" vertical="center" wrapText="1"/>
    </xf>
    <xf numFmtId="166" fontId="7" fillId="0" borderId="13" xfId="4" applyNumberFormat="1" applyFont="1" applyFill="1" applyBorder="1" applyAlignment="1">
      <alignment horizontal="center" vertical="center" wrapText="1"/>
    </xf>
    <xf numFmtId="166" fontId="7" fillId="0" borderId="14" xfId="4" applyNumberFormat="1" applyFont="1" applyFill="1" applyBorder="1" applyAlignment="1">
      <alignment horizontal="center" vertical="center"/>
    </xf>
    <xf numFmtId="164" fontId="7" fillId="0" borderId="15" xfId="4" applyFont="1" applyFill="1" applyBorder="1" applyAlignment="1">
      <alignment horizontal="center" vertical="center" wrapText="1"/>
    </xf>
    <xf numFmtId="164" fontId="7" fillId="0" borderId="16" xfId="4" applyFont="1" applyFill="1" applyBorder="1" applyAlignment="1">
      <alignment horizontal="center" vertical="center" wrapText="1"/>
    </xf>
    <xf numFmtId="164" fontId="7" fillId="0" borderId="17" xfId="4" applyFont="1" applyFill="1" applyBorder="1" applyAlignment="1">
      <alignment horizontal="center" vertical="center" wrapText="1"/>
    </xf>
    <xf numFmtId="164" fontId="7" fillId="0" borderId="18" xfId="4" applyFont="1" applyFill="1" applyBorder="1" applyAlignment="1">
      <alignment horizontal="center" vertical="center" wrapText="1"/>
    </xf>
    <xf numFmtId="164" fontId="7" fillId="0" borderId="14" xfId="4" applyFont="1" applyFill="1" applyBorder="1" applyAlignment="1">
      <alignment horizontal="center" vertical="center" wrapText="1"/>
    </xf>
    <xf numFmtId="164" fontId="3" fillId="0" borderId="18" xfId="4" applyFont="1" applyFill="1" applyBorder="1" applyAlignment="1">
      <alignment horizontal="center" vertical="center" wrapText="1"/>
    </xf>
    <xf numFmtId="164" fontId="3" fillId="0" borderId="15" xfId="4" applyFont="1" applyFill="1" applyBorder="1" applyAlignment="1">
      <alignment horizontal="center" vertical="center" wrapText="1"/>
    </xf>
    <xf numFmtId="164" fontId="3" fillId="0" borderId="16" xfId="4" applyFont="1" applyFill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164" fontId="3" fillId="0" borderId="14" xfId="4" applyFont="1" applyFill="1" applyBorder="1" applyAlignment="1">
      <alignment horizontal="center" vertical="center" wrapText="1"/>
    </xf>
    <xf numFmtId="166" fontId="6" fillId="0" borderId="14" xfId="4" applyNumberFormat="1" applyFont="1" applyFill="1" applyBorder="1" applyAlignment="1">
      <alignment horizontal="center" vertical="center" wrapText="1"/>
    </xf>
    <xf numFmtId="166" fontId="6" fillId="0" borderId="17" xfId="4" applyNumberFormat="1" applyFont="1" applyFill="1" applyBorder="1" applyAlignment="1">
      <alignment horizontal="center" vertical="center" wrapText="1"/>
    </xf>
    <xf numFmtId="166" fontId="6" fillId="0" borderId="18" xfId="4" applyNumberFormat="1" applyFont="1" applyFill="1" applyBorder="1" applyAlignment="1">
      <alignment horizontal="center" vertical="center" wrapText="1"/>
    </xf>
    <xf numFmtId="166" fontId="6" fillId="0" borderId="15" xfId="4" applyNumberFormat="1" applyFont="1" applyFill="1" applyBorder="1" applyAlignment="1">
      <alignment horizontal="center" vertical="center" wrapText="1"/>
    </xf>
    <xf numFmtId="166" fontId="6" fillId="0" borderId="16" xfId="4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vertical="center"/>
    </xf>
    <xf numFmtId="164" fontId="7" fillId="0" borderId="13" xfId="4" applyFont="1" applyFill="1" applyBorder="1" applyAlignment="1">
      <alignment horizontal="center" vertical="center" wrapText="1"/>
    </xf>
    <xf numFmtId="10" fontId="7" fillId="0" borderId="17" xfId="2" applyNumberFormat="1" applyFont="1" applyFill="1" applyBorder="1" applyAlignment="1">
      <alignment horizontal="center" vertical="center" wrapText="1"/>
    </xf>
    <xf numFmtId="0" fontId="4" fillId="9" borderId="0" xfId="0" applyFont="1" applyFill="1" applyAlignment="1">
      <alignment vertical="center"/>
    </xf>
    <xf numFmtId="164" fontId="8" fillId="0" borderId="18" xfId="4" applyFont="1" applyFill="1" applyBorder="1" applyAlignment="1">
      <alignment vertical="center" wrapText="1"/>
    </xf>
    <xf numFmtId="166" fontId="6" fillId="0" borderId="13" xfId="4" applyNumberFormat="1" applyFont="1" applyFill="1" applyBorder="1" applyAlignment="1">
      <alignment horizontal="center" vertical="center" wrapText="1"/>
    </xf>
    <xf numFmtId="166" fontId="7" fillId="0" borderId="15" xfId="4" applyNumberFormat="1" applyFont="1" applyFill="1" applyBorder="1" applyAlignment="1">
      <alignment horizontal="center" vertical="center" wrapText="1"/>
    </xf>
    <xf numFmtId="166" fontId="6" fillId="0" borderId="14" xfId="4" applyNumberFormat="1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164" fontId="6" fillId="0" borderId="19" xfId="4" applyFont="1" applyFill="1" applyBorder="1" applyAlignment="1">
      <alignment horizontal="center" vertical="center" wrapText="1"/>
    </xf>
    <xf numFmtId="9" fontId="7" fillId="0" borderId="18" xfId="4" applyNumberFormat="1" applyFont="1" applyFill="1" applyBorder="1" applyAlignment="1">
      <alignment horizontal="center" vertical="center" wrapText="1"/>
    </xf>
    <xf numFmtId="168" fontId="7" fillId="0" borderId="13" xfId="4" applyNumberFormat="1" applyFont="1" applyFill="1" applyBorder="1" applyAlignment="1">
      <alignment horizontal="center" vertical="center" wrapText="1"/>
    </xf>
    <xf numFmtId="166" fontId="7" fillId="0" borderId="14" xfId="4" applyNumberFormat="1" applyFont="1" applyFill="1" applyBorder="1" applyAlignment="1">
      <alignment horizontal="center" vertical="center" wrapText="1"/>
    </xf>
    <xf numFmtId="164" fontId="4" fillId="0" borderId="15" xfId="0" applyNumberFormat="1" applyFont="1" applyBorder="1" applyAlignment="1">
      <alignment vertical="center"/>
    </xf>
    <xf numFmtId="164" fontId="4" fillId="0" borderId="16" xfId="0" applyNumberFormat="1" applyFont="1" applyBorder="1" applyAlignment="1">
      <alignment vertical="center"/>
    </xf>
    <xf numFmtId="164" fontId="4" fillId="0" borderId="14" xfId="0" applyNumberFormat="1" applyFont="1" applyBorder="1" applyAlignment="1">
      <alignment vertical="center"/>
    </xf>
    <xf numFmtId="164" fontId="4" fillId="0" borderId="18" xfId="0" applyNumberFormat="1" applyFont="1" applyBorder="1" applyAlignment="1">
      <alignment vertical="center"/>
    </xf>
    <xf numFmtId="164" fontId="9" fillId="0" borderId="15" xfId="4" applyFont="1" applyFill="1" applyBorder="1" applyAlignment="1">
      <alignment horizontal="center" vertical="center" wrapText="1"/>
    </xf>
    <xf numFmtId="164" fontId="9" fillId="0" borderId="16" xfId="4" applyFont="1" applyFill="1" applyBorder="1" applyAlignment="1">
      <alignment horizontal="center" vertical="center" wrapText="1"/>
    </xf>
    <xf numFmtId="164" fontId="8" fillId="0" borderId="15" xfId="4" applyFont="1" applyFill="1" applyBorder="1" applyAlignment="1">
      <alignment horizontal="center" vertical="center" wrapText="1"/>
    </xf>
    <xf numFmtId="164" fontId="4" fillId="0" borderId="14" xfId="4" applyFont="1" applyFill="1" applyBorder="1" applyAlignment="1">
      <alignment horizontal="center" vertical="center" wrapText="1"/>
    </xf>
    <xf numFmtId="164" fontId="4" fillId="0" borderId="15" xfId="4" applyFont="1" applyFill="1" applyBorder="1" applyAlignment="1">
      <alignment horizontal="center" vertical="center" wrapText="1"/>
    </xf>
    <xf numFmtId="164" fontId="4" fillId="0" borderId="16" xfId="4" applyFont="1" applyFill="1" applyBorder="1" applyAlignment="1">
      <alignment horizontal="center" vertical="center" wrapText="1"/>
    </xf>
    <xf numFmtId="164" fontId="4" fillId="0" borderId="18" xfId="4" applyFont="1" applyFill="1" applyBorder="1" applyAlignment="1">
      <alignment horizontal="center" vertical="center" wrapText="1"/>
    </xf>
    <xf numFmtId="164" fontId="10" fillId="0" borderId="15" xfId="4" applyFont="1" applyFill="1" applyBorder="1" applyAlignment="1">
      <alignment horizontal="center" vertical="center" wrapText="1"/>
    </xf>
    <xf numFmtId="164" fontId="10" fillId="0" borderId="16" xfId="4" applyFont="1" applyFill="1" applyBorder="1" applyAlignment="1">
      <alignment horizontal="center" vertical="center" wrapText="1"/>
    </xf>
    <xf numFmtId="0" fontId="4" fillId="0" borderId="16" xfId="0" applyFont="1" applyBorder="1" applyAlignment="1">
      <alignment vertical="center"/>
    </xf>
    <xf numFmtId="43" fontId="4" fillId="0" borderId="14" xfId="0" applyNumberFormat="1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2" fontId="4" fillId="0" borderId="15" xfId="0" applyNumberFormat="1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43" fontId="4" fillId="0" borderId="15" xfId="0" applyNumberFormat="1" applyFont="1" applyBorder="1" applyAlignment="1">
      <alignment vertical="center"/>
    </xf>
    <xf numFmtId="43" fontId="4" fillId="0" borderId="16" xfId="0" applyNumberFormat="1" applyFont="1" applyBorder="1" applyAlignment="1">
      <alignment vertical="center"/>
    </xf>
    <xf numFmtId="43" fontId="4" fillId="0" borderId="18" xfId="0" applyNumberFormat="1" applyFont="1" applyBorder="1" applyAlignment="1">
      <alignment vertical="center"/>
    </xf>
    <xf numFmtId="164" fontId="7" fillId="0" borderId="18" xfId="4" applyFont="1" applyBorder="1" applyAlignment="1">
      <alignment horizontal="center" vertical="center" wrapText="1"/>
    </xf>
    <xf numFmtId="164" fontId="11" fillId="0" borderId="14" xfId="4" applyFont="1" applyFill="1" applyBorder="1" applyAlignment="1">
      <alignment horizontal="center" vertical="center" wrapText="1"/>
    </xf>
    <xf numFmtId="164" fontId="11" fillId="0" borderId="15" xfId="4" applyFont="1" applyFill="1" applyBorder="1" applyAlignment="1">
      <alignment horizontal="center" vertical="center" wrapText="1"/>
    </xf>
    <xf numFmtId="164" fontId="11" fillId="0" borderId="16" xfId="4" applyFont="1" applyFill="1" applyBorder="1" applyAlignment="1">
      <alignment horizontal="center" vertical="center" wrapText="1"/>
    </xf>
    <xf numFmtId="2" fontId="4" fillId="0" borderId="16" xfId="0" applyNumberFormat="1" applyFont="1" applyBorder="1" applyAlignment="1">
      <alignment vertical="center"/>
    </xf>
    <xf numFmtId="43" fontId="4" fillId="0" borderId="15" xfId="1" applyFont="1" applyFill="1" applyBorder="1" applyAlignment="1">
      <alignment vertical="center"/>
    </xf>
    <xf numFmtId="164" fontId="6" fillId="0" borderId="13" xfId="4" applyFont="1" applyBorder="1" applyAlignment="1">
      <alignment horizontal="center" vertical="center" wrapText="1"/>
    </xf>
    <xf numFmtId="164" fontId="6" fillId="0" borderId="15" xfId="4" applyFont="1" applyBorder="1" applyAlignment="1">
      <alignment horizontal="center" vertical="center" wrapText="1"/>
    </xf>
    <xf numFmtId="164" fontId="7" fillId="0" borderId="14" xfId="4" applyFont="1" applyBorder="1" applyAlignment="1">
      <alignment horizontal="center" vertical="center" wrapText="1"/>
    </xf>
    <xf numFmtId="164" fontId="7" fillId="0" borderId="15" xfId="4" applyFont="1" applyBorder="1" applyAlignment="1">
      <alignment horizontal="center" vertical="center" wrapText="1"/>
    </xf>
    <xf numFmtId="164" fontId="7" fillId="0" borderId="16" xfId="4" applyFont="1" applyBorder="1" applyAlignment="1">
      <alignment horizontal="center" vertical="center" wrapText="1"/>
    </xf>
    <xf numFmtId="2" fontId="4" fillId="0" borderId="14" xfId="0" applyNumberFormat="1" applyFont="1" applyBorder="1" applyAlignment="1">
      <alignment vertical="center"/>
    </xf>
    <xf numFmtId="43" fontId="4" fillId="0" borderId="14" xfId="1" applyFont="1" applyFill="1" applyBorder="1" applyAlignment="1">
      <alignment vertical="center"/>
    </xf>
    <xf numFmtId="43" fontId="4" fillId="0" borderId="16" xfId="1" applyFont="1" applyFill="1" applyBorder="1" applyAlignment="1">
      <alignment vertical="center"/>
    </xf>
    <xf numFmtId="10" fontId="3" fillId="0" borderId="14" xfId="2" applyNumberFormat="1" applyFont="1" applyFill="1" applyBorder="1" applyAlignment="1">
      <alignment horizontal="center" vertical="center" wrapText="1"/>
    </xf>
    <xf numFmtId="10" fontId="3" fillId="0" borderId="15" xfId="2" applyNumberFormat="1" applyFont="1" applyFill="1" applyBorder="1" applyAlignment="1">
      <alignment horizontal="center" vertical="center" wrapText="1"/>
    </xf>
    <xf numFmtId="10" fontId="3" fillId="0" borderId="16" xfId="2" applyNumberFormat="1" applyFont="1" applyFill="1" applyBorder="1" applyAlignment="1">
      <alignment horizontal="center" vertical="center" wrapText="1"/>
    </xf>
    <xf numFmtId="10" fontId="4" fillId="0" borderId="16" xfId="2" applyNumberFormat="1" applyFont="1" applyFill="1" applyBorder="1" applyAlignment="1">
      <alignment vertical="center"/>
    </xf>
    <xf numFmtId="168" fontId="6" fillId="0" borderId="13" xfId="4" applyNumberFormat="1" applyFont="1" applyFill="1" applyBorder="1" applyAlignment="1">
      <alignment horizontal="center" vertical="center" wrapText="1"/>
    </xf>
    <xf numFmtId="168" fontId="6" fillId="0" borderId="15" xfId="4" applyNumberFormat="1" applyFont="1" applyFill="1" applyBorder="1" applyAlignment="1">
      <alignment horizontal="center" vertical="center" wrapText="1"/>
    </xf>
    <xf numFmtId="2" fontId="4" fillId="0" borderId="14" xfId="0" applyNumberFormat="1" applyFont="1" applyBorder="1" applyAlignment="1">
      <alignment horizontal="center" vertical="center"/>
    </xf>
    <xf numFmtId="2" fontId="4" fillId="0" borderId="18" xfId="0" applyNumberFormat="1" applyFont="1" applyBorder="1" applyAlignment="1">
      <alignment vertical="center"/>
    </xf>
    <xf numFmtId="0" fontId="6" fillId="10" borderId="1" xfId="3" applyFont="1" applyFill="1" applyBorder="1" applyAlignment="1">
      <alignment horizontal="center" vertical="center" wrapText="1"/>
    </xf>
    <xf numFmtId="164" fontId="6" fillId="10" borderId="20" xfId="4" applyFont="1" applyFill="1" applyBorder="1" applyAlignment="1">
      <alignment horizontal="center" vertical="center" wrapText="1"/>
    </xf>
    <xf numFmtId="164" fontId="6" fillId="10" borderId="21" xfId="5" applyNumberFormat="1" applyFont="1" applyFill="1" applyBorder="1" applyAlignment="1">
      <alignment horizontal="center" vertical="center" wrapText="1"/>
    </xf>
    <xf numFmtId="164" fontId="6" fillId="10" borderId="22" xfId="4" applyFont="1" applyFill="1" applyBorder="1" applyAlignment="1">
      <alignment horizontal="center" vertical="center" wrapText="1"/>
    </xf>
    <xf numFmtId="164" fontId="6" fillId="10" borderId="23" xfId="4" applyFont="1" applyFill="1" applyBorder="1" applyAlignment="1">
      <alignment horizontal="center" vertical="center" wrapText="1"/>
    </xf>
    <xf numFmtId="166" fontId="6" fillId="10" borderId="24" xfId="4" applyNumberFormat="1" applyFont="1" applyFill="1" applyBorder="1" applyAlignment="1">
      <alignment horizontal="center" vertical="center" wrapText="1"/>
    </xf>
    <xf numFmtId="164" fontId="6" fillId="10" borderId="25" xfId="4" applyFont="1" applyFill="1" applyBorder="1" applyAlignment="1">
      <alignment horizontal="center" vertical="center" wrapText="1"/>
    </xf>
    <xf numFmtId="166" fontId="6" fillId="10" borderId="25" xfId="4" applyNumberFormat="1" applyFont="1" applyFill="1" applyBorder="1" applyAlignment="1">
      <alignment horizontal="center" vertical="center" wrapText="1"/>
    </xf>
    <xf numFmtId="10" fontId="6" fillId="10" borderId="21" xfId="2" applyNumberFormat="1" applyFont="1" applyFill="1" applyBorder="1" applyAlignment="1">
      <alignment horizontal="center" vertical="center" wrapText="1"/>
    </xf>
    <xf numFmtId="166" fontId="6" fillId="10" borderId="22" xfId="4" applyNumberFormat="1" applyFont="1" applyFill="1" applyBorder="1" applyAlignment="1">
      <alignment horizontal="center" vertical="center" wrapText="1"/>
    </xf>
    <xf numFmtId="166" fontId="6" fillId="10" borderId="23" xfId="4" applyNumberFormat="1" applyFont="1" applyFill="1" applyBorder="1" applyAlignment="1">
      <alignment horizontal="center" vertical="center" wrapText="1"/>
    </xf>
    <xf numFmtId="164" fontId="6" fillId="10" borderId="21" xfId="4" applyFont="1" applyFill="1" applyBorder="1" applyAlignment="1">
      <alignment horizontal="center" vertical="center" wrapText="1"/>
    </xf>
    <xf numFmtId="166" fontId="6" fillId="10" borderId="21" xfId="4" applyNumberFormat="1" applyFont="1" applyFill="1" applyBorder="1" applyAlignment="1">
      <alignment horizontal="center" vertical="center" wrapText="1"/>
    </xf>
    <xf numFmtId="169" fontId="1" fillId="0" borderId="0" xfId="1" applyNumberFormat="1" applyFont="1" applyAlignment="1">
      <alignment vertical="center"/>
    </xf>
    <xf numFmtId="169" fontId="1" fillId="0" borderId="0" xfId="1" applyNumberFormat="1" applyFont="1" applyFill="1" applyAlignment="1">
      <alignment vertical="center"/>
    </xf>
    <xf numFmtId="10" fontId="1" fillId="0" borderId="0" xfId="2" applyNumberFormat="1" applyFont="1" applyAlignment="1">
      <alignment vertical="center"/>
    </xf>
    <xf numFmtId="43" fontId="1" fillId="0" borderId="0" xfId="1" applyFont="1" applyAlignment="1">
      <alignment vertical="center"/>
    </xf>
    <xf numFmtId="43" fontId="4" fillId="0" borderId="0" xfId="0" applyNumberFormat="1" applyFont="1" applyAlignment="1">
      <alignment vertical="center"/>
    </xf>
    <xf numFmtId="43" fontId="4" fillId="0" borderId="0" xfId="0" applyNumberFormat="1" applyFont="1" applyAlignment="1">
      <alignment horizontal="center" vertical="center"/>
    </xf>
    <xf numFmtId="170" fontId="4" fillId="0" borderId="0" xfId="0" applyNumberFormat="1" applyFont="1" applyAlignment="1">
      <alignment vertical="center"/>
    </xf>
    <xf numFmtId="17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3" fontId="0" fillId="0" borderId="0" xfId="0" applyNumberFormat="1" applyAlignment="1">
      <alignment vertical="center"/>
    </xf>
    <xf numFmtId="0" fontId="3" fillId="2" borderId="3" xfId="3" applyFont="1" applyFill="1" applyBorder="1" applyAlignment="1">
      <alignment horizontal="center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center" vertical="center" wrapText="1"/>
    </xf>
    <xf numFmtId="0" fontId="3" fillId="5" borderId="4" xfId="3" applyFont="1" applyFill="1" applyBorder="1" applyAlignment="1">
      <alignment horizontal="center" vertical="center" wrapText="1"/>
    </xf>
    <xf numFmtId="0" fontId="3" fillId="5" borderId="5" xfId="3" applyFont="1" applyFill="1" applyBorder="1" applyAlignment="1">
      <alignment horizontal="center" vertical="center" wrapText="1"/>
    </xf>
    <xf numFmtId="0" fontId="3" fillId="6" borderId="3" xfId="3" applyFont="1" applyFill="1" applyBorder="1" applyAlignment="1">
      <alignment horizontal="center" vertical="center" wrapText="1"/>
    </xf>
    <xf numFmtId="0" fontId="3" fillId="6" borderId="4" xfId="3" applyFont="1" applyFill="1" applyBorder="1" applyAlignment="1">
      <alignment horizontal="center" vertical="center" wrapText="1"/>
    </xf>
    <xf numFmtId="0" fontId="3" fillId="6" borderId="5" xfId="3" applyFont="1" applyFill="1" applyBorder="1" applyAlignment="1">
      <alignment horizontal="center" vertical="center" wrapText="1"/>
    </xf>
    <xf numFmtId="0" fontId="3" fillId="7" borderId="1" xfId="3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4" borderId="3" xfId="3" applyFont="1" applyFill="1" applyBorder="1" applyAlignment="1">
      <alignment horizontal="center" vertical="center" wrapText="1"/>
    </xf>
    <xf numFmtId="0" fontId="3" fillId="4" borderId="4" xfId="3" applyFont="1" applyFill="1" applyBorder="1" applyAlignment="1">
      <alignment horizontal="center" vertical="center" wrapText="1"/>
    </xf>
    <xf numFmtId="0" fontId="3" fillId="4" borderId="5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9" fillId="2" borderId="1" xfId="3" applyFont="1" applyFill="1" applyBorder="1" applyAlignment="1">
      <alignment horizontal="center" vertical="center" wrapText="1"/>
    </xf>
    <xf numFmtId="0" fontId="15" fillId="0" borderId="3" xfId="3" applyFont="1" applyBorder="1" applyAlignment="1">
      <alignment horizontal="center" vertical="center" wrapText="1"/>
    </xf>
    <xf numFmtId="0" fontId="16" fillId="0" borderId="3" xfId="3" applyFont="1" applyBorder="1" applyAlignment="1">
      <alignment horizontal="left" vertical="center" wrapText="1"/>
    </xf>
    <xf numFmtId="0" fontId="17" fillId="8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3" xfId="3" applyFont="1" applyBorder="1" applyAlignment="1">
      <alignment horizontal="left" vertical="center" wrapText="1"/>
    </xf>
    <xf numFmtId="167" fontId="17" fillId="0" borderId="3" xfId="6" applyFont="1" applyBorder="1" applyAlignment="1">
      <alignment horizontal="left" vertical="top" wrapText="1"/>
    </xf>
    <xf numFmtId="0" fontId="17" fillId="0" borderId="3" xfId="3" applyFont="1" applyBorder="1" applyAlignment="1">
      <alignment horizontal="right" vertical="center" wrapText="1"/>
    </xf>
    <xf numFmtId="167" fontId="17" fillId="0" borderId="3" xfId="6" applyFont="1" applyBorder="1" applyAlignment="1">
      <alignment horizontal="left" vertical="center" wrapText="1"/>
    </xf>
    <xf numFmtId="0" fontId="16" fillId="10" borderId="3" xfId="3" applyFont="1" applyFill="1" applyBorder="1" applyAlignment="1">
      <alignment horizontal="left" vertical="center" wrapText="1"/>
    </xf>
    <xf numFmtId="169" fontId="14" fillId="0" borderId="0" xfId="1" applyNumberFormat="1" applyFont="1" applyAlignment="1">
      <alignment vertical="center" wrapText="1"/>
    </xf>
    <xf numFmtId="43" fontId="15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9" fillId="2" borderId="2" xfId="3" applyFont="1" applyFill="1" applyBorder="1" applyAlignment="1">
      <alignment horizontal="center" vertical="center" wrapText="1"/>
    </xf>
    <xf numFmtId="0" fontId="15" fillId="0" borderId="9" xfId="3" applyFont="1" applyBorder="1" applyAlignment="1">
      <alignment horizontal="center" vertical="center" wrapText="1"/>
    </xf>
    <xf numFmtId="10" fontId="16" fillId="0" borderId="15" xfId="2" applyNumberFormat="1" applyFont="1" applyBorder="1" applyAlignment="1">
      <alignment horizontal="center" vertical="center" wrapText="1"/>
    </xf>
    <xf numFmtId="10" fontId="16" fillId="0" borderId="15" xfId="2" applyNumberFormat="1" applyFont="1" applyFill="1" applyBorder="1" applyAlignment="1">
      <alignment horizontal="center" vertical="center" wrapText="1"/>
    </xf>
    <xf numFmtId="10" fontId="17" fillId="0" borderId="15" xfId="2" applyNumberFormat="1" applyFont="1" applyFill="1" applyBorder="1" applyAlignment="1">
      <alignment horizontal="center" vertical="center" wrapText="1"/>
    </xf>
    <xf numFmtId="164" fontId="17" fillId="0" borderId="15" xfId="4" applyFont="1" applyFill="1" applyBorder="1" applyAlignment="1">
      <alignment horizontal="center" vertical="center" wrapText="1"/>
    </xf>
    <xf numFmtId="166" fontId="16" fillId="0" borderId="15" xfId="4" applyNumberFormat="1" applyFont="1" applyFill="1" applyBorder="1" applyAlignment="1">
      <alignment horizontal="center" vertical="center" wrapText="1"/>
    </xf>
    <xf numFmtId="164" fontId="16" fillId="0" borderId="15" xfId="4" applyFont="1" applyFill="1" applyBorder="1" applyAlignment="1">
      <alignment horizontal="center" vertical="center" wrapText="1"/>
    </xf>
    <xf numFmtId="164" fontId="17" fillId="0" borderId="15" xfId="4" applyFont="1" applyBorder="1" applyAlignment="1">
      <alignment horizontal="center" vertical="center" wrapText="1"/>
    </xf>
    <xf numFmtId="166" fontId="16" fillId="10" borderId="22" xfId="4" applyNumberFormat="1" applyFont="1" applyFill="1" applyBorder="1" applyAlignment="1">
      <alignment horizontal="center" vertical="center" wrapText="1"/>
    </xf>
    <xf numFmtId="169" fontId="14" fillId="0" borderId="0" xfId="1" applyNumberFormat="1" applyFont="1" applyAlignment="1">
      <alignment vertical="center"/>
    </xf>
    <xf numFmtId="43" fontId="15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8" fillId="2" borderId="2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1" xfId="3" applyFont="1" applyFill="1" applyBorder="1" applyAlignment="1">
      <alignment horizontal="center" vertical="center" wrapText="1"/>
    </xf>
    <xf numFmtId="0" fontId="19" fillId="0" borderId="10" xfId="3" applyFont="1" applyBorder="1" applyAlignment="1">
      <alignment horizontal="center" vertical="center" wrapText="1"/>
    </xf>
    <xf numFmtId="0" fontId="20" fillId="0" borderId="16" xfId="3" applyFont="1" applyBorder="1" applyAlignment="1">
      <alignment horizontal="center" vertical="center" wrapText="1"/>
    </xf>
    <xf numFmtId="164" fontId="20" fillId="0" borderId="16" xfId="4" applyFont="1" applyFill="1" applyBorder="1" applyAlignment="1">
      <alignment horizontal="center" vertical="center" wrapText="1"/>
    </xf>
    <xf numFmtId="164" fontId="21" fillId="0" borderId="16" xfId="4" applyFont="1" applyFill="1" applyBorder="1" applyAlignment="1">
      <alignment horizontal="center" vertical="center"/>
    </xf>
    <xf numFmtId="164" fontId="21" fillId="0" borderId="16" xfId="4" applyFont="1" applyFill="1" applyBorder="1" applyAlignment="1">
      <alignment horizontal="center" vertical="center" wrapText="1"/>
    </xf>
    <xf numFmtId="166" fontId="20" fillId="0" borderId="16" xfId="4" applyNumberFormat="1" applyFont="1" applyFill="1" applyBorder="1" applyAlignment="1">
      <alignment horizontal="center" vertical="center" wrapText="1"/>
    </xf>
    <xf numFmtId="166" fontId="21" fillId="0" borderId="16" xfId="4" applyNumberFormat="1" applyFont="1" applyFill="1" applyBorder="1" applyAlignment="1">
      <alignment horizontal="center" vertical="center" wrapText="1"/>
    </xf>
    <xf numFmtId="164" fontId="22" fillId="0" borderId="16" xfId="4" applyFont="1" applyFill="1" applyBorder="1" applyAlignment="1">
      <alignment horizontal="center" vertical="center" wrapText="1"/>
    </xf>
    <xf numFmtId="164" fontId="20" fillId="0" borderId="16" xfId="4" applyFont="1" applyBorder="1" applyAlignment="1">
      <alignment horizontal="center" vertical="center" wrapText="1"/>
    </xf>
    <xf numFmtId="168" fontId="20" fillId="0" borderId="16" xfId="4" applyNumberFormat="1" applyFont="1" applyFill="1" applyBorder="1" applyAlignment="1">
      <alignment horizontal="center" vertical="center" wrapText="1"/>
    </xf>
    <xf numFmtId="164" fontId="20" fillId="10" borderId="23" xfId="4" applyFont="1" applyFill="1" applyBorder="1" applyAlignment="1">
      <alignment horizontal="center" vertical="center" wrapText="1"/>
    </xf>
    <xf numFmtId="169" fontId="23" fillId="0" borderId="0" xfId="1" applyNumberFormat="1" applyFont="1" applyAlignment="1">
      <alignment vertical="center"/>
    </xf>
    <xf numFmtId="43" fontId="19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18" fillId="2" borderId="1" xfId="3" applyFont="1" applyFill="1" applyBorder="1" applyAlignment="1">
      <alignment horizontal="center" vertical="center" wrapText="1"/>
    </xf>
    <xf numFmtId="0" fontId="18" fillId="2" borderId="2" xfId="3" applyFont="1" applyFill="1" applyBorder="1" applyAlignment="1">
      <alignment horizontal="center" vertical="center" wrapText="1"/>
    </xf>
    <xf numFmtId="0" fontId="19" fillId="0" borderId="12" xfId="3" applyFont="1" applyBorder="1" applyAlignment="1">
      <alignment horizontal="center" vertical="center" wrapText="1"/>
    </xf>
    <xf numFmtId="0" fontId="20" fillId="0" borderId="18" xfId="3" applyFont="1" applyBorder="1" applyAlignment="1">
      <alignment horizontal="center" vertical="center" wrapText="1"/>
    </xf>
    <xf numFmtId="164" fontId="20" fillId="0" borderId="18" xfId="4" applyFont="1" applyFill="1" applyBorder="1" applyAlignment="1">
      <alignment horizontal="center" vertical="center" wrapText="1"/>
    </xf>
    <xf numFmtId="10" fontId="21" fillId="0" borderId="18" xfId="5" applyNumberFormat="1" applyFont="1" applyFill="1" applyBorder="1" applyAlignment="1">
      <alignment horizontal="center" vertical="center" wrapText="1"/>
    </xf>
    <xf numFmtId="164" fontId="21" fillId="0" borderId="18" xfId="4" applyFont="1" applyFill="1" applyBorder="1" applyAlignment="1">
      <alignment horizontal="center" vertical="center" wrapText="1"/>
    </xf>
    <xf numFmtId="166" fontId="20" fillId="0" borderId="18" xfId="4" applyNumberFormat="1" applyFont="1" applyFill="1" applyBorder="1" applyAlignment="1">
      <alignment horizontal="center" vertical="center" wrapText="1"/>
    </xf>
    <xf numFmtId="166" fontId="20" fillId="10" borderId="25" xfId="4" applyNumberFormat="1" applyFont="1" applyFill="1" applyBorder="1" applyAlignment="1">
      <alignment horizontal="center" vertical="center" wrapText="1"/>
    </xf>
    <xf numFmtId="169" fontId="23" fillId="0" borderId="0" xfId="1" applyNumberFormat="1" applyFont="1" applyFill="1" applyAlignment="1">
      <alignment vertical="center"/>
    </xf>
    <xf numFmtId="0" fontId="23" fillId="0" borderId="0" xfId="0" applyFont="1" applyAlignment="1">
      <alignment vertical="center" wrapText="1"/>
    </xf>
    <xf numFmtId="0" fontId="24" fillId="2" borderId="2" xfId="3" applyFont="1" applyFill="1" applyBorder="1" applyAlignment="1">
      <alignment horizontal="center" vertical="center" wrapText="1"/>
    </xf>
    <xf numFmtId="0" fontId="25" fillId="0" borderId="8" xfId="3" applyFont="1" applyBorder="1" applyAlignment="1">
      <alignment horizontal="center" vertical="center" wrapText="1"/>
    </xf>
    <xf numFmtId="0" fontId="24" fillId="0" borderId="14" xfId="3" applyFont="1" applyBorder="1" applyAlignment="1">
      <alignment horizontal="center" vertical="center" wrapText="1"/>
    </xf>
    <xf numFmtId="164" fontId="26" fillId="0" borderId="14" xfId="4" applyFont="1" applyFill="1" applyBorder="1" applyAlignment="1">
      <alignment horizontal="center" vertical="center" wrapText="1"/>
    </xf>
    <xf numFmtId="164" fontId="25" fillId="0" borderId="14" xfId="4" applyFont="1" applyFill="1" applyBorder="1" applyAlignment="1">
      <alignment horizontal="center" vertical="center" wrapText="1"/>
    </xf>
    <xf numFmtId="166" fontId="26" fillId="0" borderId="14" xfId="4" applyNumberFormat="1" applyFont="1" applyFill="1" applyBorder="1" applyAlignment="1">
      <alignment horizontal="center" vertical="center" wrapText="1"/>
    </xf>
    <xf numFmtId="164" fontId="27" fillId="0" borderId="14" xfId="4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vertical="center"/>
    </xf>
    <xf numFmtId="166" fontId="26" fillId="10" borderId="21" xfId="4" applyNumberFormat="1" applyFont="1" applyFill="1" applyBorder="1" applyAlignment="1">
      <alignment horizontal="center" vertical="center" wrapText="1"/>
    </xf>
    <xf numFmtId="169" fontId="28" fillId="0" borderId="0" xfId="1" applyNumberFormat="1" applyFont="1" applyAlignment="1">
      <alignment vertical="center"/>
    </xf>
    <xf numFmtId="43" fontId="25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8" fillId="0" borderId="0" xfId="0" applyFont="1" applyAlignment="1">
      <alignment vertical="center"/>
    </xf>
  </cellXfs>
  <cellStyles count="7">
    <cellStyle name="Comma" xfId="1" builtinId="3"/>
    <cellStyle name="Comma 2 2" xfId="4" xr:uid="{86C48DB1-209E-480D-A4CC-1C1BA4363ADF}"/>
    <cellStyle name="Normal" xfId="0" builtinId="0"/>
    <cellStyle name="Normal 2" xfId="3" xr:uid="{93FACE70-DFC4-414F-8E7D-05472C416975}"/>
    <cellStyle name="Normal 2 2" xfId="6" xr:uid="{08A849B5-59F0-4DF5-B7B1-8DD52BD7E72C}"/>
    <cellStyle name="Percent" xfId="2" builtinId="5"/>
    <cellStyle name="Percent 2" xfId="5" xr:uid="{0ECF6CF8-DC77-47A6-A7A0-E4C39DE818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\Struja%20Work\ED-Goa\Business%20Plan%20Petition%20(4th%20Control%20Period)\Final%20files\Updated%20final\ED-Goa%20MYT%20BP%20FY%202025-26%20to%20FY%202029-30%20Model.xlsx" TargetMode="External"/><Relationship Id="rId1" Type="http://schemas.openxmlformats.org/officeDocument/2006/relationships/externalLinkPath" Target="file:///D:\Work\Struja%20Work\ED-Goa\Business%20Plan%20Petition%20(4th%20Control%20Period)\Final%20files\Updated%20final\ED-Goa%20MYT%20BP%20FY%202025-26%20to%20FY%202029-30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 Sales"/>
      <sheetName val="No. of Consumers"/>
      <sheetName val="Connected Load"/>
      <sheetName val="Power Procurement Plan"/>
      <sheetName val="RPO"/>
      <sheetName val="AT&amp;C losses"/>
      <sheetName val="Energy Balance (F)"/>
      <sheetName val="No. of Employees"/>
      <sheetName val="PP FY 2022-23 "/>
      <sheetName val="PP FY 2023-24 H2"/>
      <sheetName val="PP FY 2023-24 "/>
      <sheetName val="PP FY 2024-25 H1"/>
      <sheetName val="PL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">
          <cell r="K10">
            <v>813.21153400000003</v>
          </cell>
        </row>
        <row r="11">
          <cell r="K11">
            <v>136.95103</v>
          </cell>
        </row>
        <row r="12">
          <cell r="K12">
            <v>61.690719999999999</v>
          </cell>
        </row>
        <row r="13">
          <cell r="K13">
            <v>53.309623999999999</v>
          </cell>
        </row>
        <row r="14">
          <cell r="K14">
            <v>60.346154999999996</v>
          </cell>
        </row>
        <row r="15">
          <cell r="K15">
            <v>25.222678000000002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112.41636099999999</v>
          </cell>
        </row>
        <row r="20">
          <cell r="K20">
            <v>27.870699999999999</v>
          </cell>
        </row>
        <row r="23">
          <cell r="K23">
            <v>359.74750500000005</v>
          </cell>
        </row>
        <row r="24">
          <cell r="K24">
            <v>54.092879999999994</v>
          </cell>
        </row>
        <row r="25">
          <cell r="K25">
            <v>50.684060000000002</v>
          </cell>
        </row>
        <row r="26">
          <cell r="K26">
            <v>64.054203000000001</v>
          </cell>
        </row>
        <row r="27">
          <cell r="K27">
            <v>49.650899999999993</v>
          </cell>
        </row>
        <row r="28">
          <cell r="K28">
            <v>51.436747999999994</v>
          </cell>
        </row>
        <row r="29">
          <cell r="K29">
            <v>49.774834999999996</v>
          </cell>
        </row>
        <row r="30">
          <cell r="K30">
            <v>54.672979999999995</v>
          </cell>
        </row>
        <row r="35">
          <cell r="K35">
            <v>66.945448999999996</v>
          </cell>
        </row>
        <row r="36">
          <cell r="K36">
            <v>39.783843999999995</v>
          </cell>
        </row>
        <row r="38">
          <cell r="K38">
            <v>53.978927999999996</v>
          </cell>
        </row>
        <row r="42">
          <cell r="K42">
            <v>156.01119749999998</v>
          </cell>
        </row>
        <row r="43">
          <cell r="K43">
            <v>42.127777500000008</v>
          </cell>
        </row>
        <row r="44">
          <cell r="K44">
            <v>3.625</v>
          </cell>
        </row>
        <row r="45">
          <cell r="K45">
            <v>0</v>
          </cell>
        </row>
        <row r="47">
          <cell r="K47">
            <v>26.475216499999998</v>
          </cell>
        </row>
        <row r="48">
          <cell r="K48">
            <v>5.7768535700000001</v>
          </cell>
        </row>
        <row r="51">
          <cell r="K51">
            <v>57.427999999999997</v>
          </cell>
        </row>
        <row r="52">
          <cell r="K52">
            <v>58.080000000000005</v>
          </cell>
        </row>
        <row r="56">
          <cell r="K56">
            <v>40.61195</v>
          </cell>
        </row>
        <row r="57">
          <cell r="K57">
            <v>37.042450000000002</v>
          </cell>
        </row>
        <row r="58">
          <cell r="K58">
            <v>3.5694999999999997</v>
          </cell>
        </row>
        <row r="59">
          <cell r="K59">
            <v>1.7745299999999999</v>
          </cell>
        </row>
        <row r="60">
          <cell r="K60">
            <v>26.075939999999999</v>
          </cell>
        </row>
        <row r="62">
          <cell r="K62">
            <v>60.554105212250917</v>
          </cell>
        </row>
        <row r="63">
          <cell r="K63">
            <v>41.135160198961934</v>
          </cell>
        </row>
        <row r="64">
          <cell r="K64">
            <v>49.191035755445547</v>
          </cell>
        </row>
        <row r="65">
          <cell r="K65">
            <v>6.4891885909090918</v>
          </cell>
        </row>
        <row r="66">
          <cell r="K66">
            <v>23.463438100000001</v>
          </cell>
        </row>
        <row r="67">
          <cell r="K67">
            <v>105.7210925</v>
          </cell>
        </row>
        <row r="69">
          <cell r="K69">
            <v>45.699896862745092</v>
          </cell>
        </row>
        <row r="70">
          <cell r="K70">
            <v>1.6018300000000001</v>
          </cell>
        </row>
        <row r="71">
          <cell r="K71">
            <v>0.59455500000000006</v>
          </cell>
        </row>
      </sheetData>
      <sheetData sheetId="10"/>
      <sheetData sheetId="11">
        <row r="14">
          <cell r="K14">
            <v>803.71469599999989</v>
          </cell>
          <cell r="N14">
            <v>143.19744279007188</v>
          </cell>
          <cell r="O14">
            <v>56.263375199999999</v>
          </cell>
        </row>
        <row r="15">
          <cell r="K15">
            <v>119.862116</v>
          </cell>
          <cell r="N15">
            <v>182.68016309673692</v>
          </cell>
          <cell r="O15">
            <v>11.601270799999998</v>
          </cell>
        </row>
        <row r="16">
          <cell r="K16">
            <v>55.895448999999999</v>
          </cell>
          <cell r="N16">
            <v>175.02073737702693</v>
          </cell>
          <cell r="O16">
            <v>3.9924474999999999</v>
          </cell>
        </row>
        <row r="17">
          <cell r="K17">
            <v>45.111564999999999</v>
          </cell>
          <cell r="N17">
            <v>172.43045325516863</v>
          </cell>
          <cell r="O17">
            <v>4.0990490000000008</v>
          </cell>
        </row>
        <row r="18">
          <cell r="K18">
            <v>61.185732999999999</v>
          </cell>
          <cell r="N18">
            <v>172.29042920839078</v>
          </cell>
          <cell r="O18">
            <v>9.1533082999999991</v>
          </cell>
        </row>
        <row r="19">
          <cell r="K19">
            <v>29.389041000000002</v>
          </cell>
          <cell r="N19">
            <v>177.39125274621924</v>
          </cell>
          <cell r="O19">
            <v>4.3798564000000004</v>
          </cell>
        </row>
        <row r="20">
          <cell r="K20">
            <v>0</v>
          </cell>
          <cell r="N20">
            <v>0</v>
          </cell>
          <cell r="O20">
            <v>3.8831641000000001</v>
          </cell>
        </row>
        <row r="21">
          <cell r="K21">
            <v>0</v>
          </cell>
          <cell r="N21">
            <v>0</v>
          </cell>
          <cell r="O21">
            <v>4.7009343000000001</v>
          </cell>
        </row>
        <row r="22">
          <cell r="K22">
            <v>99.587739999999997</v>
          </cell>
          <cell r="N22">
            <v>156.6793352274085</v>
          </cell>
          <cell r="O22">
            <v>12.568483799999999</v>
          </cell>
        </row>
        <row r="23">
          <cell r="K23">
            <v>21.553449999999998</v>
          </cell>
          <cell r="N23">
            <v>140.4873604921718</v>
          </cell>
          <cell r="O23">
            <v>2.4233677999999998</v>
          </cell>
        </row>
        <row r="24">
          <cell r="K24">
            <v>356.74600900000002</v>
          </cell>
          <cell r="N24">
            <v>404.92307427607409</v>
          </cell>
          <cell r="O24">
            <v>27.321232500000001</v>
          </cell>
        </row>
        <row r="25">
          <cell r="K25">
            <v>50.933987999999999</v>
          </cell>
          <cell r="N25">
            <v>161.04985142730234</v>
          </cell>
          <cell r="O25">
            <v>4.4465403999999999</v>
          </cell>
        </row>
        <row r="26">
          <cell r="K26">
            <v>45.806939</v>
          </cell>
          <cell r="N26">
            <v>449.99927194436628</v>
          </cell>
          <cell r="O26">
            <v>13.084211499999999</v>
          </cell>
        </row>
        <row r="27">
          <cell r="K27">
            <v>52.578184</v>
          </cell>
          <cell r="N27">
            <v>342.5360640070794</v>
          </cell>
          <cell r="O27">
            <v>12.821667400000001</v>
          </cell>
        </row>
        <row r="28">
          <cell r="K28">
            <v>55.31761800000001</v>
          </cell>
          <cell r="N28">
            <v>134.11301983393426</v>
          </cell>
          <cell r="O28">
            <v>10.0696218</v>
          </cell>
        </row>
        <row r="29">
          <cell r="K29">
            <v>44.226866999999999</v>
          </cell>
          <cell r="N29">
            <v>418.61198081247761</v>
          </cell>
          <cell r="O29">
            <v>12.399591599999999</v>
          </cell>
        </row>
        <row r="30">
          <cell r="K30">
            <v>39.69023</v>
          </cell>
          <cell r="N30">
            <v>359.3488372327397</v>
          </cell>
          <cell r="O30">
            <v>8.0908537000000003</v>
          </cell>
        </row>
        <row r="31">
          <cell r="K31">
            <v>54.266596</v>
          </cell>
          <cell r="N31">
            <v>350.72088177412127</v>
          </cell>
          <cell r="O31">
            <v>10.808966</v>
          </cell>
        </row>
        <row r="36">
          <cell r="K36">
            <v>54.020432999999997</v>
          </cell>
          <cell r="N36">
            <v>385.50954969205821</v>
          </cell>
        </row>
        <row r="37">
          <cell r="K37">
            <v>68.335155</v>
          </cell>
          <cell r="N37">
            <v>442.69004145816302</v>
          </cell>
        </row>
        <row r="39">
          <cell r="K39">
            <v>62.850020000000001</v>
          </cell>
          <cell r="N39">
            <v>358.69049524566583</v>
          </cell>
        </row>
        <row r="42">
          <cell r="N42">
            <v>1460.5465724647865</v>
          </cell>
        </row>
        <row r="43">
          <cell r="K43">
            <v>147.19899249999997</v>
          </cell>
          <cell r="N43">
            <v>532.13384821231034</v>
          </cell>
          <cell r="U43">
            <v>79.272363986000002</v>
          </cell>
        </row>
        <row r="44">
          <cell r="K44">
            <v>128.89681000000002</v>
          </cell>
          <cell r="N44">
            <v>400.30762912596515</v>
          </cell>
          <cell r="U44">
            <v>51.598376412999997</v>
          </cell>
        </row>
        <row r="45">
          <cell r="K45">
            <v>135.79250000000002</v>
          </cell>
          <cell r="N45">
            <v>931.6845554798681</v>
          </cell>
          <cell r="U45">
            <v>127.45857265400001</v>
          </cell>
        </row>
        <row r="46">
          <cell r="K46">
            <v>0</v>
          </cell>
          <cell r="N46">
            <v>0</v>
          </cell>
        </row>
        <row r="48">
          <cell r="K48">
            <v>24.245593999999997</v>
          </cell>
          <cell r="N48">
            <v>1061.9388524776916</v>
          </cell>
        </row>
        <row r="49">
          <cell r="K49">
            <v>12.120067949999999</v>
          </cell>
          <cell r="N49">
            <v>198.37104131086994</v>
          </cell>
        </row>
        <row r="52">
          <cell r="K52">
            <v>59.241600000000005</v>
          </cell>
          <cell r="N52">
            <v>5</v>
          </cell>
        </row>
        <row r="53">
          <cell r="K53">
            <v>15.905080000000002</v>
          </cell>
          <cell r="N53">
            <v>0</v>
          </cell>
        </row>
        <row r="57">
          <cell r="K57">
            <v>21.61374</v>
          </cell>
          <cell r="N57">
            <v>237.70034246733789</v>
          </cell>
        </row>
        <row r="58">
          <cell r="K58">
            <v>18.472989999999996</v>
          </cell>
          <cell r="N58">
            <v>236.11922596179619</v>
          </cell>
        </row>
        <row r="59">
          <cell r="K59">
            <v>3.1407500000000002</v>
          </cell>
          <cell r="N59">
            <v>247.00001591976437</v>
          </cell>
        </row>
        <row r="60">
          <cell r="K60">
            <v>1.5685500000000001</v>
          </cell>
          <cell r="N60">
            <v>240</v>
          </cell>
        </row>
        <row r="61">
          <cell r="K61">
            <v>19.889387999999997</v>
          </cell>
          <cell r="N61">
            <v>226.66791361302828</v>
          </cell>
        </row>
        <row r="63">
          <cell r="K63">
            <v>79.634012500000011</v>
          </cell>
          <cell r="N63">
            <v>271.00000001883609</v>
          </cell>
        </row>
        <row r="64">
          <cell r="K64">
            <v>78.261207499999998</v>
          </cell>
          <cell r="N64">
            <v>289.00000001916658</v>
          </cell>
        </row>
        <row r="65">
          <cell r="K65">
            <v>131.86298620000002</v>
          </cell>
          <cell r="N65">
            <v>505.00000009858701</v>
          </cell>
        </row>
        <row r="66">
          <cell r="K66">
            <v>5.493601</v>
          </cell>
          <cell r="N66">
            <v>550.00002730449478</v>
          </cell>
        </row>
        <row r="67">
          <cell r="K67">
            <v>22.0930775</v>
          </cell>
          <cell r="N67">
            <v>550.00000248946765</v>
          </cell>
        </row>
        <row r="68">
          <cell r="K68">
            <v>54.293866000000008</v>
          </cell>
          <cell r="N68">
            <v>509.99999999999989</v>
          </cell>
        </row>
        <row r="69">
          <cell r="N69">
            <v>0</v>
          </cell>
        </row>
        <row r="70">
          <cell r="K70">
            <v>54.293866000000008</v>
          </cell>
          <cell r="N70">
            <v>509.99999999999989</v>
          </cell>
        </row>
        <row r="71">
          <cell r="K71">
            <v>1.5757749999999999</v>
          </cell>
          <cell r="N71">
            <v>500</v>
          </cell>
        </row>
        <row r="72">
          <cell r="K72">
            <v>0.97727500000000012</v>
          </cell>
          <cell r="N72">
            <v>500</v>
          </cell>
        </row>
        <row r="77">
          <cell r="S77">
            <v>119.02556186499999</v>
          </cell>
        </row>
        <row r="78">
          <cell r="U78">
            <v>7.2916652879999999</v>
          </cell>
        </row>
        <row r="79">
          <cell r="U79">
            <v>2.4038500240000005</v>
          </cell>
        </row>
        <row r="81">
          <cell r="K81">
            <v>2747.8920362499994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AE0C-AD16-42D1-8FB8-C0B866AFA5CD}">
  <sheetPr>
    <tabColor rgb="FF92D050"/>
  </sheetPr>
  <dimension ref="A2:BZ96"/>
  <sheetViews>
    <sheetView tabSelected="1" zoomScale="70" zoomScaleNormal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P22" sqref="P22"/>
    </sheetView>
  </sheetViews>
  <sheetFormatPr defaultColWidth="9.21875" defaultRowHeight="14.4" x14ac:dyDescent="0.3"/>
  <cols>
    <col min="1" max="1" width="3.77734375" style="4" customWidth="1"/>
    <col min="2" max="2" width="9.21875" style="4"/>
    <col min="3" max="3" width="30.77734375" style="189" customWidth="1"/>
    <col min="4" max="4" width="12.21875" style="4" customWidth="1"/>
    <col min="5" max="5" width="11.6640625" style="4" customWidth="1"/>
    <col min="6" max="7" width="12.21875" style="4" customWidth="1"/>
    <col min="8" max="8" width="13.6640625" style="220" customWidth="1"/>
    <col min="9" max="9" width="15.44140625" style="4" customWidth="1"/>
    <col min="10" max="10" width="12.77734375" style="4" customWidth="1"/>
    <col min="11" max="11" width="14.44140625" style="220" customWidth="1"/>
    <col min="12" max="12" width="13.21875" style="4" customWidth="1"/>
    <col min="13" max="13" width="11.5546875" style="4" customWidth="1"/>
    <col min="14" max="14" width="8.77734375" style="202" customWidth="1"/>
    <col min="15" max="18" width="8.77734375" style="4" customWidth="1"/>
    <col min="19" max="19" width="12.77734375" style="4" customWidth="1"/>
    <col min="20" max="20" width="10.77734375" style="4" customWidth="1"/>
    <col min="21" max="21" width="11.21875" style="4" customWidth="1"/>
    <col min="22" max="22" width="14.21875" style="4" customWidth="1"/>
    <col min="23" max="23" width="20.88671875" style="4" customWidth="1"/>
    <col min="24" max="28" width="13.44140625" style="4" customWidth="1"/>
    <col min="29" max="29" width="10.5546875" style="245" customWidth="1"/>
    <col min="30" max="30" width="10.77734375" style="4" customWidth="1"/>
    <col min="31" max="31" width="13" style="4" customWidth="1"/>
    <col min="32" max="33" width="13.77734375" style="4" customWidth="1"/>
    <col min="34" max="34" width="23.44140625" style="4" customWidth="1"/>
    <col min="35" max="35" width="15.88671875" style="4" customWidth="1"/>
    <col min="36" max="36" width="16" style="4" customWidth="1"/>
    <col min="37" max="37" width="12.21875" style="4" customWidth="1"/>
    <col min="38" max="39" width="10.21875" style="4" customWidth="1"/>
    <col min="40" max="42" width="11.44140625" style="4" customWidth="1"/>
    <col min="43" max="43" width="23.44140625" style="4" customWidth="1"/>
    <col min="44" max="48" width="15" style="4" customWidth="1"/>
    <col min="49" max="50" width="12.44140625" style="4" customWidth="1"/>
    <col min="51" max="51" width="11.5546875" style="4" customWidth="1"/>
    <col min="52" max="52" width="17.21875" style="4" customWidth="1"/>
    <col min="53" max="54" width="15.77734375" style="4" customWidth="1"/>
    <col min="55" max="55" width="11.21875" style="4" customWidth="1"/>
    <col min="56" max="66" width="15.5546875" style="4" customWidth="1"/>
    <col min="67" max="67" width="9.21875" style="4" customWidth="1"/>
    <col min="68" max="68" width="10.5546875" style="4" bestFit="1" customWidth="1"/>
    <col min="69" max="69" width="12.44140625" style="4" bestFit="1" customWidth="1"/>
    <col min="70" max="70" width="11" style="4" customWidth="1"/>
    <col min="71" max="16384" width="9.21875" style="4"/>
  </cols>
  <sheetData>
    <row r="2" spans="2:78" ht="15.75" customHeight="1" x14ac:dyDescent="0.3">
      <c r="B2" s="161" t="s">
        <v>0</v>
      </c>
      <c r="C2" s="177" t="s">
        <v>1</v>
      </c>
      <c r="D2" s="161" t="s">
        <v>2</v>
      </c>
      <c r="E2" s="161" t="s">
        <v>3</v>
      </c>
      <c r="F2" s="161"/>
      <c r="G2" s="169" t="s">
        <v>4</v>
      </c>
      <c r="H2" s="204"/>
      <c r="I2" s="161" t="s">
        <v>5</v>
      </c>
      <c r="J2" s="161" t="s">
        <v>6</v>
      </c>
      <c r="K2" s="222" t="s">
        <v>7</v>
      </c>
      <c r="L2" s="161" t="s">
        <v>8</v>
      </c>
      <c r="M2" s="170" t="s">
        <v>9</v>
      </c>
      <c r="N2" s="171"/>
      <c r="O2" s="171"/>
      <c r="P2" s="171"/>
      <c r="Q2" s="171"/>
      <c r="R2" s="172"/>
      <c r="S2" s="161" t="s">
        <v>10</v>
      </c>
      <c r="T2" s="173" t="s">
        <v>11</v>
      </c>
      <c r="U2" s="174"/>
      <c r="V2" s="174"/>
      <c r="W2" s="174"/>
      <c r="X2" s="174"/>
      <c r="Y2" s="174"/>
      <c r="Z2" s="174"/>
      <c r="AA2" s="174"/>
      <c r="AB2" s="175"/>
      <c r="AC2" s="162" t="s">
        <v>12</v>
      </c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4"/>
      <c r="AW2" s="165" t="s">
        <v>13</v>
      </c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7"/>
      <c r="BI2" s="168" t="s">
        <v>14</v>
      </c>
      <c r="BJ2" s="168"/>
      <c r="BK2" s="168"/>
      <c r="BL2" s="168"/>
      <c r="BM2" s="168"/>
      <c r="BN2" s="168"/>
      <c r="BO2" s="3"/>
    </row>
    <row r="3" spans="2:78" ht="70.8" customHeight="1" x14ac:dyDescent="0.3">
      <c r="B3" s="161"/>
      <c r="C3" s="177"/>
      <c r="D3" s="161"/>
      <c r="E3" s="161"/>
      <c r="F3" s="161"/>
      <c r="G3" s="176"/>
      <c r="H3" s="205" t="s">
        <v>15</v>
      </c>
      <c r="I3" s="161"/>
      <c r="J3" s="161"/>
      <c r="K3" s="222"/>
      <c r="L3" s="161"/>
      <c r="M3" s="1" t="s">
        <v>16</v>
      </c>
      <c r="N3" s="158" t="s">
        <v>17</v>
      </c>
      <c r="O3" s="159"/>
      <c r="P3" s="159"/>
      <c r="Q3" s="159"/>
      <c r="R3" s="160"/>
      <c r="S3" s="161"/>
      <c r="T3" s="161" t="s">
        <v>18</v>
      </c>
      <c r="U3" s="161"/>
      <c r="V3" s="1" t="s">
        <v>19</v>
      </c>
      <c r="W3" s="1" t="s">
        <v>20</v>
      </c>
      <c r="X3" s="158" t="s">
        <v>21</v>
      </c>
      <c r="Y3" s="159"/>
      <c r="Z3" s="159"/>
      <c r="AA3" s="159"/>
      <c r="AB3" s="160"/>
      <c r="AC3" s="161" t="s">
        <v>22</v>
      </c>
      <c r="AD3" s="161"/>
      <c r="AE3" s="161"/>
      <c r="AF3" s="161" t="s">
        <v>23</v>
      </c>
      <c r="AG3" s="161"/>
      <c r="AH3" s="1" t="s">
        <v>24</v>
      </c>
      <c r="AI3" s="161" t="s">
        <v>25</v>
      </c>
      <c r="AJ3" s="161"/>
      <c r="AK3" s="161"/>
      <c r="AL3" s="158" t="s">
        <v>26</v>
      </c>
      <c r="AM3" s="159"/>
      <c r="AN3" s="159"/>
      <c r="AO3" s="159"/>
      <c r="AP3" s="160"/>
      <c r="AQ3" s="1" t="s">
        <v>27</v>
      </c>
      <c r="AR3" s="158" t="s">
        <v>28</v>
      </c>
      <c r="AS3" s="159"/>
      <c r="AT3" s="159"/>
      <c r="AU3" s="159"/>
      <c r="AV3" s="160"/>
      <c r="AW3" s="161" t="s">
        <v>29</v>
      </c>
      <c r="AX3" s="161"/>
      <c r="AY3" s="161"/>
      <c r="AZ3" s="1" t="s">
        <v>30</v>
      </c>
      <c r="BA3" s="161" t="s">
        <v>31</v>
      </c>
      <c r="BB3" s="161"/>
      <c r="BC3" s="161"/>
      <c r="BD3" s="158" t="s">
        <v>32</v>
      </c>
      <c r="BE3" s="159"/>
      <c r="BF3" s="159"/>
      <c r="BG3" s="159"/>
      <c r="BH3" s="160"/>
      <c r="BI3" s="161" t="s">
        <v>33</v>
      </c>
      <c r="BJ3" s="161"/>
      <c r="BK3" s="161"/>
      <c r="BL3" s="161"/>
      <c r="BM3" s="161"/>
      <c r="BN3" s="161"/>
      <c r="BO3" s="3"/>
    </row>
    <row r="4" spans="2:78" ht="46.8" x14ac:dyDescent="0.3">
      <c r="B4" s="161"/>
      <c r="C4" s="177"/>
      <c r="D4" s="169"/>
      <c r="E4" s="1" t="s">
        <v>34</v>
      </c>
      <c r="F4" s="1" t="s">
        <v>35</v>
      </c>
      <c r="G4" s="1" t="s">
        <v>35</v>
      </c>
      <c r="H4" s="206" t="s">
        <v>35</v>
      </c>
      <c r="I4" s="169"/>
      <c r="J4" s="169"/>
      <c r="K4" s="223"/>
      <c r="L4" s="169"/>
      <c r="M4" s="2" t="s">
        <v>36</v>
      </c>
      <c r="N4" s="190" t="s">
        <v>37</v>
      </c>
      <c r="O4" s="2" t="s">
        <v>38</v>
      </c>
      <c r="P4" s="2" t="s">
        <v>39</v>
      </c>
      <c r="Q4" s="2" t="s">
        <v>40</v>
      </c>
      <c r="R4" s="2" t="s">
        <v>41</v>
      </c>
      <c r="S4" s="169"/>
      <c r="T4" s="2" t="s">
        <v>42</v>
      </c>
      <c r="U4" s="2" t="s">
        <v>43</v>
      </c>
      <c r="V4" s="2" t="s">
        <v>44</v>
      </c>
      <c r="W4" s="2" t="s">
        <v>36</v>
      </c>
      <c r="X4" s="2" t="s">
        <v>37</v>
      </c>
      <c r="Y4" s="2" t="s">
        <v>38</v>
      </c>
      <c r="Z4" s="2" t="s">
        <v>39</v>
      </c>
      <c r="AA4" s="2" t="s">
        <v>40</v>
      </c>
      <c r="AB4" s="2" t="s">
        <v>41</v>
      </c>
      <c r="AC4" s="233" t="s">
        <v>42</v>
      </c>
      <c r="AD4" s="2" t="s">
        <v>43</v>
      </c>
      <c r="AE4" s="2" t="s">
        <v>45</v>
      </c>
      <c r="AF4" s="2" t="s">
        <v>42</v>
      </c>
      <c r="AG4" s="2" t="s">
        <v>43</v>
      </c>
      <c r="AH4" s="2" t="s">
        <v>46</v>
      </c>
      <c r="AI4" s="2" t="s">
        <v>47</v>
      </c>
      <c r="AJ4" s="2" t="s">
        <v>48</v>
      </c>
      <c r="AK4" s="2" t="s">
        <v>49</v>
      </c>
      <c r="AL4" s="2" t="s">
        <v>37</v>
      </c>
      <c r="AM4" s="2" t="s">
        <v>38</v>
      </c>
      <c r="AN4" s="2" t="s">
        <v>39</v>
      </c>
      <c r="AO4" s="2" t="s">
        <v>40</v>
      </c>
      <c r="AP4" s="2" t="s">
        <v>41</v>
      </c>
      <c r="AQ4" s="2" t="s">
        <v>46</v>
      </c>
      <c r="AR4" s="2" t="s">
        <v>37</v>
      </c>
      <c r="AS4" s="2" t="s">
        <v>38</v>
      </c>
      <c r="AT4" s="2" t="s">
        <v>39</v>
      </c>
      <c r="AU4" s="2" t="s">
        <v>40</v>
      </c>
      <c r="AV4" s="2" t="s">
        <v>41</v>
      </c>
      <c r="AW4" s="2" t="s">
        <v>42</v>
      </c>
      <c r="AX4" s="2" t="s">
        <v>43</v>
      </c>
      <c r="AY4" s="2" t="s">
        <v>45</v>
      </c>
      <c r="AZ4" s="2" t="s">
        <v>46</v>
      </c>
      <c r="BA4" s="2" t="s">
        <v>50</v>
      </c>
      <c r="BB4" s="2" t="s">
        <v>51</v>
      </c>
      <c r="BC4" s="2" t="s">
        <v>52</v>
      </c>
      <c r="BD4" s="2" t="s">
        <v>37</v>
      </c>
      <c r="BE4" s="2" t="s">
        <v>38</v>
      </c>
      <c r="BF4" s="2" t="s">
        <v>39</v>
      </c>
      <c r="BG4" s="2" t="s">
        <v>40</v>
      </c>
      <c r="BH4" s="2" t="s">
        <v>41</v>
      </c>
      <c r="BI4" s="2" t="s">
        <v>53</v>
      </c>
      <c r="BJ4" s="2" t="s">
        <v>37</v>
      </c>
      <c r="BK4" s="2" t="s">
        <v>38</v>
      </c>
      <c r="BL4" s="2" t="s">
        <v>39</v>
      </c>
      <c r="BM4" s="2" t="s">
        <v>40</v>
      </c>
      <c r="BN4" s="2" t="s">
        <v>41</v>
      </c>
      <c r="BO4" s="3"/>
    </row>
    <row r="5" spans="2:78" ht="15.6" x14ac:dyDescent="0.3">
      <c r="B5" s="5"/>
      <c r="C5" s="178"/>
      <c r="D5" s="6"/>
      <c r="E5" s="7"/>
      <c r="F5" s="8"/>
      <c r="G5" s="9"/>
      <c r="H5" s="207"/>
      <c r="I5" s="11"/>
      <c r="J5" s="12"/>
      <c r="K5" s="224"/>
      <c r="L5" s="12"/>
      <c r="M5" s="13"/>
      <c r="N5" s="191"/>
      <c r="O5" s="9"/>
      <c r="P5" s="9"/>
      <c r="Q5" s="9"/>
      <c r="R5" s="10"/>
      <c r="S5" s="12"/>
      <c r="T5" s="13"/>
      <c r="U5" s="10"/>
      <c r="V5" s="12"/>
      <c r="W5" s="12"/>
      <c r="X5" s="13"/>
      <c r="Y5" s="9"/>
      <c r="Z5" s="9"/>
      <c r="AA5" s="9"/>
      <c r="AB5" s="10"/>
      <c r="AC5" s="234"/>
      <c r="AD5" s="9"/>
      <c r="AE5" s="32"/>
      <c r="AF5" s="13"/>
      <c r="AG5" s="10"/>
      <c r="AH5" s="12"/>
      <c r="AI5" s="13"/>
      <c r="AJ5" s="9"/>
      <c r="AK5" s="10"/>
      <c r="AL5" s="13"/>
      <c r="AM5" s="9"/>
      <c r="AN5" s="9"/>
      <c r="AO5" s="9"/>
      <c r="AP5" s="10"/>
      <c r="AQ5" s="12"/>
      <c r="AR5" s="13"/>
      <c r="AS5" s="9"/>
      <c r="AT5" s="9"/>
      <c r="AU5" s="9"/>
      <c r="AV5" s="10"/>
      <c r="AW5" s="13"/>
      <c r="AX5" s="9"/>
      <c r="AY5" s="10"/>
      <c r="AZ5" s="12"/>
      <c r="BA5" s="13"/>
      <c r="BB5" s="9"/>
      <c r="BC5" s="10"/>
      <c r="BD5" s="13"/>
      <c r="BE5" s="9"/>
      <c r="BF5" s="9"/>
      <c r="BG5" s="9"/>
      <c r="BH5" s="10"/>
      <c r="BI5" s="13"/>
      <c r="BJ5" s="9"/>
      <c r="BK5" s="9"/>
      <c r="BL5" s="9"/>
      <c r="BM5" s="9"/>
      <c r="BN5" s="10"/>
      <c r="BO5" s="3"/>
    </row>
    <row r="6" spans="2:78" ht="15.75" customHeight="1" x14ac:dyDescent="0.3">
      <c r="B6" s="14" t="s">
        <v>54</v>
      </c>
      <c r="C6" s="179" t="s">
        <v>55</v>
      </c>
      <c r="D6" s="15"/>
      <c r="E6" s="16"/>
      <c r="F6" s="17"/>
      <c r="G6" s="17"/>
      <c r="H6" s="208"/>
      <c r="I6" s="19"/>
      <c r="J6" s="20"/>
      <c r="K6" s="225"/>
      <c r="L6" s="20"/>
      <c r="M6" s="21"/>
      <c r="N6" s="192"/>
      <c r="O6" s="22"/>
      <c r="P6" s="22"/>
      <c r="Q6" s="22"/>
      <c r="R6" s="23"/>
      <c r="S6" s="20"/>
      <c r="T6" s="24"/>
      <c r="U6" s="18"/>
      <c r="V6" s="20"/>
      <c r="W6" s="25"/>
      <c r="X6" s="26"/>
      <c r="Y6" s="27"/>
      <c r="Z6" s="27"/>
      <c r="AA6" s="27"/>
      <c r="AB6" s="28"/>
      <c r="AC6" s="235"/>
      <c r="AD6" s="27"/>
      <c r="AF6" s="26"/>
      <c r="AG6" s="28"/>
      <c r="AH6" s="25"/>
      <c r="AI6" s="26"/>
      <c r="AJ6" s="27"/>
      <c r="AK6" s="28"/>
      <c r="AL6" s="26"/>
      <c r="AM6" s="27"/>
      <c r="AN6" s="27"/>
      <c r="AO6" s="27"/>
      <c r="AP6" s="28"/>
      <c r="AQ6" s="25"/>
      <c r="AR6" s="26"/>
      <c r="AS6" s="27"/>
      <c r="AT6" s="27"/>
      <c r="AU6" s="27"/>
      <c r="AV6" s="28"/>
      <c r="AW6" s="26"/>
      <c r="AX6" s="27"/>
      <c r="AY6" s="28"/>
      <c r="AZ6" s="25"/>
      <c r="BA6" s="26"/>
      <c r="BB6" s="27"/>
      <c r="BC6" s="28"/>
      <c r="BD6" s="26"/>
      <c r="BE6" s="27"/>
      <c r="BF6" s="27"/>
      <c r="BG6" s="27"/>
      <c r="BH6" s="28"/>
      <c r="BI6" s="26"/>
      <c r="BJ6" s="27"/>
      <c r="BK6" s="27"/>
      <c r="BL6" s="27"/>
      <c r="BM6" s="27"/>
      <c r="BN6" s="28"/>
      <c r="BO6" s="3"/>
    </row>
    <row r="7" spans="2:78" ht="15.6" x14ac:dyDescent="0.3">
      <c r="B7" s="14" t="s">
        <v>56</v>
      </c>
      <c r="C7" s="179" t="s">
        <v>57</v>
      </c>
      <c r="D7" s="29">
        <f>SUM(D8:D25)</f>
        <v>21913.59</v>
      </c>
      <c r="E7" s="30"/>
      <c r="F7" s="31">
        <f>SUM(F8:F25)</f>
        <v>492.28</v>
      </c>
      <c r="G7" s="31">
        <f>SUM(G8:G25)</f>
        <v>63.849999999999994</v>
      </c>
      <c r="H7" s="209">
        <f>SUM(H8:H25)</f>
        <v>556.13000000000011</v>
      </c>
      <c r="I7" s="33"/>
      <c r="J7" s="34">
        <f>SUM(J8:J25)</f>
        <v>4040.9959160615995</v>
      </c>
      <c r="K7" s="226"/>
      <c r="L7" s="34">
        <f>SUM(L8:L25)</f>
        <v>3765.0016844731431</v>
      </c>
      <c r="M7" s="35">
        <f>(L7-S7)/L7</f>
        <v>4.4272609610072296E-2</v>
      </c>
      <c r="N7" s="193">
        <f t="shared" ref="N7:R22" si="0">M7</f>
        <v>4.4272609610072296E-2</v>
      </c>
      <c r="O7" s="36">
        <f t="shared" si="0"/>
        <v>4.4272609610072296E-2</v>
      </c>
      <c r="P7" s="36">
        <f t="shared" si="0"/>
        <v>4.4272609610072296E-2</v>
      </c>
      <c r="Q7" s="36">
        <f t="shared" si="0"/>
        <v>4.4272609610072296E-2</v>
      </c>
      <c r="R7" s="37">
        <f t="shared" si="0"/>
        <v>4.4272609610072296E-2</v>
      </c>
      <c r="S7" s="34">
        <f>SUM(S8:S25)</f>
        <v>3598.315234715199</v>
      </c>
      <c r="T7" s="38">
        <f>SUM(T8:T25)</f>
        <v>3974.0778879999993</v>
      </c>
      <c r="U7" s="32">
        <f>SUM(U8:U25)</f>
        <v>3954.3346390000002</v>
      </c>
      <c r="V7" s="34">
        <f>SUM(V8:V25)</f>
        <v>3960.9991339999997</v>
      </c>
      <c r="W7" s="34">
        <f t="shared" ref="W7:AG7" si="1">SUM(W8:W25)</f>
        <v>3789.1137799805256</v>
      </c>
      <c r="X7" s="38">
        <f>SUM(X8:X25)</f>
        <v>3789.1137799805256</v>
      </c>
      <c r="Y7" s="31">
        <f t="shared" si="1"/>
        <v>3789.1137799805256</v>
      </c>
      <c r="Z7" s="31">
        <f t="shared" si="1"/>
        <v>3789.1137799805256</v>
      </c>
      <c r="AA7" s="31">
        <f t="shared" si="1"/>
        <v>3789.1137799805256</v>
      </c>
      <c r="AB7" s="32">
        <f t="shared" si="1"/>
        <v>3789.1137799805256</v>
      </c>
      <c r="AC7" s="236"/>
      <c r="AD7" s="31"/>
      <c r="AF7" s="38">
        <f t="shared" si="1"/>
        <v>953.68677249999996</v>
      </c>
      <c r="AG7" s="32">
        <f t="shared" si="1"/>
        <v>857.48942100639988</v>
      </c>
      <c r="AH7" s="34"/>
      <c r="AI7" s="38"/>
      <c r="AJ7" s="31"/>
      <c r="AK7" s="32"/>
      <c r="AL7" s="38"/>
      <c r="AM7" s="31"/>
      <c r="AN7" s="31"/>
      <c r="AO7" s="31"/>
      <c r="AP7" s="32"/>
      <c r="AQ7" s="34">
        <f t="shared" ref="AQ7:AZ7" si="2">SUM(AQ8:AQ25)</f>
        <v>830.20877921793556</v>
      </c>
      <c r="AR7" s="38">
        <f t="shared" si="2"/>
        <v>871.65897843433311</v>
      </c>
      <c r="AS7" s="31">
        <f t="shared" si="2"/>
        <v>916.64582782044783</v>
      </c>
      <c r="AT7" s="31">
        <f t="shared" si="2"/>
        <v>965.4763456052259</v>
      </c>
      <c r="AU7" s="31">
        <f t="shared" si="2"/>
        <v>1018.4845045746719</v>
      </c>
      <c r="AV7" s="32">
        <f t="shared" si="2"/>
        <v>1076.0336174101781</v>
      </c>
      <c r="AW7" s="38">
        <f t="shared" si="2"/>
        <v>425.75186120000006</v>
      </c>
      <c r="AX7" s="31">
        <f t="shared" si="2"/>
        <v>431.62794229999997</v>
      </c>
      <c r="AY7" s="32">
        <f t="shared" si="2"/>
        <v>212.10794209999997</v>
      </c>
      <c r="AZ7" s="34">
        <f t="shared" si="2"/>
        <v>424.21588419999995</v>
      </c>
      <c r="BA7" s="38"/>
      <c r="BB7" s="31"/>
      <c r="BC7" s="32"/>
      <c r="BD7" s="38">
        <f t="shared" ref="BD7:BN7" si="3">SUM(BD8:BD25)</f>
        <v>429.15830727569005</v>
      </c>
      <c r="BE7" s="31">
        <f t="shared" si="3"/>
        <v>434.47417418597826</v>
      </c>
      <c r="BF7" s="31">
        <f t="shared" si="3"/>
        <v>440.16593929789224</v>
      </c>
      <c r="BG7" s="31">
        <f t="shared" si="3"/>
        <v>446.23713993632691</v>
      </c>
      <c r="BH7" s="32">
        <f t="shared" si="3"/>
        <v>452.69237919649339</v>
      </c>
      <c r="BI7" s="38">
        <f t="shared" si="3"/>
        <v>1254.4246634179356</v>
      </c>
      <c r="BJ7" s="31">
        <f t="shared" si="3"/>
        <v>1300.8172857100235</v>
      </c>
      <c r="BK7" s="31">
        <f t="shared" si="3"/>
        <v>1351.1200020064261</v>
      </c>
      <c r="BL7" s="31">
        <f t="shared" si="3"/>
        <v>1405.642284903118</v>
      </c>
      <c r="BM7" s="31">
        <f t="shared" si="3"/>
        <v>1464.7216445109984</v>
      </c>
      <c r="BN7" s="32">
        <f t="shared" si="3"/>
        <v>1528.7259966066715</v>
      </c>
      <c r="BO7" s="3"/>
    </row>
    <row r="8" spans="2:78" ht="15.6" x14ac:dyDescent="0.3">
      <c r="B8" s="39">
        <v>1</v>
      </c>
      <c r="C8" s="180" t="s">
        <v>58</v>
      </c>
      <c r="D8" s="40">
        <v>2100</v>
      </c>
      <c r="E8" s="41">
        <v>0.1</v>
      </c>
      <c r="F8" s="42">
        <v>210</v>
      </c>
      <c r="G8" s="42">
        <v>4.42</v>
      </c>
      <c r="H8" s="210">
        <f>SUM(F8,G8)</f>
        <v>214.42</v>
      </c>
      <c r="I8" s="43">
        <v>0.92500000000000004</v>
      </c>
      <c r="J8" s="44">
        <f>H8*1000*365*24*I8/10^6</f>
        <v>1737.44526</v>
      </c>
      <c r="K8" s="227">
        <v>6.6799999999999998E-2</v>
      </c>
      <c r="L8" s="44">
        <f>J8*(1-K8)</f>
        <v>1621.3839166319999</v>
      </c>
      <c r="M8" s="46">
        <v>3.583413218494947E-2</v>
      </c>
      <c r="N8" s="194">
        <f t="shared" si="0"/>
        <v>3.583413218494947E-2</v>
      </c>
      <c r="O8" s="47">
        <f t="shared" si="0"/>
        <v>3.583413218494947E-2</v>
      </c>
      <c r="P8" s="47">
        <f t="shared" si="0"/>
        <v>3.583413218494947E-2</v>
      </c>
      <c r="Q8" s="47">
        <f t="shared" si="0"/>
        <v>3.583413218494947E-2</v>
      </c>
      <c r="R8" s="48">
        <f t="shared" si="0"/>
        <v>3.583413218494947E-2</v>
      </c>
      <c r="S8" s="49">
        <f>L8*(1-M8)</f>
        <v>1563.2830310408578</v>
      </c>
      <c r="T8" s="50">
        <v>1657.4679729999998</v>
      </c>
      <c r="U8" s="51">
        <v>1597.762477</v>
      </c>
      <c r="V8" s="44">
        <f>'[1]PP FY 2024-25 H1'!K14+'[1]PP FY 2023-24 H2'!K10</f>
        <v>1616.92623</v>
      </c>
      <c r="W8" s="52">
        <f>MAX(V8,L8)</f>
        <v>1621.3839166319999</v>
      </c>
      <c r="X8" s="53">
        <f t="shared" ref="W8:AB23" si="4">W8</f>
        <v>1621.3839166319999</v>
      </c>
      <c r="Y8" s="54">
        <f t="shared" si="4"/>
        <v>1621.3839166319999</v>
      </c>
      <c r="Z8" s="54">
        <f t="shared" si="4"/>
        <v>1621.3839166319999</v>
      </c>
      <c r="AA8" s="54">
        <f t="shared" si="4"/>
        <v>1621.3839166319999</v>
      </c>
      <c r="AB8" s="55">
        <f t="shared" si="4"/>
        <v>1621.3839166319999</v>
      </c>
      <c r="AC8" s="237">
        <v>152.95782056115786</v>
      </c>
      <c r="AD8" s="54">
        <v>143.63826889395651</v>
      </c>
      <c r="AE8" s="55">
        <f>'[1]PP FY 2024-25 H1'!N14</f>
        <v>143.19744279007188</v>
      </c>
      <c r="AF8" s="53">
        <v>253.5226888</v>
      </c>
      <c r="AG8" s="55">
        <v>229.4998363</v>
      </c>
      <c r="AH8" s="52">
        <f>AE8</f>
        <v>143.19744279007188</v>
      </c>
      <c r="AI8" s="56">
        <f>MAX((AD8-AC8)/AC8,0)</f>
        <v>0</v>
      </c>
      <c r="AJ8" s="57">
        <f t="shared" ref="AJ8:AJ25" si="5">MAX((AH8-AD8)/AD8,0)</f>
        <v>0</v>
      </c>
      <c r="AK8" s="58">
        <f>MAX(_xlfn.RRI(2,AC8,AH8),0)</f>
        <v>0</v>
      </c>
      <c r="AL8" s="53">
        <f>AH8*(1+AK8)</f>
        <v>143.19744279007188</v>
      </c>
      <c r="AM8" s="54">
        <f>AL8*(1+AK8)</f>
        <v>143.19744279007188</v>
      </c>
      <c r="AN8" s="54">
        <f>AM8*(1+AK8)</f>
        <v>143.19744279007188</v>
      </c>
      <c r="AO8" s="54">
        <f>AN8*(1+AK8)</f>
        <v>143.19744279007188</v>
      </c>
      <c r="AP8" s="55">
        <f>AO8*(1+AK8)</f>
        <v>143.19744279007188</v>
      </c>
      <c r="AQ8" s="52">
        <f>AH8*W8/1000</f>
        <v>232.17803064265345</v>
      </c>
      <c r="AR8" s="53">
        <f t="shared" ref="AR8:AV24" si="6">AL8*X8/1000</f>
        <v>232.17803064265345</v>
      </c>
      <c r="AS8" s="54">
        <f t="shared" si="6"/>
        <v>232.17803064265345</v>
      </c>
      <c r="AT8" s="54">
        <f>AN8*Z8/1000</f>
        <v>232.17803064265345</v>
      </c>
      <c r="AU8" s="54">
        <f>AO8*AA8/1000</f>
        <v>232.17803064265345</v>
      </c>
      <c r="AV8" s="55">
        <f>AP8*AB8/1000</f>
        <v>232.17803064265345</v>
      </c>
      <c r="AW8" s="53">
        <v>110.63533520000001</v>
      </c>
      <c r="AX8" s="54">
        <v>112.9202399</v>
      </c>
      <c r="AY8" s="55">
        <f>'[1]PP FY 2024-25 H1'!O14</f>
        <v>56.263375199999999</v>
      </c>
      <c r="AZ8" s="52">
        <f>AY8*2</f>
        <v>112.5267504</v>
      </c>
      <c r="BA8" s="56">
        <f>MAX((AW8-AX8)/AW8,0)</f>
        <v>0</v>
      </c>
      <c r="BB8" s="57">
        <f>MAX((AZ8-AX8)/AX8,0)</f>
        <v>0</v>
      </c>
      <c r="BC8" s="58">
        <f>MAX(_xlfn.RRI(2,AW8,AZ8),0)</f>
        <v>8.5117457588574919E-3</v>
      </c>
      <c r="BD8" s="53">
        <f>AZ8*(1+BC8)</f>
        <v>113.48454949047522</v>
      </c>
      <c r="BE8" s="54">
        <f>BD8*(1+BC8)</f>
        <v>114.45050112329662</v>
      </c>
      <c r="BF8" s="54">
        <f>BE8*(1+BC8)</f>
        <v>115.42467469083195</v>
      </c>
      <c r="BG8" s="54">
        <f>BF8*(1+BC8)</f>
        <v>116.40714017609915</v>
      </c>
      <c r="BH8" s="55">
        <f>BG8*(1+BC8)</f>
        <v>117.39796815779378</v>
      </c>
      <c r="BI8" s="53">
        <f>AZ8+AQ8</f>
        <v>344.70478104265345</v>
      </c>
      <c r="BJ8" s="54">
        <f>BD8+AR8</f>
        <v>345.6625801331287</v>
      </c>
      <c r="BK8" s="54">
        <f>BE8+AS8</f>
        <v>346.62853176595007</v>
      </c>
      <c r="BL8" s="54">
        <f>BF8+AT8</f>
        <v>347.6027053334854</v>
      </c>
      <c r="BM8" s="54">
        <f>BG8+AU8</f>
        <v>348.5851708187526</v>
      </c>
      <c r="BN8" s="55">
        <f>BH8+AV8</f>
        <v>349.57599880044722</v>
      </c>
      <c r="BO8" s="3"/>
    </row>
    <row r="9" spans="2:78" ht="15.6" x14ac:dyDescent="0.3">
      <c r="B9" s="39">
        <v>2</v>
      </c>
      <c r="C9" s="180" t="s">
        <v>59</v>
      </c>
      <c r="D9" s="40">
        <v>1260</v>
      </c>
      <c r="E9" s="41">
        <v>2.7777779999999998E-2</v>
      </c>
      <c r="F9" s="42">
        <v>35</v>
      </c>
      <c r="G9" s="42">
        <v>3.77</v>
      </c>
      <c r="H9" s="210">
        <f t="shared" ref="H9:H16" si="7">SUM(F9,G9)</f>
        <v>38.770000000000003</v>
      </c>
      <c r="I9" s="43">
        <v>0.88278199999999996</v>
      </c>
      <c r="J9" s="44">
        <f t="shared" ref="J9:J25" si="8">H9*1000*365*24*I9/10^6</f>
        <v>299.81501330639998</v>
      </c>
      <c r="K9" s="227">
        <v>0.09</v>
      </c>
      <c r="L9" s="44">
        <f t="shared" ref="L9:L25" si="9">J9*(1-K9)</f>
        <v>272.83166210882399</v>
      </c>
      <c r="M9" s="46">
        <v>3.583413218494947E-2</v>
      </c>
      <c r="N9" s="194">
        <f t="shared" si="0"/>
        <v>3.583413218494947E-2</v>
      </c>
      <c r="O9" s="47">
        <f t="shared" si="0"/>
        <v>3.583413218494947E-2</v>
      </c>
      <c r="P9" s="47">
        <f t="shared" si="0"/>
        <v>3.583413218494947E-2</v>
      </c>
      <c r="Q9" s="47">
        <f t="shared" si="0"/>
        <v>3.583413218494947E-2</v>
      </c>
      <c r="R9" s="48">
        <f t="shared" si="0"/>
        <v>3.583413218494947E-2</v>
      </c>
      <c r="S9" s="49">
        <f t="shared" ref="S9:S25" si="10">L9*(1-M9)</f>
        <v>263.05497626457691</v>
      </c>
      <c r="T9" s="50">
        <v>272.12567699999994</v>
      </c>
      <c r="U9" s="51">
        <v>272.06439899999998</v>
      </c>
      <c r="V9" s="44">
        <f>'[1]PP FY 2024-25 H1'!K15+'[1]PP FY 2023-24 H2'!K11</f>
        <v>256.81314600000002</v>
      </c>
      <c r="W9" s="52">
        <f t="shared" ref="W9:W18" si="11">MAX(V9,L9)</f>
        <v>272.83166210882399</v>
      </c>
      <c r="X9" s="53">
        <f t="shared" si="4"/>
        <v>272.83166210882399</v>
      </c>
      <c r="Y9" s="54">
        <f t="shared" si="4"/>
        <v>272.83166210882399</v>
      </c>
      <c r="Z9" s="54">
        <f t="shared" si="4"/>
        <v>272.83166210882399</v>
      </c>
      <c r="AA9" s="54">
        <f t="shared" si="4"/>
        <v>272.83166210882399</v>
      </c>
      <c r="AB9" s="55">
        <f t="shared" si="4"/>
        <v>272.83166210882399</v>
      </c>
      <c r="AC9" s="237">
        <v>158.67501507400937</v>
      </c>
      <c r="AD9" s="54">
        <v>159.65715381967337</v>
      </c>
      <c r="AE9" s="55">
        <f>'[1]PP FY 2024-25 H1'!N15</f>
        <v>182.68016309673692</v>
      </c>
      <c r="AF9" s="53">
        <v>43.179545900000001</v>
      </c>
      <c r="AG9" s="55">
        <v>43.437027599999993</v>
      </c>
      <c r="AH9" s="52">
        <f t="shared" ref="AH9:AH25" si="12">AE9</f>
        <v>182.68016309673692</v>
      </c>
      <c r="AI9" s="56">
        <f>MAX((AD9-AC9)/AC9,0)</f>
        <v>6.1896244043582556E-3</v>
      </c>
      <c r="AJ9" s="57">
        <f>MAX((AH9-AD9)/AD9,0)</f>
        <v>0.14420280411028219</v>
      </c>
      <c r="AK9" s="58">
        <f>MAX(_xlfn.RRI(2,AC9,AH9),0)</f>
        <v>7.2979491747227287E-2</v>
      </c>
      <c r="AL9" s="53">
        <f t="shared" ref="AL9:AL25" si="13">AH9*(1+AK9)</f>
        <v>196.01206855183736</v>
      </c>
      <c r="AM9" s="54">
        <f t="shared" ref="AM9:AM25" si="14">AL9*(1+AK9)</f>
        <v>210.31692969107311</v>
      </c>
      <c r="AN9" s="54">
        <f t="shared" ref="AN9:AN25" si="15">AM9*(1+AK9)</f>
        <v>225.66575232576497</v>
      </c>
      <c r="AO9" s="54">
        <f t="shared" ref="AO9:AO25" si="16">AN9*(1+AK9)</f>
        <v>242.13472423525496</v>
      </c>
      <c r="AP9" s="55">
        <f t="shared" ref="AP9:AP25" si="17">AO9*(1+AK9)</f>
        <v>259.80559334429893</v>
      </c>
      <c r="AQ9" s="52">
        <f t="shared" ref="AQ9:AQ24" si="18">AH9*W9/1000</f>
        <v>49.840932531993786</v>
      </c>
      <c r="AR9" s="53">
        <f t="shared" si="6"/>
        <v>53.478298456386533</v>
      </c>
      <c r="AS9" s="54">
        <f t="shared" si="6"/>
        <v>57.381117497240147</v>
      </c>
      <c r="AT9" s="54">
        <f t="shared" si="6"/>
        <v>61.56876228807667</v>
      </c>
      <c r="AU9" s="54">
        <f t="shared" si="6"/>
        <v>66.062019267366352</v>
      </c>
      <c r="AV9" s="55">
        <f t="shared" si="6"/>
        <v>70.883191857294293</v>
      </c>
      <c r="AW9" s="53">
        <v>23.956015000000001</v>
      </c>
      <c r="AX9" s="54">
        <v>24.085448299999996</v>
      </c>
      <c r="AY9" s="55">
        <f>'[1]PP FY 2024-25 H1'!O15</f>
        <v>11.601270799999998</v>
      </c>
      <c r="AZ9" s="52">
        <f t="shared" ref="AZ9:AZ25" si="19">AY9*2</f>
        <v>23.202541599999996</v>
      </c>
      <c r="BA9" s="56">
        <f t="shared" ref="BA9:BA25" si="20">MAX((AW9-AX9)/AW9,0)</f>
        <v>0</v>
      </c>
      <c r="BB9" s="57">
        <f t="shared" ref="BB9:BB25" si="21">MAX((AZ9-AX9)/AX9,0)</f>
        <v>0</v>
      </c>
      <c r="BC9" s="58">
        <f t="shared" ref="BC9:BC20" si="22">MAX(_xlfn.RRI(2,AW9,AZ9),0)</f>
        <v>0</v>
      </c>
      <c r="BD9" s="53">
        <f t="shared" ref="BD9:BD25" si="23">AZ9*(1+BC9)</f>
        <v>23.202541599999996</v>
      </c>
      <c r="BE9" s="54">
        <f t="shared" ref="BE9:BE25" si="24">BD9*(1+BC9)</f>
        <v>23.202541599999996</v>
      </c>
      <c r="BF9" s="54">
        <f t="shared" ref="BF9:BF25" si="25">BE9*(1+BC9)</f>
        <v>23.202541599999996</v>
      </c>
      <c r="BG9" s="54">
        <f t="shared" ref="BG9:BG25" si="26">BF9*(1+BC9)</f>
        <v>23.202541599999996</v>
      </c>
      <c r="BH9" s="55">
        <f t="shared" ref="BH9:BH25" si="27">BG9*(1+BC9)</f>
        <v>23.202541599999996</v>
      </c>
      <c r="BI9" s="53">
        <f>AZ9+AQ9</f>
        <v>73.043474131993776</v>
      </c>
      <c r="BJ9" s="54">
        <f t="shared" ref="BJ9:BN25" si="28">BD9+AR9</f>
        <v>76.680840056386529</v>
      </c>
      <c r="BK9" s="54">
        <f t="shared" si="28"/>
        <v>80.583659097240144</v>
      </c>
      <c r="BL9" s="54">
        <f t="shared" si="28"/>
        <v>84.771303888076659</v>
      </c>
      <c r="BM9" s="54">
        <f t="shared" si="28"/>
        <v>89.264560867366356</v>
      </c>
      <c r="BN9" s="55">
        <f t="shared" si="28"/>
        <v>94.085733457294282</v>
      </c>
      <c r="BO9" s="3"/>
    </row>
    <row r="10" spans="2:78" ht="15.6" x14ac:dyDescent="0.3">
      <c r="B10" s="39">
        <v>3</v>
      </c>
      <c r="C10" s="180" t="s">
        <v>60</v>
      </c>
      <c r="D10" s="40">
        <v>1000</v>
      </c>
      <c r="E10" s="41">
        <v>1.2E-2</v>
      </c>
      <c r="F10" s="42">
        <v>12</v>
      </c>
      <c r="G10" s="42">
        <v>2.89</v>
      </c>
      <c r="H10" s="210">
        <f t="shared" si="7"/>
        <v>14.89</v>
      </c>
      <c r="I10" s="43">
        <v>0.97</v>
      </c>
      <c r="J10" s="44">
        <f t="shared" si="8"/>
        <v>126.523308</v>
      </c>
      <c r="K10" s="227">
        <v>6.5500000000000003E-2</v>
      </c>
      <c r="L10" s="44">
        <f t="shared" si="9"/>
        <v>118.236031326</v>
      </c>
      <c r="M10" s="46">
        <v>3.583413218494947E-2</v>
      </c>
      <c r="N10" s="194">
        <f t="shared" si="0"/>
        <v>3.583413218494947E-2</v>
      </c>
      <c r="O10" s="47">
        <f t="shared" si="0"/>
        <v>3.583413218494947E-2</v>
      </c>
      <c r="P10" s="47">
        <f t="shared" si="0"/>
        <v>3.583413218494947E-2</v>
      </c>
      <c r="Q10" s="47">
        <f t="shared" si="0"/>
        <v>3.583413218494947E-2</v>
      </c>
      <c r="R10" s="48">
        <f t="shared" si="0"/>
        <v>3.583413218494947E-2</v>
      </c>
      <c r="S10" s="49">
        <f t="shared" si="10"/>
        <v>113.99914575044029</v>
      </c>
      <c r="T10" s="50">
        <v>116.332846</v>
      </c>
      <c r="U10" s="51">
        <v>116.82893</v>
      </c>
      <c r="V10" s="44">
        <f>'[1]PP FY 2024-25 H1'!K16+'[1]PP FY 2023-24 H2'!K12</f>
        <v>117.586169</v>
      </c>
      <c r="W10" s="52">
        <f t="shared" si="11"/>
        <v>118.236031326</v>
      </c>
      <c r="X10" s="53">
        <f t="shared" si="4"/>
        <v>118.236031326</v>
      </c>
      <c r="Y10" s="54">
        <f t="shared" si="4"/>
        <v>118.236031326</v>
      </c>
      <c r="Z10" s="54">
        <f t="shared" si="4"/>
        <v>118.236031326</v>
      </c>
      <c r="AA10" s="54">
        <f t="shared" si="4"/>
        <v>118.236031326</v>
      </c>
      <c r="AB10" s="55">
        <f t="shared" si="4"/>
        <v>118.236031326</v>
      </c>
      <c r="AC10" s="237">
        <v>150.14016075906886</v>
      </c>
      <c r="AD10" s="54">
        <v>153.8472285931233</v>
      </c>
      <c r="AE10" s="55">
        <f>'[1]PP FY 2024-25 H1'!N16</f>
        <v>175.02073737702693</v>
      </c>
      <c r="AF10" s="53">
        <v>17.4662322</v>
      </c>
      <c r="AG10" s="55">
        <v>17.973807100000002</v>
      </c>
      <c r="AH10" s="52">
        <f t="shared" si="12"/>
        <v>175.02073737702693</v>
      </c>
      <c r="AI10" s="56">
        <f>MAX((AD10-AC10)/AC10,0)</f>
        <v>2.4690714431851474E-2</v>
      </c>
      <c r="AJ10" s="57">
        <f>MAX((AH10-AD10)/AD10,0)</f>
        <v>0.13762684565414424</v>
      </c>
      <c r="AK10" s="58">
        <f t="shared" ref="AK10:AK25" si="29">MAX(_xlfn.RRI(2,AC10,AH10),0)</f>
        <v>7.9683131863325318E-2</v>
      </c>
      <c r="AL10" s="53">
        <f t="shared" si="13"/>
        <v>188.96693787225701</v>
      </c>
      <c r="AM10" s="54">
        <f>AL10*(1+AK10)</f>
        <v>204.02441530054085</v>
      </c>
      <c r="AN10" s="54">
        <f t="shared" si="15"/>
        <v>220.28171968827169</v>
      </c>
      <c r="AO10" s="54">
        <f t="shared" si="16"/>
        <v>237.8344570052723</v>
      </c>
      <c r="AP10" s="55">
        <f t="shared" si="17"/>
        <v>256.7858514044658</v>
      </c>
      <c r="AQ10" s="52">
        <f t="shared" si="18"/>
        <v>20.693757387209775</v>
      </c>
      <c r="AR10" s="53">
        <f t="shared" si="6"/>
        <v>22.342700785842478</v>
      </c>
      <c r="AS10" s="54">
        <f t="shared" si="6"/>
        <v>24.123037158743585</v>
      </c>
      <c r="AT10" s="54">
        <f t="shared" si="6"/>
        <v>26.045236309607645</v>
      </c>
      <c r="AU10" s="54">
        <f t="shared" si="6"/>
        <v>28.120602308877576</v>
      </c>
      <c r="AV10" s="55">
        <f t="shared" si="6"/>
        <v>30.361339970731997</v>
      </c>
      <c r="AW10" s="53">
        <v>8.1107619999999994</v>
      </c>
      <c r="AX10" s="54">
        <v>8.4046471</v>
      </c>
      <c r="AY10" s="55">
        <f>'[1]PP FY 2024-25 H1'!O16</f>
        <v>3.9924474999999999</v>
      </c>
      <c r="AZ10" s="52">
        <f t="shared" si="19"/>
        <v>7.9848949999999999</v>
      </c>
      <c r="BA10" s="56">
        <f t="shared" si="20"/>
        <v>0</v>
      </c>
      <c r="BB10" s="57">
        <f t="shared" si="21"/>
        <v>0</v>
      </c>
      <c r="BC10" s="58">
        <f t="shared" si="22"/>
        <v>0</v>
      </c>
      <c r="BD10" s="53">
        <f t="shared" si="23"/>
        <v>7.9848949999999999</v>
      </c>
      <c r="BE10" s="54">
        <f t="shared" si="24"/>
        <v>7.9848949999999999</v>
      </c>
      <c r="BF10" s="54">
        <f t="shared" si="25"/>
        <v>7.9848949999999999</v>
      </c>
      <c r="BG10" s="54">
        <f t="shared" si="26"/>
        <v>7.9848949999999999</v>
      </c>
      <c r="BH10" s="55">
        <f t="shared" si="27"/>
        <v>7.9848949999999999</v>
      </c>
      <c r="BI10" s="53">
        <f t="shared" ref="BI10:BI25" si="30">AZ10+AQ10</f>
        <v>28.678652387209773</v>
      </c>
      <c r="BJ10" s="54">
        <f t="shared" si="28"/>
        <v>30.327595785842476</v>
      </c>
      <c r="BK10" s="54">
        <f t="shared" si="28"/>
        <v>32.107932158743587</v>
      </c>
      <c r="BL10" s="54">
        <f t="shared" si="28"/>
        <v>34.030131309607647</v>
      </c>
      <c r="BM10" s="54">
        <f t="shared" si="28"/>
        <v>36.105497308877574</v>
      </c>
      <c r="BN10" s="55">
        <f t="shared" si="28"/>
        <v>38.346234970731999</v>
      </c>
      <c r="BO10" s="3"/>
    </row>
    <row r="11" spans="2:78" ht="15.6" x14ac:dyDescent="0.3">
      <c r="B11" s="39">
        <v>4</v>
      </c>
      <c r="C11" s="180" t="s">
        <v>61</v>
      </c>
      <c r="D11" s="40">
        <v>1000</v>
      </c>
      <c r="E11" s="41">
        <v>0.01</v>
      </c>
      <c r="F11" s="42">
        <v>10</v>
      </c>
      <c r="G11" s="42">
        <v>2.89</v>
      </c>
      <c r="H11" s="210">
        <f t="shared" si="7"/>
        <v>12.89</v>
      </c>
      <c r="I11" s="43">
        <v>0.96918599999999999</v>
      </c>
      <c r="J11" s="44">
        <f t="shared" si="8"/>
        <v>109.4369940504</v>
      </c>
      <c r="K11" s="227">
        <v>5.7500000000000002E-2</v>
      </c>
      <c r="L11" s="44">
        <f t="shared" si="9"/>
        <v>103.14436689250201</v>
      </c>
      <c r="M11" s="46">
        <v>3.583413218494947E-2</v>
      </c>
      <c r="N11" s="194">
        <f t="shared" si="0"/>
        <v>3.583413218494947E-2</v>
      </c>
      <c r="O11" s="47">
        <f t="shared" si="0"/>
        <v>3.583413218494947E-2</v>
      </c>
      <c r="P11" s="47">
        <f t="shared" si="0"/>
        <v>3.583413218494947E-2</v>
      </c>
      <c r="Q11" s="47">
        <f t="shared" si="0"/>
        <v>3.583413218494947E-2</v>
      </c>
      <c r="R11" s="48">
        <f t="shared" si="0"/>
        <v>3.583413218494947E-2</v>
      </c>
      <c r="S11" s="49">
        <f t="shared" si="10"/>
        <v>99.44827801514316</v>
      </c>
      <c r="T11" s="50">
        <v>98.060757000000009</v>
      </c>
      <c r="U11" s="51">
        <v>108.12193199999999</v>
      </c>
      <c r="V11" s="44">
        <f>'[1]PP FY 2024-25 H1'!K17+'[1]PP FY 2023-24 H2'!K13</f>
        <v>98.421188999999998</v>
      </c>
      <c r="W11" s="52">
        <f t="shared" si="11"/>
        <v>103.14436689250201</v>
      </c>
      <c r="X11" s="53">
        <f t="shared" si="4"/>
        <v>103.14436689250201</v>
      </c>
      <c r="Y11" s="54">
        <f t="shared" si="4"/>
        <v>103.14436689250201</v>
      </c>
      <c r="Z11" s="54">
        <f t="shared" si="4"/>
        <v>103.14436689250201</v>
      </c>
      <c r="AA11" s="54">
        <f t="shared" si="4"/>
        <v>103.14436689250201</v>
      </c>
      <c r="AB11" s="55">
        <f t="shared" si="4"/>
        <v>103.14436689250201</v>
      </c>
      <c r="AC11" s="237">
        <v>150.80942726150889</v>
      </c>
      <c r="AD11" s="54">
        <v>152.45318498378293</v>
      </c>
      <c r="AE11" s="55">
        <f>'[1]PP FY 2024-25 H1'!N17</f>
        <v>172.43045325516863</v>
      </c>
      <c r="AF11" s="53">
        <v>14.788486599999999</v>
      </c>
      <c r="AG11" s="55">
        <v>16.4835329</v>
      </c>
      <c r="AH11" s="52">
        <f t="shared" si="12"/>
        <v>172.43045325516863</v>
      </c>
      <c r="AI11" s="56">
        <f t="shared" ref="AI11:AI25" si="31">MAX((AD11-AC11)/AC11,0)</f>
        <v>1.0899568761200264E-2</v>
      </c>
      <c r="AJ11" s="57">
        <f t="shared" si="5"/>
        <v>0.13103870721697786</v>
      </c>
      <c r="AK11" s="58">
        <f t="shared" si="29"/>
        <v>6.928319044950304E-2</v>
      </c>
      <c r="AL11" s="53">
        <f t="shared" si="13"/>
        <v>184.37698518734061</v>
      </c>
      <c r="AM11" s="54">
        <f t="shared" si="14"/>
        <v>197.15121096658032</v>
      </c>
      <c r="AN11" s="54">
        <f t="shared" si="15"/>
        <v>210.81047586332807</v>
      </c>
      <c r="AO11" s="54">
        <f t="shared" si="16"/>
        <v>225.41609821131738</v>
      </c>
      <c r="AP11" s="55">
        <f t="shared" si="17"/>
        <v>241.03364467407596</v>
      </c>
      <c r="AQ11" s="52">
        <f t="shared" si="18"/>
        <v>17.785229933991531</v>
      </c>
      <c r="AR11" s="53">
        <f t="shared" si="6"/>
        <v>19.017447406696469</v>
      </c>
      <c r="AS11" s="54">
        <f t="shared" si="6"/>
        <v>20.335036837238025</v>
      </c>
      <c r="AT11" s="54">
        <f t="shared" si="6"/>
        <v>21.74391306723005</v>
      </c>
      <c r="AU11" s="54">
        <f t="shared" si="6"/>
        <v>23.250400737384386</v>
      </c>
      <c r="AV11" s="55">
        <f t="shared" si="6"/>
        <v>24.861262679699852</v>
      </c>
      <c r="AW11" s="53">
        <v>9.5209443</v>
      </c>
      <c r="AX11" s="54">
        <v>8.5998926000000004</v>
      </c>
      <c r="AY11" s="55">
        <f>'[1]PP FY 2024-25 H1'!O17</f>
        <v>4.0990490000000008</v>
      </c>
      <c r="AZ11" s="52">
        <f t="shared" si="19"/>
        <v>8.1980980000000017</v>
      </c>
      <c r="BA11" s="56">
        <f t="shared" si="20"/>
        <v>9.6739532443226209E-2</v>
      </c>
      <c r="BB11" s="57">
        <f t="shared" si="21"/>
        <v>0</v>
      </c>
      <c r="BC11" s="58">
        <f t="shared" si="22"/>
        <v>0</v>
      </c>
      <c r="BD11" s="53">
        <f t="shared" si="23"/>
        <v>8.1980980000000017</v>
      </c>
      <c r="BE11" s="54">
        <f t="shared" si="24"/>
        <v>8.1980980000000017</v>
      </c>
      <c r="BF11" s="54">
        <f t="shared" si="25"/>
        <v>8.1980980000000017</v>
      </c>
      <c r="BG11" s="54">
        <f t="shared" si="26"/>
        <v>8.1980980000000017</v>
      </c>
      <c r="BH11" s="55">
        <f t="shared" si="27"/>
        <v>8.1980980000000017</v>
      </c>
      <c r="BI11" s="53">
        <f t="shared" si="30"/>
        <v>25.983327933991532</v>
      </c>
      <c r="BJ11" s="54">
        <f t="shared" si="28"/>
        <v>27.215545406696471</v>
      </c>
      <c r="BK11" s="54">
        <f t="shared" si="28"/>
        <v>28.533134837238027</v>
      </c>
      <c r="BL11" s="54">
        <f t="shared" si="28"/>
        <v>29.942011067230052</v>
      </c>
      <c r="BM11" s="54">
        <f t="shared" si="28"/>
        <v>31.448498737384387</v>
      </c>
      <c r="BN11" s="55">
        <f t="shared" si="28"/>
        <v>33.05936067969985</v>
      </c>
      <c r="BO11" s="3"/>
    </row>
    <row r="12" spans="2:78" ht="15.6" x14ac:dyDescent="0.3">
      <c r="B12" s="39">
        <v>5</v>
      </c>
      <c r="C12" s="180" t="s">
        <v>62</v>
      </c>
      <c r="D12" s="40">
        <v>1000</v>
      </c>
      <c r="E12" s="41">
        <v>1.12E-2</v>
      </c>
      <c r="F12" s="42">
        <v>11.2</v>
      </c>
      <c r="G12" s="42">
        <v>3.96</v>
      </c>
      <c r="H12" s="210">
        <f t="shared" si="7"/>
        <v>15.16</v>
      </c>
      <c r="I12" s="43">
        <v>0.88649999999999995</v>
      </c>
      <c r="J12" s="44">
        <f t="shared" si="8"/>
        <v>117.72861839999999</v>
      </c>
      <c r="K12" s="227">
        <v>5.7500000000000002E-2</v>
      </c>
      <c r="L12" s="44">
        <f t="shared" si="9"/>
        <v>110.95922284199999</v>
      </c>
      <c r="M12" s="46">
        <v>3.583413218494947E-2</v>
      </c>
      <c r="N12" s="194">
        <f t="shared" si="0"/>
        <v>3.583413218494947E-2</v>
      </c>
      <c r="O12" s="47">
        <f t="shared" si="0"/>
        <v>3.583413218494947E-2</v>
      </c>
      <c r="P12" s="47">
        <f t="shared" si="0"/>
        <v>3.583413218494947E-2</v>
      </c>
      <c r="Q12" s="47">
        <f t="shared" si="0"/>
        <v>3.583413218494947E-2</v>
      </c>
      <c r="R12" s="48">
        <f t="shared" si="0"/>
        <v>3.583413218494947E-2</v>
      </c>
      <c r="S12" s="49">
        <f t="shared" si="10"/>
        <v>106.9830953835405</v>
      </c>
      <c r="T12" s="50">
        <v>129.31472600000001</v>
      </c>
      <c r="U12" s="51">
        <v>117.16974900000001</v>
      </c>
      <c r="V12" s="44">
        <f>'[1]PP FY 2024-25 H1'!K18+'[1]PP FY 2023-24 H2'!K14</f>
        <v>121.531888</v>
      </c>
      <c r="W12" s="52">
        <f t="shared" si="11"/>
        <v>121.531888</v>
      </c>
      <c r="X12" s="53">
        <f t="shared" si="4"/>
        <v>121.531888</v>
      </c>
      <c r="Y12" s="54">
        <f t="shared" si="4"/>
        <v>121.531888</v>
      </c>
      <c r="Z12" s="54">
        <f t="shared" si="4"/>
        <v>121.531888</v>
      </c>
      <c r="AA12" s="54">
        <f t="shared" si="4"/>
        <v>121.531888</v>
      </c>
      <c r="AB12" s="55">
        <f t="shared" si="4"/>
        <v>121.531888</v>
      </c>
      <c r="AC12" s="237">
        <v>149.85585091059156</v>
      </c>
      <c r="AD12" s="54">
        <v>150.58792350916448</v>
      </c>
      <c r="AE12" s="55">
        <f>'[1]PP FY 2024-25 H1'!N18</f>
        <v>172.29042920839078</v>
      </c>
      <c r="AF12" s="53">
        <v>19.378568299999998</v>
      </c>
      <c r="AG12" s="55">
        <v>17.644349200000001</v>
      </c>
      <c r="AH12" s="52">
        <f t="shared" si="12"/>
        <v>172.29042920839078</v>
      </c>
      <c r="AI12" s="56">
        <f t="shared" si="31"/>
        <v>4.8851786174815628E-3</v>
      </c>
      <c r="AJ12" s="57">
        <f t="shared" si="5"/>
        <v>0.14411850029863466</v>
      </c>
      <c r="AK12" s="58">
        <f t="shared" si="29"/>
        <v>7.224424621079617E-2</v>
      </c>
      <c r="AL12" s="53">
        <f t="shared" si="13"/>
        <v>184.73742139588552</v>
      </c>
      <c r="AM12" s="54">
        <f t="shared" si="14"/>
        <v>198.08363715155747</v>
      </c>
      <c r="AN12" s="54">
        <f t="shared" si="15"/>
        <v>212.3940402042646</v>
      </c>
      <c r="AO12" s="54">
        <f t="shared" si="16"/>
        <v>227.73828753848724</v>
      </c>
      <c r="AP12" s="55">
        <f t="shared" si="17"/>
        <v>244.1910684550428</v>
      </c>
      <c r="AQ12" s="52">
        <f t="shared" si="18"/>
        <v>20.938781146026074</v>
      </c>
      <c r="AR12" s="53">
        <f t="shared" si="6"/>
        <v>22.451487606493565</v>
      </c>
      <c r="AS12" s="54">
        <f t="shared" si="6"/>
        <v>24.07347840493572</v>
      </c>
      <c r="AT12" s="54">
        <f t="shared" si="6"/>
        <v>25.81264870597218</v>
      </c>
      <c r="AU12" s="54">
        <f t="shared" si="6"/>
        <v>27.677464054439227</v>
      </c>
      <c r="AV12" s="55">
        <f t="shared" si="6"/>
        <v>29.677001582078592</v>
      </c>
      <c r="AW12" s="53">
        <v>17.479918699999999</v>
      </c>
      <c r="AX12" s="54">
        <v>18.7761867</v>
      </c>
      <c r="AY12" s="55">
        <f>'[1]PP FY 2024-25 H1'!O18</f>
        <v>9.1533082999999991</v>
      </c>
      <c r="AZ12" s="52">
        <f t="shared" si="19"/>
        <v>18.306616599999998</v>
      </c>
      <c r="BA12" s="56">
        <f t="shared" si="20"/>
        <v>0</v>
      </c>
      <c r="BB12" s="57">
        <f t="shared" si="21"/>
        <v>0</v>
      </c>
      <c r="BC12" s="58">
        <f t="shared" si="22"/>
        <v>2.3373905360327685E-2</v>
      </c>
      <c r="BD12" s="53">
        <f t="shared" si="23"/>
        <v>18.734513723876201</v>
      </c>
      <c r="BE12" s="54">
        <f t="shared" si="24"/>
        <v>19.172412474629844</v>
      </c>
      <c r="BF12" s="54">
        <f t="shared" si="25"/>
        <v>19.620546629341007</v>
      </c>
      <c r="BG12" s="54">
        <f t="shared" si="26"/>
        <v>20.07915542937312</v>
      </c>
      <c r="BH12" s="55">
        <f t="shared" si="27"/>
        <v>20.548483708094597</v>
      </c>
      <c r="BI12" s="53">
        <f t="shared" si="30"/>
        <v>39.245397746026072</v>
      </c>
      <c r="BJ12" s="54">
        <f t="shared" si="28"/>
        <v>41.186001330369763</v>
      </c>
      <c r="BK12" s="54">
        <f t="shared" si="28"/>
        <v>43.245890879565565</v>
      </c>
      <c r="BL12" s="54">
        <f t="shared" si="28"/>
        <v>45.433195335313187</v>
      </c>
      <c r="BM12" s="54">
        <f t="shared" si="28"/>
        <v>47.756619483812344</v>
      </c>
      <c r="BN12" s="55">
        <f t="shared" si="28"/>
        <v>50.225485290173189</v>
      </c>
      <c r="BO12" s="3"/>
    </row>
    <row r="13" spans="2:78" ht="15.6" x14ac:dyDescent="0.3">
      <c r="B13" s="39">
        <v>6</v>
      </c>
      <c r="C13" s="180" t="s">
        <v>63</v>
      </c>
      <c r="D13" s="40">
        <v>500</v>
      </c>
      <c r="E13" s="41">
        <v>1.0359999999999999E-2</v>
      </c>
      <c r="F13" s="42">
        <v>5.18</v>
      </c>
      <c r="G13" s="42">
        <v>1.98</v>
      </c>
      <c r="H13" s="210">
        <f t="shared" si="7"/>
        <v>7.16</v>
      </c>
      <c r="I13" s="43">
        <v>0.94</v>
      </c>
      <c r="J13" s="44">
        <f t="shared" si="8"/>
        <v>58.958303999999998</v>
      </c>
      <c r="K13" s="227">
        <v>6.9500000000000006E-2</v>
      </c>
      <c r="L13" s="44">
        <f t="shared" si="9"/>
        <v>54.860701872</v>
      </c>
      <c r="M13" s="46">
        <v>3.583413218494947E-2</v>
      </c>
      <c r="N13" s="194">
        <f t="shared" si="0"/>
        <v>3.583413218494947E-2</v>
      </c>
      <c r="O13" s="47">
        <f t="shared" si="0"/>
        <v>3.583413218494947E-2</v>
      </c>
      <c r="P13" s="47">
        <f t="shared" si="0"/>
        <v>3.583413218494947E-2</v>
      </c>
      <c r="Q13" s="47">
        <f t="shared" si="0"/>
        <v>3.583413218494947E-2</v>
      </c>
      <c r="R13" s="48">
        <f t="shared" si="0"/>
        <v>3.583413218494947E-2</v>
      </c>
      <c r="S13" s="49">
        <f t="shared" si="10"/>
        <v>52.894816229359648</v>
      </c>
      <c r="T13" s="50">
        <v>58.217846999999999</v>
      </c>
      <c r="U13" s="51">
        <v>55.100849999999994</v>
      </c>
      <c r="V13" s="44">
        <f>'[1]PP FY 2024-25 H1'!K19+'[1]PP FY 2023-24 H2'!K15</f>
        <v>54.611719000000008</v>
      </c>
      <c r="W13" s="52">
        <f t="shared" si="11"/>
        <v>54.860701872</v>
      </c>
      <c r="X13" s="53">
        <f t="shared" si="4"/>
        <v>54.860701872</v>
      </c>
      <c r="Y13" s="54">
        <f t="shared" si="4"/>
        <v>54.860701872</v>
      </c>
      <c r="Z13" s="54">
        <f t="shared" si="4"/>
        <v>54.860701872</v>
      </c>
      <c r="AA13" s="54">
        <f t="shared" si="4"/>
        <v>54.860701872</v>
      </c>
      <c r="AB13" s="55">
        <f t="shared" si="4"/>
        <v>54.860701872</v>
      </c>
      <c r="AC13" s="237">
        <v>154.88471430418926</v>
      </c>
      <c r="AD13" s="54">
        <v>156.03961826360211</v>
      </c>
      <c r="AE13" s="55">
        <f>'[1]PP FY 2024-25 H1'!N19</f>
        <v>177.39125274621924</v>
      </c>
      <c r="AF13" s="53">
        <v>9.0170546000000016</v>
      </c>
      <c r="AG13" s="55">
        <v>8.5979156000000003</v>
      </c>
      <c r="AH13" s="52">
        <f t="shared" si="12"/>
        <v>177.39125274621924</v>
      </c>
      <c r="AI13" s="56">
        <f t="shared" si="31"/>
        <v>7.4565393015133151E-3</v>
      </c>
      <c r="AJ13" s="57">
        <f t="shared" si="5"/>
        <v>0.13683470082929333</v>
      </c>
      <c r="AK13" s="58">
        <f t="shared" si="29"/>
        <v>7.019229741918398E-2</v>
      </c>
      <c r="AL13" s="53">
        <f t="shared" si="13"/>
        <v>189.84275231854349</v>
      </c>
      <c r="AM13" s="54">
        <f t="shared" si="14"/>
        <v>203.16825125216317</v>
      </c>
      <c r="AN13" s="54">
        <f t="shared" si="15"/>
        <v>217.42909757019052</v>
      </c>
      <c r="AO13" s="54">
        <f t="shared" si="16"/>
        <v>232.69094545442212</v>
      </c>
      <c r="AP13" s="55">
        <f t="shared" si="17"/>
        <v>249.02405750451004</v>
      </c>
      <c r="AQ13" s="52">
        <f t="shared" si="18"/>
        <v>9.7318086316109351</v>
      </c>
      <c r="AR13" s="53">
        <f t="shared" si="6"/>
        <v>10.414906637507551</v>
      </c>
      <c r="AS13" s="54">
        <f t="shared" si="6"/>
        <v>11.145952861800515</v>
      </c>
      <c r="AT13" s="54">
        <f t="shared" si="6"/>
        <v>11.928312900096222</v>
      </c>
      <c r="AU13" s="54">
        <f t="shared" si="6"/>
        <v>12.765588586888866</v>
      </c>
      <c r="AV13" s="55">
        <f t="shared" si="6"/>
        <v>13.661634577710709</v>
      </c>
      <c r="AW13" s="53">
        <v>8.7419809999999991</v>
      </c>
      <c r="AX13" s="54">
        <v>9.038017700000001</v>
      </c>
      <c r="AY13" s="55">
        <f>'[1]PP FY 2024-25 H1'!O19</f>
        <v>4.3798564000000004</v>
      </c>
      <c r="AZ13" s="52">
        <f t="shared" si="19"/>
        <v>8.7597128000000009</v>
      </c>
      <c r="BA13" s="56">
        <f t="shared" si="20"/>
        <v>0</v>
      </c>
      <c r="BB13" s="57">
        <f t="shared" si="21"/>
        <v>0</v>
      </c>
      <c r="BC13" s="58">
        <f t="shared" si="22"/>
        <v>1.0136614076328154E-3</v>
      </c>
      <c r="BD13" s="53">
        <f t="shared" si="23"/>
        <v>8.7685921828073088</v>
      </c>
      <c r="BE13" s="54">
        <f>BD13*(1+BC13)</f>
        <v>8.777480566302291</v>
      </c>
      <c r="BF13" s="54">
        <f t="shared" si="25"/>
        <v>8.7863779596085987</v>
      </c>
      <c r="BG13" s="54">
        <f t="shared" si="26"/>
        <v>8.7952843718591289</v>
      </c>
      <c r="BH13" s="55">
        <f t="shared" si="27"/>
        <v>8.804199812196039</v>
      </c>
      <c r="BI13" s="53">
        <f t="shared" si="30"/>
        <v>18.491521431610934</v>
      </c>
      <c r="BJ13" s="54">
        <f t="shared" si="28"/>
        <v>19.18349882031486</v>
      </c>
      <c r="BK13" s="54">
        <f t="shared" si="28"/>
        <v>19.923433428102804</v>
      </c>
      <c r="BL13" s="54">
        <f t="shared" si="28"/>
        <v>20.71469085970482</v>
      </c>
      <c r="BM13" s="54">
        <f t="shared" si="28"/>
        <v>21.560872958747993</v>
      </c>
      <c r="BN13" s="55">
        <f t="shared" si="28"/>
        <v>22.465834389906746</v>
      </c>
      <c r="BO13" s="3"/>
    </row>
    <row r="14" spans="2:78" s="3" customFormat="1" ht="15.6" x14ac:dyDescent="0.3">
      <c r="B14" s="39">
        <v>7</v>
      </c>
      <c r="C14" s="180" t="s">
        <v>64</v>
      </c>
      <c r="D14" s="40">
        <v>656.2</v>
      </c>
      <c r="E14" s="59">
        <v>0</v>
      </c>
      <c r="F14" s="42">
        <v>0</v>
      </c>
      <c r="G14" s="42">
        <v>12.4</v>
      </c>
      <c r="H14" s="210">
        <f t="shared" si="7"/>
        <v>12.4</v>
      </c>
      <c r="I14" s="43">
        <v>1.2864E-2</v>
      </c>
      <c r="J14" s="44">
        <f t="shared" si="8"/>
        <v>1.397339136</v>
      </c>
      <c r="K14" s="227">
        <v>2.75E-2</v>
      </c>
      <c r="L14" s="44">
        <f t="shared" si="9"/>
        <v>1.35891230976</v>
      </c>
      <c r="M14" s="46">
        <v>3.583413218494947E-2</v>
      </c>
      <c r="N14" s="194">
        <f t="shared" si="0"/>
        <v>3.583413218494947E-2</v>
      </c>
      <c r="O14" s="47">
        <f t="shared" si="0"/>
        <v>3.583413218494947E-2</v>
      </c>
      <c r="P14" s="47">
        <f t="shared" si="0"/>
        <v>3.583413218494947E-2</v>
      </c>
      <c r="Q14" s="47">
        <f t="shared" si="0"/>
        <v>3.583413218494947E-2</v>
      </c>
      <c r="R14" s="48">
        <f t="shared" si="0"/>
        <v>3.583413218494947E-2</v>
      </c>
      <c r="S14" s="49">
        <f t="shared" si="10"/>
        <v>1.3102168664243052</v>
      </c>
      <c r="T14" s="50">
        <v>0</v>
      </c>
      <c r="U14" s="60">
        <v>5.1699999999999999E-4</v>
      </c>
      <c r="V14" s="44">
        <f>'[1]PP FY 2024-25 H1'!K20+'[1]PP FY 2023-24 H2'!K16</f>
        <v>0</v>
      </c>
      <c r="W14" s="52"/>
      <c r="X14" s="53">
        <f t="shared" si="4"/>
        <v>0</v>
      </c>
      <c r="Y14" s="54">
        <f t="shared" si="4"/>
        <v>0</v>
      </c>
      <c r="Z14" s="54">
        <f t="shared" si="4"/>
        <v>0</v>
      </c>
      <c r="AA14" s="54">
        <f t="shared" si="4"/>
        <v>0</v>
      </c>
      <c r="AB14" s="55">
        <f t="shared" si="4"/>
        <v>0</v>
      </c>
      <c r="AC14" s="237">
        <v>0</v>
      </c>
      <c r="AD14" s="54">
        <v>1159.2</v>
      </c>
      <c r="AE14" s="55">
        <f>'[1]PP FY 2024-25 H1'!N20</f>
        <v>0</v>
      </c>
      <c r="AF14" s="53">
        <v>0</v>
      </c>
      <c r="AG14" s="55">
        <v>5.993064E-4</v>
      </c>
      <c r="AH14" s="52">
        <f t="shared" si="12"/>
        <v>0</v>
      </c>
      <c r="AI14" s="56" t="e">
        <f t="shared" si="31"/>
        <v>#DIV/0!</v>
      </c>
      <c r="AJ14" s="57">
        <f t="shared" si="5"/>
        <v>0</v>
      </c>
      <c r="AK14" s="58">
        <f t="shared" si="29"/>
        <v>0</v>
      </c>
      <c r="AL14" s="53">
        <f t="shared" si="13"/>
        <v>0</v>
      </c>
      <c r="AM14" s="54">
        <f t="shared" si="14"/>
        <v>0</v>
      </c>
      <c r="AN14" s="54">
        <f t="shared" si="15"/>
        <v>0</v>
      </c>
      <c r="AO14" s="54">
        <f t="shared" si="16"/>
        <v>0</v>
      </c>
      <c r="AP14" s="55">
        <f t="shared" si="17"/>
        <v>0</v>
      </c>
      <c r="AQ14" s="52">
        <f t="shared" si="18"/>
        <v>0</v>
      </c>
      <c r="AR14" s="53">
        <f t="shared" si="6"/>
        <v>0</v>
      </c>
      <c r="AS14" s="54">
        <f t="shared" si="6"/>
        <v>0</v>
      </c>
      <c r="AT14" s="54">
        <f t="shared" si="6"/>
        <v>0</v>
      </c>
      <c r="AU14" s="54">
        <f t="shared" si="6"/>
        <v>0</v>
      </c>
      <c r="AV14" s="55">
        <f t="shared" si="6"/>
        <v>0</v>
      </c>
      <c r="AW14" s="53">
        <v>7.8418016000000001</v>
      </c>
      <c r="AX14" s="54">
        <v>7.8174928999999995</v>
      </c>
      <c r="AY14" s="55">
        <f>'[1]PP FY 2024-25 H1'!O20</f>
        <v>3.8831641000000001</v>
      </c>
      <c r="AZ14" s="52">
        <f t="shared" si="19"/>
        <v>7.7663282000000002</v>
      </c>
      <c r="BA14" s="56">
        <f t="shared" si="20"/>
        <v>3.0998871483819009E-3</v>
      </c>
      <c r="BB14" s="57">
        <f t="shared" si="21"/>
        <v>0</v>
      </c>
      <c r="BC14" s="58">
        <f t="shared" si="22"/>
        <v>0</v>
      </c>
      <c r="BD14" s="53">
        <f t="shared" si="23"/>
        <v>7.7663282000000002</v>
      </c>
      <c r="BE14" s="54">
        <f t="shared" si="24"/>
        <v>7.7663282000000002</v>
      </c>
      <c r="BF14" s="54">
        <f t="shared" si="25"/>
        <v>7.7663282000000002</v>
      </c>
      <c r="BG14" s="54">
        <f t="shared" si="26"/>
        <v>7.7663282000000002</v>
      </c>
      <c r="BH14" s="55">
        <f t="shared" si="27"/>
        <v>7.7663282000000002</v>
      </c>
      <c r="BI14" s="53">
        <f t="shared" si="30"/>
        <v>7.7663282000000002</v>
      </c>
      <c r="BJ14" s="54">
        <f t="shared" si="28"/>
        <v>7.7663282000000002</v>
      </c>
      <c r="BK14" s="54">
        <f t="shared" si="28"/>
        <v>7.7663282000000002</v>
      </c>
      <c r="BL14" s="54">
        <f t="shared" si="28"/>
        <v>7.7663282000000002</v>
      </c>
      <c r="BM14" s="54">
        <f t="shared" si="28"/>
        <v>7.7663282000000002</v>
      </c>
      <c r="BN14" s="55">
        <f t="shared" si="28"/>
        <v>7.7663282000000002</v>
      </c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</row>
    <row r="15" spans="2:78" s="3" customFormat="1" ht="15.6" x14ac:dyDescent="0.3">
      <c r="B15" s="39">
        <v>8</v>
      </c>
      <c r="C15" s="180" t="s">
        <v>65</v>
      </c>
      <c r="D15" s="40">
        <v>657.39</v>
      </c>
      <c r="E15" s="59">
        <v>0</v>
      </c>
      <c r="F15" s="42">
        <v>0</v>
      </c>
      <c r="G15" s="42">
        <v>12.66</v>
      </c>
      <c r="H15" s="210">
        <f t="shared" si="7"/>
        <v>12.66</v>
      </c>
      <c r="I15" s="43">
        <v>1.4843E-2</v>
      </c>
      <c r="J15" s="44">
        <f t="shared" si="8"/>
        <v>1.6461124488000001</v>
      </c>
      <c r="K15" s="227">
        <v>2.75E-2</v>
      </c>
      <c r="L15" s="44">
        <f t="shared" si="9"/>
        <v>1.6008443564580002</v>
      </c>
      <c r="M15" s="46">
        <v>3.583413218494947E-2</v>
      </c>
      <c r="N15" s="194">
        <f t="shared" si="0"/>
        <v>3.583413218494947E-2</v>
      </c>
      <c r="O15" s="47">
        <f t="shared" si="0"/>
        <v>3.583413218494947E-2</v>
      </c>
      <c r="P15" s="47">
        <f t="shared" si="0"/>
        <v>3.583413218494947E-2</v>
      </c>
      <c r="Q15" s="47">
        <f t="shared" si="0"/>
        <v>3.583413218494947E-2</v>
      </c>
      <c r="R15" s="48">
        <f t="shared" si="0"/>
        <v>3.583413218494947E-2</v>
      </c>
      <c r="S15" s="49">
        <f t="shared" si="10"/>
        <v>1.5434794881811538</v>
      </c>
      <c r="T15" s="50">
        <v>0</v>
      </c>
      <c r="U15" s="51">
        <v>0</v>
      </c>
      <c r="V15" s="44">
        <f>'[1]PP FY 2024-25 H1'!K21+'[1]PP FY 2023-24 H2'!K17</f>
        <v>0</v>
      </c>
      <c r="W15" s="52"/>
      <c r="X15" s="53">
        <f t="shared" si="4"/>
        <v>0</v>
      </c>
      <c r="Y15" s="54">
        <f t="shared" si="4"/>
        <v>0</v>
      </c>
      <c r="Z15" s="54">
        <f t="shared" si="4"/>
        <v>0</v>
      </c>
      <c r="AA15" s="54">
        <f t="shared" si="4"/>
        <v>0</v>
      </c>
      <c r="AB15" s="55">
        <f t="shared" si="4"/>
        <v>0</v>
      </c>
      <c r="AC15" s="237">
        <v>0</v>
      </c>
      <c r="AD15" s="54">
        <v>0</v>
      </c>
      <c r="AE15" s="55">
        <f>'[1]PP FY 2024-25 H1'!N21</f>
        <v>0</v>
      </c>
      <c r="AF15" s="53">
        <v>0</v>
      </c>
      <c r="AG15" s="55">
        <v>0</v>
      </c>
      <c r="AH15" s="52">
        <f t="shared" si="12"/>
        <v>0</v>
      </c>
      <c r="AI15" s="56" t="e">
        <f t="shared" si="31"/>
        <v>#DIV/0!</v>
      </c>
      <c r="AJ15" s="57" t="e">
        <f t="shared" si="5"/>
        <v>#DIV/0!</v>
      </c>
      <c r="AK15" s="58">
        <f t="shared" si="29"/>
        <v>0</v>
      </c>
      <c r="AL15" s="53">
        <f t="shared" si="13"/>
        <v>0</v>
      </c>
      <c r="AM15" s="54">
        <f t="shared" si="14"/>
        <v>0</v>
      </c>
      <c r="AN15" s="54">
        <f t="shared" si="15"/>
        <v>0</v>
      </c>
      <c r="AO15" s="54">
        <f t="shared" si="16"/>
        <v>0</v>
      </c>
      <c r="AP15" s="55">
        <f t="shared" si="17"/>
        <v>0</v>
      </c>
      <c r="AQ15" s="52">
        <f t="shared" si="18"/>
        <v>0</v>
      </c>
      <c r="AR15" s="53">
        <f t="shared" si="6"/>
        <v>0</v>
      </c>
      <c r="AS15" s="54">
        <f t="shared" si="6"/>
        <v>0</v>
      </c>
      <c r="AT15" s="54">
        <f t="shared" si="6"/>
        <v>0</v>
      </c>
      <c r="AU15" s="54">
        <f t="shared" si="6"/>
        <v>0</v>
      </c>
      <c r="AV15" s="55">
        <f t="shared" si="6"/>
        <v>0</v>
      </c>
      <c r="AW15" s="53">
        <v>9.3544075000000007</v>
      </c>
      <c r="AX15" s="54">
        <v>9.5086291000000003</v>
      </c>
      <c r="AY15" s="55">
        <f>'[1]PP FY 2024-25 H1'!O21</f>
        <v>4.7009343000000001</v>
      </c>
      <c r="AZ15" s="52">
        <f t="shared" si="19"/>
        <v>9.4018686000000002</v>
      </c>
      <c r="BA15" s="56">
        <f t="shared" si="20"/>
        <v>0</v>
      </c>
      <c r="BB15" s="57">
        <f t="shared" si="21"/>
        <v>0</v>
      </c>
      <c r="BC15" s="58">
        <f t="shared" si="22"/>
        <v>2.5336212819002668E-3</v>
      </c>
      <c r="BD15" s="53">
        <f t="shared" si="23"/>
        <v>9.4256893743745902</v>
      </c>
      <c r="BE15" s="54">
        <f t="shared" si="24"/>
        <v>9.4495705015700864</v>
      </c>
      <c r="BF15" s="54">
        <f t="shared" si="25"/>
        <v>9.4735121344976818</v>
      </c>
      <c r="BG15" s="54">
        <f t="shared" si="26"/>
        <v>9.4975144264559859</v>
      </c>
      <c r="BH15" s="55">
        <f t="shared" si="27"/>
        <v>9.5215775311320101</v>
      </c>
      <c r="BI15" s="53">
        <f t="shared" si="30"/>
        <v>9.4018686000000002</v>
      </c>
      <c r="BJ15" s="54">
        <f t="shared" si="28"/>
        <v>9.4256893743745902</v>
      </c>
      <c r="BK15" s="54">
        <f t="shared" si="28"/>
        <v>9.4495705015700864</v>
      </c>
      <c r="BL15" s="54">
        <f t="shared" si="28"/>
        <v>9.4735121344976818</v>
      </c>
      <c r="BM15" s="54">
        <f t="shared" si="28"/>
        <v>9.4975144264559859</v>
      </c>
      <c r="BN15" s="55">
        <f t="shared" si="28"/>
        <v>9.5215775311320101</v>
      </c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</row>
    <row r="16" spans="2:78" s="3" customFormat="1" ht="15.6" x14ac:dyDescent="0.3">
      <c r="B16" s="39">
        <v>9</v>
      </c>
      <c r="C16" s="180" t="s">
        <v>66</v>
      </c>
      <c r="D16" s="40">
        <v>1980</v>
      </c>
      <c r="E16" s="41">
        <v>1.0101010000000001E-2</v>
      </c>
      <c r="F16" s="42">
        <v>20</v>
      </c>
      <c r="G16" s="42">
        <v>7.85</v>
      </c>
      <c r="H16" s="210">
        <f t="shared" si="7"/>
        <v>27.85</v>
      </c>
      <c r="I16" s="43">
        <v>0.93</v>
      </c>
      <c r="J16" s="44">
        <f t="shared" si="8"/>
        <v>226.88838000000001</v>
      </c>
      <c r="K16" s="227">
        <v>5.7500000000000002E-2</v>
      </c>
      <c r="L16" s="44">
        <f t="shared" si="9"/>
        <v>213.84229815</v>
      </c>
      <c r="M16" s="46">
        <v>3.583413218494947E-2</v>
      </c>
      <c r="N16" s="194">
        <f t="shared" si="0"/>
        <v>3.583413218494947E-2</v>
      </c>
      <c r="O16" s="47">
        <f t="shared" si="0"/>
        <v>3.583413218494947E-2</v>
      </c>
      <c r="P16" s="47">
        <f t="shared" si="0"/>
        <v>3.583413218494947E-2</v>
      </c>
      <c r="Q16" s="47">
        <f t="shared" si="0"/>
        <v>3.583413218494947E-2</v>
      </c>
      <c r="R16" s="48">
        <f t="shared" si="0"/>
        <v>3.583413218494947E-2</v>
      </c>
      <c r="S16" s="49">
        <f t="shared" si="10"/>
        <v>206.17944497135954</v>
      </c>
      <c r="T16" s="50">
        <v>202.41333000000003</v>
      </c>
      <c r="U16" s="51">
        <v>203.80987699999997</v>
      </c>
      <c r="V16" s="44">
        <f>'[1]PP FY 2024-25 H1'!K22+'[1]PP FY 2023-24 H2'!K18</f>
        <v>212.00410099999999</v>
      </c>
      <c r="W16" s="52">
        <f t="shared" si="11"/>
        <v>213.84229815</v>
      </c>
      <c r="X16" s="53">
        <f t="shared" si="4"/>
        <v>213.84229815</v>
      </c>
      <c r="Y16" s="54">
        <f t="shared" si="4"/>
        <v>213.84229815</v>
      </c>
      <c r="Z16" s="54">
        <f t="shared" si="4"/>
        <v>213.84229815</v>
      </c>
      <c r="AA16" s="54">
        <f t="shared" si="4"/>
        <v>213.84229815</v>
      </c>
      <c r="AB16" s="55">
        <f t="shared" si="4"/>
        <v>213.84229815</v>
      </c>
      <c r="AC16" s="237">
        <v>200.15086160580432</v>
      </c>
      <c r="AD16" s="54">
        <v>143.14851826342058</v>
      </c>
      <c r="AE16" s="55">
        <f>'[1]PP FY 2024-25 H1'!N22</f>
        <v>156.6793352274085</v>
      </c>
      <c r="AF16" s="53">
        <v>40.513202399999997</v>
      </c>
      <c r="AG16" s="55">
        <v>29.175081900000002</v>
      </c>
      <c r="AH16" s="52">
        <f t="shared" si="12"/>
        <v>156.6793352274085</v>
      </c>
      <c r="AI16" s="56">
        <f t="shared" si="31"/>
        <v>0</v>
      </c>
      <c r="AJ16" s="57">
        <f>MAX((AH16-AD16)/AD16,0)</f>
        <v>9.4522927153801423E-2</v>
      </c>
      <c r="AK16" s="58">
        <f>AJ16</f>
        <v>9.4522927153801423E-2</v>
      </c>
      <c r="AL16" s="53">
        <f t="shared" si="13"/>
        <v>171.48912461761489</v>
      </c>
      <c r="AM16" s="54">
        <f t="shared" si="14"/>
        <v>187.69877865151489</v>
      </c>
      <c r="AN16" s="54">
        <f t="shared" si="15"/>
        <v>205.44061663284955</v>
      </c>
      <c r="AO16" s="54">
        <f t="shared" si="16"/>
        <v>224.85946507326847</v>
      </c>
      <c r="AP16" s="55">
        <f t="shared" si="17"/>
        <v>246.1138399102318</v>
      </c>
      <c r="AQ16" s="52">
        <f t="shared" si="18"/>
        <v>33.504669117643289</v>
      </c>
      <c r="AR16" s="53">
        <f t="shared" si="6"/>
        <v>36.67162851596251</v>
      </c>
      <c r="AS16" s="54">
        <f t="shared" si="6"/>
        <v>40.137938186788105</v>
      </c>
      <c r="AT16" s="54">
        <f t="shared" si="6"/>
        <v>43.931893594121661</v>
      </c>
      <c r="AU16" s="54">
        <f t="shared" si="6"/>
        <v>48.08446477204739</v>
      </c>
      <c r="AV16" s="55">
        <f t="shared" si="6"/>
        <v>52.629549132925163</v>
      </c>
      <c r="AW16" s="53">
        <v>26.481060499999998</v>
      </c>
      <c r="AX16" s="54">
        <v>25.785274899999997</v>
      </c>
      <c r="AY16" s="55">
        <f>'[1]PP FY 2024-25 H1'!O22</f>
        <v>12.568483799999999</v>
      </c>
      <c r="AZ16" s="52">
        <f t="shared" si="19"/>
        <v>25.136967599999998</v>
      </c>
      <c r="BA16" s="56">
        <f t="shared" si="20"/>
        <v>2.6274838955184621E-2</v>
      </c>
      <c r="BB16" s="57">
        <f t="shared" si="21"/>
        <v>0</v>
      </c>
      <c r="BC16" s="58">
        <f t="shared" si="22"/>
        <v>0</v>
      </c>
      <c r="BD16" s="53">
        <f t="shared" si="23"/>
        <v>25.136967599999998</v>
      </c>
      <c r="BE16" s="54">
        <f t="shared" si="24"/>
        <v>25.136967599999998</v>
      </c>
      <c r="BF16" s="54">
        <f t="shared" si="25"/>
        <v>25.136967599999998</v>
      </c>
      <c r="BG16" s="54">
        <f t="shared" si="26"/>
        <v>25.136967599999998</v>
      </c>
      <c r="BH16" s="55">
        <f t="shared" si="27"/>
        <v>25.136967599999998</v>
      </c>
      <c r="BI16" s="53">
        <f t="shared" si="30"/>
        <v>58.641636717643287</v>
      </c>
      <c r="BJ16" s="54">
        <f t="shared" si="28"/>
        <v>61.808596115962509</v>
      </c>
      <c r="BK16" s="54">
        <f t="shared" si="28"/>
        <v>65.274905786788111</v>
      </c>
      <c r="BL16" s="54">
        <f t="shared" si="28"/>
        <v>69.068861194121666</v>
      </c>
      <c r="BM16" s="54">
        <f t="shared" si="28"/>
        <v>73.221432372047389</v>
      </c>
      <c r="BN16" s="55">
        <f t="shared" si="28"/>
        <v>77.766516732925169</v>
      </c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</row>
    <row r="17" spans="1:78" ht="16.2" customHeight="1" x14ac:dyDescent="0.3">
      <c r="A17" s="3"/>
      <c r="B17" s="39">
        <v>10</v>
      </c>
      <c r="C17" s="180" t="s">
        <v>67</v>
      </c>
      <c r="D17" s="40">
        <v>500</v>
      </c>
      <c r="E17" s="41">
        <v>8.9999999999999993E-3</v>
      </c>
      <c r="F17" s="42">
        <v>4.5</v>
      </c>
      <c r="G17" s="42">
        <v>1.98</v>
      </c>
      <c r="H17" s="210">
        <f>SUM(F17,G17)</f>
        <v>6.48</v>
      </c>
      <c r="I17" s="43">
        <v>0.97955000000000003</v>
      </c>
      <c r="J17" s="44">
        <f t="shared" si="8"/>
        <v>55.603959840000002</v>
      </c>
      <c r="K17" s="227">
        <v>5.7500000000000002E-2</v>
      </c>
      <c r="L17" s="44">
        <f t="shared" si="9"/>
        <v>52.406732149200003</v>
      </c>
      <c r="M17" s="46">
        <v>3.583413218494947E-2</v>
      </c>
      <c r="N17" s="194">
        <f t="shared" si="0"/>
        <v>3.583413218494947E-2</v>
      </c>
      <c r="O17" s="47">
        <f t="shared" si="0"/>
        <v>3.583413218494947E-2</v>
      </c>
      <c r="P17" s="47">
        <f t="shared" si="0"/>
        <v>3.583413218494947E-2</v>
      </c>
      <c r="Q17" s="47">
        <f t="shared" si="0"/>
        <v>3.583413218494947E-2</v>
      </c>
      <c r="R17" s="48">
        <f t="shared" si="0"/>
        <v>3.583413218494947E-2</v>
      </c>
      <c r="S17" s="49">
        <f t="shared" si="10"/>
        <v>50.528782381984328</v>
      </c>
      <c r="T17" s="50">
        <v>48.378930000000004</v>
      </c>
      <c r="U17" s="51">
        <v>55.662186999999996</v>
      </c>
      <c r="V17" s="44">
        <f>'[1]PP FY 2024-25 H1'!K23+'[1]PP FY 2023-24 H2'!K20</f>
        <v>49.424149999999997</v>
      </c>
      <c r="W17" s="52">
        <f t="shared" si="11"/>
        <v>52.406732149200003</v>
      </c>
      <c r="X17" s="53">
        <f t="shared" si="4"/>
        <v>52.406732149200003</v>
      </c>
      <c r="Y17" s="54">
        <f t="shared" si="4"/>
        <v>52.406732149200003</v>
      </c>
      <c r="Z17" s="54">
        <f t="shared" si="4"/>
        <v>52.406732149200003</v>
      </c>
      <c r="AA17" s="54">
        <f t="shared" si="4"/>
        <v>52.406732149200003</v>
      </c>
      <c r="AB17" s="55">
        <f t="shared" si="4"/>
        <v>52.406732149200003</v>
      </c>
      <c r="AC17" s="237">
        <v>147.15971601686934</v>
      </c>
      <c r="AD17" s="54">
        <v>140.95885776101466</v>
      </c>
      <c r="AE17" s="55">
        <f>'[1]PP FY 2024-25 H1'!N23</f>
        <v>140.4873604921718</v>
      </c>
      <c r="AF17" s="53">
        <v>7.1194296000000001</v>
      </c>
      <c r="AG17" s="55">
        <v>7.8460783000000003</v>
      </c>
      <c r="AH17" s="52">
        <f t="shared" si="12"/>
        <v>140.4873604921718</v>
      </c>
      <c r="AI17" s="56">
        <f t="shared" si="31"/>
        <v>0</v>
      </c>
      <c r="AJ17" s="57">
        <f t="shared" si="5"/>
        <v>0</v>
      </c>
      <c r="AK17" s="58">
        <f t="shared" si="29"/>
        <v>0</v>
      </c>
      <c r="AL17" s="53">
        <f t="shared" si="13"/>
        <v>140.4873604921718</v>
      </c>
      <c r="AM17" s="54">
        <f t="shared" si="14"/>
        <v>140.4873604921718</v>
      </c>
      <c r="AN17" s="54">
        <f t="shared" si="15"/>
        <v>140.4873604921718</v>
      </c>
      <c r="AO17" s="54">
        <f t="shared" si="16"/>
        <v>140.4873604921718</v>
      </c>
      <c r="AP17" s="55">
        <f t="shared" si="17"/>
        <v>140.4873604921718</v>
      </c>
      <c r="AQ17" s="52">
        <f t="shared" si="18"/>
        <v>7.3624834716613501</v>
      </c>
      <c r="AR17" s="53">
        <f t="shared" si="6"/>
        <v>7.3624834716613501</v>
      </c>
      <c r="AS17" s="54">
        <f t="shared" si="6"/>
        <v>7.3624834716613501</v>
      </c>
      <c r="AT17" s="54">
        <f t="shared" si="6"/>
        <v>7.3624834716613501</v>
      </c>
      <c r="AU17" s="54">
        <f t="shared" si="6"/>
        <v>7.3624834716613501</v>
      </c>
      <c r="AV17" s="55">
        <f t="shared" si="6"/>
        <v>7.3624834716613501</v>
      </c>
      <c r="AW17" s="53">
        <v>6.5017654</v>
      </c>
      <c r="AX17" s="54">
        <v>5.4314687999999993</v>
      </c>
      <c r="AY17" s="55">
        <f>'[1]PP FY 2024-25 H1'!O23</f>
        <v>2.4233677999999998</v>
      </c>
      <c r="AZ17" s="52">
        <f t="shared" si="19"/>
        <v>4.8467355999999997</v>
      </c>
      <c r="BA17" s="56">
        <f t="shared" si="20"/>
        <v>0.16461630559601562</v>
      </c>
      <c r="BB17" s="57">
        <f t="shared" si="21"/>
        <v>0</v>
      </c>
      <c r="BC17" s="58">
        <f t="shared" si="22"/>
        <v>0</v>
      </c>
      <c r="BD17" s="53">
        <f t="shared" si="23"/>
        <v>4.8467355999999997</v>
      </c>
      <c r="BE17" s="54">
        <f t="shared" si="24"/>
        <v>4.8467355999999997</v>
      </c>
      <c r="BF17" s="54">
        <f t="shared" si="25"/>
        <v>4.8467355999999997</v>
      </c>
      <c r="BG17" s="54">
        <f t="shared" si="26"/>
        <v>4.8467355999999997</v>
      </c>
      <c r="BH17" s="55">
        <f t="shared" si="27"/>
        <v>4.8467355999999997</v>
      </c>
      <c r="BI17" s="53">
        <f t="shared" si="30"/>
        <v>12.20921907166135</v>
      </c>
      <c r="BJ17" s="54">
        <f t="shared" si="28"/>
        <v>12.20921907166135</v>
      </c>
      <c r="BK17" s="54">
        <f t="shared" si="28"/>
        <v>12.20921907166135</v>
      </c>
      <c r="BL17" s="54">
        <f t="shared" si="28"/>
        <v>12.20921907166135</v>
      </c>
      <c r="BM17" s="54">
        <f t="shared" si="28"/>
        <v>12.20921907166135</v>
      </c>
      <c r="BN17" s="55">
        <f t="shared" si="28"/>
        <v>12.20921907166135</v>
      </c>
      <c r="BO17" s="3"/>
    </row>
    <row r="18" spans="1:78" ht="15.6" x14ac:dyDescent="0.3">
      <c r="A18" s="3"/>
      <c r="B18" s="39">
        <v>11</v>
      </c>
      <c r="C18" s="180" t="s">
        <v>68</v>
      </c>
      <c r="D18" s="40">
        <v>2100</v>
      </c>
      <c r="E18" s="41">
        <v>4.7619050000000003E-2</v>
      </c>
      <c r="F18" s="42">
        <v>100</v>
      </c>
      <c r="G18" s="42">
        <v>0</v>
      </c>
      <c r="H18" s="210">
        <f t="shared" ref="H18:H25" si="32">SUM(F18,G18)</f>
        <v>100</v>
      </c>
      <c r="I18" s="43">
        <v>0.88700000000000001</v>
      </c>
      <c r="J18" s="44">
        <f t="shared" si="8"/>
        <v>777.01199999999994</v>
      </c>
      <c r="K18" s="227">
        <v>7.7499999999999999E-2</v>
      </c>
      <c r="L18" s="44">
        <f t="shared" si="9"/>
        <v>716.79356999999993</v>
      </c>
      <c r="M18" s="46">
        <v>8.0157746471803626E-2</v>
      </c>
      <c r="N18" s="194">
        <f t="shared" si="0"/>
        <v>8.0157746471803626E-2</v>
      </c>
      <c r="O18" s="47">
        <f t="shared" si="0"/>
        <v>8.0157746471803626E-2</v>
      </c>
      <c r="P18" s="47">
        <f t="shared" si="0"/>
        <v>8.0157746471803626E-2</v>
      </c>
      <c r="Q18" s="47">
        <f t="shared" si="0"/>
        <v>8.0157746471803626E-2</v>
      </c>
      <c r="R18" s="48">
        <f t="shared" si="0"/>
        <v>8.0157746471803626E-2</v>
      </c>
      <c r="S18" s="49">
        <f t="shared" si="10"/>
        <v>659.33701274332088</v>
      </c>
      <c r="T18" s="50">
        <v>670.41001399999993</v>
      </c>
      <c r="U18" s="51">
        <v>697.44106300000021</v>
      </c>
      <c r="V18" s="44">
        <f>'[1]PP FY 2024-25 H1'!K24+'[1]PP FY 2023-24 H2'!K23</f>
        <v>716.493514</v>
      </c>
      <c r="W18" s="52">
        <f t="shared" si="11"/>
        <v>716.79356999999993</v>
      </c>
      <c r="X18" s="53">
        <f t="shared" si="4"/>
        <v>716.79356999999993</v>
      </c>
      <c r="Y18" s="54">
        <f t="shared" si="4"/>
        <v>716.79356999999993</v>
      </c>
      <c r="Z18" s="54">
        <f t="shared" si="4"/>
        <v>716.79356999999993</v>
      </c>
      <c r="AA18" s="54">
        <f t="shared" si="4"/>
        <v>716.79356999999993</v>
      </c>
      <c r="AB18" s="55">
        <f t="shared" si="4"/>
        <v>716.79356999999993</v>
      </c>
      <c r="AC18" s="237">
        <v>404.61366109605865</v>
      </c>
      <c r="AD18" s="54">
        <v>371.33144869045373</v>
      </c>
      <c r="AE18" s="55">
        <f>'[1]PP FY 2024-25 H1'!N24</f>
        <v>404.92307427607409</v>
      </c>
      <c r="AF18" s="53">
        <v>271.25705019999998</v>
      </c>
      <c r="AG18" s="55">
        <v>258.98180029999997</v>
      </c>
      <c r="AH18" s="52">
        <f t="shared" si="12"/>
        <v>404.92307427607409</v>
      </c>
      <c r="AI18" s="56">
        <f t="shared" si="31"/>
        <v>0</v>
      </c>
      <c r="AJ18" s="57">
        <f t="shared" si="5"/>
        <v>9.0462646522629267E-2</v>
      </c>
      <c r="AK18" s="58">
        <f>AJ18</f>
        <v>9.0462646522629267E-2</v>
      </c>
      <c r="AL18" s="53">
        <f t="shared" si="13"/>
        <v>441.55348721316693</v>
      </c>
      <c r="AM18" s="54">
        <f t="shared" si="14"/>
        <v>481.49758424776593</v>
      </c>
      <c r="AN18" s="54">
        <f t="shared" si="15"/>
        <v>525.05513001307145</v>
      </c>
      <c r="AO18" s="54">
        <f t="shared" si="16"/>
        <v>572.55300664433707</v>
      </c>
      <c r="AP18" s="55">
        <f t="shared" si="17"/>
        <v>624.34766689987237</v>
      </c>
      <c r="AQ18" s="52">
        <f t="shared" si="18"/>
        <v>290.24625598572231</v>
      </c>
      <c r="AR18" s="53">
        <f t="shared" si="6"/>
        <v>316.50270044547523</v>
      </c>
      <c r="AS18" s="54">
        <f t="shared" si="6"/>
        <v>345.13437235933185</v>
      </c>
      <c r="AT18" s="54">
        <f t="shared" si="6"/>
        <v>376.35614108888359</v>
      </c>
      <c r="AU18" s="54">
        <f t="shared" si="6"/>
        <v>410.40231364682808</v>
      </c>
      <c r="AV18" s="55">
        <f t="shared" si="6"/>
        <v>447.52839307833034</v>
      </c>
      <c r="AW18" s="53">
        <v>50.044940499999996</v>
      </c>
      <c r="AX18" s="54">
        <v>52.524587600000004</v>
      </c>
      <c r="AY18" s="55">
        <f>'[1]PP FY 2024-25 H1'!O24</f>
        <v>27.321232500000001</v>
      </c>
      <c r="AZ18" s="52">
        <f t="shared" si="19"/>
        <v>54.642465000000001</v>
      </c>
      <c r="BA18" s="56">
        <f t="shared" si="20"/>
        <v>0</v>
      </c>
      <c r="BB18" s="57">
        <f t="shared" si="21"/>
        <v>4.0321637860893884E-2</v>
      </c>
      <c r="BC18" s="58">
        <f t="shared" si="22"/>
        <v>4.4924838539330603E-2</v>
      </c>
      <c r="BD18" s="53">
        <f t="shared" si="23"/>
        <v>57.097268917516026</v>
      </c>
      <c r="BE18" s="54">
        <f t="shared" si="24"/>
        <v>59.662354504672173</v>
      </c>
      <c r="BF18" s="54">
        <f t="shared" si="25"/>
        <v>62.342676147670872</v>
      </c>
      <c r="BG18" s="54">
        <f t="shared" si="26"/>
        <v>65.143410807714758</v>
      </c>
      <c r="BH18" s="55">
        <f t="shared" si="27"/>
        <v>68.069968020152629</v>
      </c>
      <c r="BI18" s="53">
        <f t="shared" si="30"/>
        <v>344.88872098572233</v>
      </c>
      <c r="BJ18" s="54">
        <f t="shared" si="28"/>
        <v>373.59996936299126</v>
      </c>
      <c r="BK18" s="54">
        <f t="shared" si="28"/>
        <v>404.79672686400403</v>
      </c>
      <c r="BL18" s="54">
        <f t="shared" si="28"/>
        <v>438.69881723655448</v>
      </c>
      <c r="BM18" s="54">
        <f t="shared" si="28"/>
        <v>475.54572445454284</v>
      </c>
      <c r="BN18" s="55">
        <f t="shared" si="28"/>
        <v>515.598361098483</v>
      </c>
      <c r="BO18" s="3"/>
    </row>
    <row r="19" spans="1:78" s="3" customFormat="1" ht="15.6" x14ac:dyDescent="0.3">
      <c r="B19" s="39">
        <v>12</v>
      </c>
      <c r="C19" s="180" t="s">
        <v>69</v>
      </c>
      <c r="D19" s="40">
        <v>1000</v>
      </c>
      <c r="E19" s="41">
        <v>0.01</v>
      </c>
      <c r="F19" s="42">
        <v>10</v>
      </c>
      <c r="G19" s="42">
        <v>2.76</v>
      </c>
      <c r="H19" s="210">
        <f t="shared" si="32"/>
        <v>12.76</v>
      </c>
      <c r="I19" s="43">
        <v>0.92530000000000001</v>
      </c>
      <c r="J19" s="44">
        <f t="shared" si="8"/>
        <v>103.42781328</v>
      </c>
      <c r="K19" s="227">
        <v>5.7500000000000002E-2</v>
      </c>
      <c r="L19" s="44">
        <f t="shared" si="9"/>
        <v>97.4807140164</v>
      </c>
      <c r="M19" s="46">
        <v>3.583413218494947E-2</v>
      </c>
      <c r="N19" s="194">
        <f t="shared" si="0"/>
        <v>3.583413218494947E-2</v>
      </c>
      <c r="O19" s="47">
        <f t="shared" si="0"/>
        <v>3.583413218494947E-2</v>
      </c>
      <c r="P19" s="47">
        <f t="shared" si="0"/>
        <v>3.583413218494947E-2</v>
      </c>
      <c r="Q19" s="47">
        <f t="shared" si="0"/>
        <v>3.583413218494947E-2</v>
      </c>
      <c r="R19" s="48">
        <f t="shared" si="0"/>
        <v>3.583413218494947E-2</v>
      </c>
      <c r="S19" s="49">
        <f t="shared" si="10"/>
        <v>93.987577224853069</v>
      </c>
      <c r="T19" s="50">
        <v>98.945429000000019</v>
      </c>
      <c r="U19" s="51">
        <v>100.545293</v>
      </c>
      <c r="V19" s="44">
        <f>'[1]PP FY 2024-25 H1'!K25+'[1]PP FY 2023-24 H2'!K24</f>
        <v>105.02686799999999</v>
      </c>
      <c r="W19" s="52">
        <f t="shared" si="4"/>
        <v>105.02686799999999</v>
      </c>
      <c r="X19" s="53">
        <f t="shared" si="4"/>
        <v>105.02686799999999</v>
      </c>
      <c r="Y19" s="54">
        <f t="shared" si="4"/>
        <v>105.02686799999999</v>
      </c>
      <c r="Z19" s="54">
        <f t="shared" si="4"/>
        <v>105.02686799999999</v>
      </c>
      <c r="AA19" s="54">
        <f t="shared" si="4"/>
        <v>105.02686799999999</v>
      </c>
      <c r="AB19" s="55">
        <f t="shared" si="4"/>
        <v>105.02686799999999</v>
      </c>
      <c r="AC19" s="237">
        <v>224.71519022874716</v>
      </c>
      <c r="AD19" s="54">
        <v>147.54238669332835</v>
      </c>
      <c r="AE19" s="55">
        <f>'[1]PP FY 2024-25 H1'!N25</f>
        <v>161.04985142730234</v>
      </c>
      <c r="AF19" s="53">
        <v>22.234540899999999</v>
      </c>
      <c r="AG19" s="55">
        <v>14.834692499999999</v>
      </c>
      <c r="AH19" s="52">
        <f t="shared" si="12"/>
        <v>161.04985142730234</v>
      </c>
      <c r="AI19" s="56">
        <f t="shared" si="31"/>
        <v>0</v>
      </c>
      <c r="AJ19" s="57">
        <f t="shared" si="5"/>
        <v>9.1549723687537291E-2</v>
      </c>
      <c r="AK19" s="58">
        <f>AJ19</f>
        <v>9.1549723687537291E-2</v>
      </c>
      <c r="AL19" s="53">
        <f t="shared" si="13"/>
        <v>175.79392082539081</v>
      </c>
      <c r="AM19" s="54">
        <f t="shared" si="14"/>
        <v>191.88780570290416</v>
      </c>
      <c r="AN19" s="54">
        <f t="shared" si="15"/>
        <v>209.4550812940129</v>
      </c>
      <c r="AO19" s="54">
        <f t="shared" si="16"/>
        <v>228.63063611143045</v>
      </c>
      <c r="AP19" s="55">
        <f t="shared" si="17"/>
        <v>249.5617076739378</v>
      </c>
      <c r="AQ19" s="52">
        <f t="shared" si="18"/>
        <v>16.914561487274892</v>
      </c>
      <c r="AR19" s="53">
        <f t="shared" si="6"/>
        <v>18.463084917730772</v>
      </c>
      <c r="AS19" s="54">
        <f t="shared" si="6"/>
        <v>20.153375240368561</v>
      </c>
      <c r="AT19" s="54">
        <f t="shared" si="6"/>
        <v>21.99841117499556</v>
      </c>
      <c r="AU19" s="54">
        <f t="shared" si="6"/>
        <v>24.012359639631239</v>
      </c>
      <c r="AV19" s="55">
        <f t="shared" si="6"/>
        <v>26.210684529725253</v>
      </c>
      <c r="AW19" s="53">
        <v>9.5135938000000007</v>
      </c>
      <c r="AX19" s="54">
        <v>9.1506848999999999</v>
      </c>
      <c r="AY19" s="55">
        <f>'[1]PP FY 2024-25 H1'!O25</f>
        <v>4.4465403999999999</v>
      </c>
      <c r="AZ19" s="52">
        <f t="shared" si="19"/>
        <v>8.8930807999999999</v>
      </c>
      <c r="BA19" s="56">
        <f t="shared" si="20"/>
        <v>3.8146352222858275E-2</v>
      </c>
      <c r="BB19" s="57">
        <f t="shared" si="21"/>
        <v>0</v>
      </c>
      <c r="BC19" s="58">
        <f t="shared" si="22"/>
        <v>0</v>
      </c>
      <c r="BD19" s="53">
        <f t="shared" si="23"/>
        <v>8.8930807999999999</v>
      </c>
      <c r="BE19" s="54">
        <f t="shared" si="24"/>
        <v>8.8930807999999999</v>
      </c>
      <c r="BF19" s="54">
        <f t="shared" si="25"/>
        <v>8.8930807999999999</v>
      </c>
      <c r="BG19" s="54">
        <f t="shared" si="26"/>
        <v>8.8930807999999999</v>
      </c>
      <c r="BH19" s="55">
        <f t="shared" si="27"/>
        <v>8.8930807999999999</v>
      </c>
      <c r="BI19" s="53">
        <f t="shared" si="30"/>
        <v>25.807642287274891</v>
      </c>
      <c r="BJ19" s="54">
        <f t="shared" si="28"/>
        <v>27.356165717730772</v>
      </c>
      <c r="BK19" s="54">
        <f t="shared" si="28"/>
        <v>29.046456040368561</v>
      </c>
      <c r="BL19" s="54">
        <f t="shared" si="28"/>
        <v>30.89149197499556</v>
      </c>
      <c r="BM19" s="54">
        <f t="shared" si="28"/>
        <v>32.905440439631235</v>
      </c>
      <c r="BN19" s="55">
        <f t="shared" si="28"/>
        <v>35.103765329725249</v>
      </c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</row>
    <row r="20" spans="1:78" s="3" customFormat="1" ht="15.6" x14ac:dyDescent="0.3">
      <c r="B20" s="39">
        <v>13</v>
      </c>
      <c r="C20" s="180" t="s">
        <v>70</v>
      </c>
      <c r="D20" s="40">
        <v>1320</v>
      </c>
      <c r="E20" s="41">
        <v>1.1431820000000001E-2</v>
      </c>
      <c r="F20" s="42">
        <v>15.09</v>
      </c>
      <c r="G20" s="42"/>
      <c r="H20" s="210">
        <f t="shared" si="32"/>
        <v>15.09</v>
      </c>
      <c r="I20" s="43">
        <v>0.55000000000000004</v>
      </c>
      <c r="J20" s="44">
        <f>H20*1000*365*24*I20/10^6</f>
        <v>72.703620000000001</v>
      </c>
      <c r="K20" s="227">
        <v>5.7500000000000002E-2</v>
      </c>
      <c r="L20" s="44">
        <f>J20*(1-K20)</f>
        <v>68.523161850000008</v>
      </c>
      <c r="M20" s="46">
        <v>3.583413218494947E-2</v>
      </c>
      <c r="N20" s="194">
        <f t="shared" si="0"/>
        <v>3.583413218494947E-2</v>
      </c>
      <c r="O20" s="47">
        <f t="shared" si="0"/>
        <v>3.583413218494947E-2</v>
      </c>
      <c r="P20" s="47">
        <f t="shared" si="0"/>
        <v>3.583413218494947E-2</v>
      </c>
      <c r="Q20" s="47">
        <f t="shared" si="0"/>
        <v>3.583413218494947E-2</v>
      </c>
      <c r="R20" s="48">
        <f t="shared" si="0"/>
        <v>3.583413218494947E-2</v>
      </c>
      <c r="S20" s="49">
        <f t="shared" si="10"/>
        <v>66.067693810536426</v>
      </c>
      <c r="T20" s="50">
        <v>76.103779000000003</v>
      </c>
      <c r="U20" s="51">
        <v>85.044201999999999</v>
      </c>
      <c r="V20" s="44">
        <f>'[1]PP FY 2024-25 H1'!K26+'[1]PP FY 2023-24 H2'!K25</f>
        <v>96.490999000000002</v>
      </c>
      <c r="W20" s="52">
        <f>MIN(V20,L20)</f>
        <v>68.523161850000008</v>
      </c>
      <c r="X20" s="53">
        <f t="shared" si="4"/>
        <v>68.523161850000008</v>
      </c>
      <c r="Y20" s="54">
        <f t="shared" si="4"/>
        <v>68.523161850000008</v>
      </c>
      <c r="Z20" s="54">
        <f t="shared" si="4"/>
        <v>68.523161850000008</v>
      </c>
      <c r="AA20" s="54">
        <f t="shared" si="4"/>
        <v>68.523161850000008</v>
      </c>
      <c r="AB20" s="55">
        <f t="shared" si="4"/>
        <v>68.523161850000008</v>
      </c>
      <c r="AC20" s="237">
        <v>493.25977491866735</v>
      </c>
      <c r="AD20" s="54">
        <v>460.13920619773694</v>
      </c>
      <c r="AE20" s="55">
        <f>'[1]PP FY 2024-25 H1'!N26</f>
        <v>449.99927194436628</v>
      </c>
      <c r="AF20" s="53">
        <v>37.538932900000006</v>
      </c>
      <c r="AG20" s="55">
        <v>39.132171599999992</v>
      </c>
      <c r="AH20" s="52">
        <f t="shared" si="12"/>
        <v>449.99927194436628</v>
      </c>
      <c r="AI20" s="56">
        <f t="shared" si="31"/>
        <v>0</v>
      </c>
      <c r="AJ20" s="57">
        <f t="shared" si="5"/>
        <v>0</v>
      </c>
      <c r="AK20" s="58">
        <f t="shared" si="29"/>
        <v>0</v>
      </c>
      <c r="AL20" s="53">
        <f t="shared" si="13"/>
        <v>449.99927194436628</v>
      </c>
      <c r="AM20" s="54">
        <f t="shared" si="14"/>
        <v>449.99927194436628</v>
      </c>
      <c r="AN20" s="54">
        <f t="shared" si="15"/>
        <v>449.99927194436628</v>
      </c>
      <c r="AO20" s="54">
        <f t="shared" si="16"/>
        <v>449.99927194436628</v>
      </c>
      <c r="AP20" s="55">
        <f t="shared" si="17"/>
        <v>449.99927194436628</v>
      </c>
      <c r="AQ20" s="52">
        <f t="shared" si="18"/>
        <v>30.83537294382598</v>
      </c>
      <c r="AR20" s="53">
        <f t="shared" si="6"/>
        <v>30.83537294382598</v>
      </c>
      <c r="AS20" s="54">
        <f t="shared" si="6"/>
        <v>30.83537294382598</v>
      </c>
      <c r="AT20" s="54">
        <f t="shared" si="6"/>
        <v>30.83537294382598</v>
      </c>
      <c r="AU20" s="54">
        <f t="shared" si="6"/>
        <v>30.83537294382598</v>
      </c>
      <c r="AV20" s="55">
        <f t="shared" si="6"/>
        <v>30.83537294382598</v>
      </c>
      <c r="AW20" s="53">
        <v>25.000830400000002</v>
      </c>
      <c r="AX20" s="54">
        <v>24.733671600000001</v>
      </c>
      <c r="AY20" s="55">
        <f>'[1]PP FY 2024-25 H1'!O26</f>
        <v>13.084211499999999</v>
      </c>
      <c r="AZ20" s="52">
        <f t="shared" si="19"/>
        <v>26.168422999999997</v>
      </c>
      <c r="BA20" s="56">
        <f t="shared" si="20"/>
        <v>1.0685997053921883E-2</v>
      </c>
      <c r="BB20" s="57">
        <f t="shared" si="21"/>
        <v>5.8008023361966046E-2</v>
      </c>
      <c r="BC20" s="58">
        <f t="shared" si="22"/>
        <v>2.3084626383025109E-2</v>
      </c>
      <c r="BD20" s="53">
        <f t="shared" si="23"/>
        <v>26.772511267987959</v>
      </c>
      <c r="BE20" s="54">
        <f t="shared" si="24"/>
        <v>27.390544687944789</v>
      </c>
      <c r="BF20" s="54">
        <f t="shared" si="25"/>
        <v>28.022845178493547</v>
      </c>
      <c r="BG20" s="54">
        <f t="shared" si="26"/>
        <v>28.669742089628429</v>
      </c>
      <c r="BH20" s="55">
        <f t="shared" si="27"/>
        <v>29.331572374265189</v>
      </c>
      <c r="BI20" s="53">
        <f t="shared" si="30"/>
        <v>57.003795943825978</v>
      </c>
      <c r="BJ20" s="54">
        <f t="shared" si="28"/>
        <v>57.607884211813939</v>
      </c>
      <c r="BK20" s="54">
        <f t="shared" si="28"/>
        <v>58.22591763177077</v>
      </c>
      <c r="BL20" s="54">
        <f t="shared" si="28"/>
        <v>58.858218122319528</v>
      </c>
      <c r="BM20" s="54">
        <f t="shared" si="28"/>
        <v>59.505115033454409</v>
      </c>
      <c r="BN20" s="55">
        <f t="shared" si="28"/>
        <v>60.166945318091166</v>
      </c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</row>
    <row r="21" spans="1:78" ht="16.95" customHeight="1" x14ac:dyDescent="0.3">
      <c r="A21" s="3"/>
      <c r="B21" s="39">
        <v>14</v>
      </c>
      <c r="C21" s="181" t="s">
        <v>71</v>
      </c>
      <c r="D21" s="40">
        <v>1600</v>
      </c>
      <c r="E21" s="41">
        <v>9.0937499999999994E-3</v>
      </c>
      <c r="F21" s="42">
        <v>14.55</v>
      </c>
      <c r="G21" s="42"/>
      <c r="H21" s="210">
        <f t="shared" si="32"/>
        <v>14.55</v>
      </c>
      <c r="I21" s="43">
        <v>0.55000000000000004</v>
      </c>
      <c r="J21" s="44">
        <f t="shared" si="8"/>
        <v>70.101900000000001</v>
      </c>
      <c r="K21" s="227">
        <v>5.7500000000000002E-2</v>
      </c>
      <c r="L21" s="44">
        <f t="shared" si="9"/>
        <v>66.071040749999995</v>
      </c>
      <c r="M21" s="46">
        <v>3.583413218494947E-2</v>
      </c>
      <c r="N21" s="194">
        <f t="shared" si="0"/>
        <v>3.583413218494947E-2</v>
      </c>
      <c r="O21" s="47">
        <f t="shared" si="0"/>
        <v>3.583413218494947E-2</v>
      </c>
      <c r="P21" s="47">
        <f t="shared" si="0"/>
        <v>3.583413218494947E-2</v>
      </c>
      <c r="Q21" s="47">
        <f t="shared" si="0"/>
        <v>3.583413218494947E-2</v>
      </c>
      <c r="R21" s="48">
        <f t="shared" si="0"/>
        <v>3.583413218494947E-2</v>
      </c>
      <c r="S21" s="49">
        <f t="shared" si="10"/>
        <v>63.703442342167314</v>
      </c>
      <c r="T21" s="50">
        <v>128.12030099999998</v>
      </c>
      <c r="U21" s="51">
        <v>128.725674</v>
      </c>
      <c r="V21" s="44">
        <f>'[1]PP FY 2024-25 H1'!K27+'[1]PP FY 2023-24 H2'!K26</f>
        <v>116.63238699999999</v>
      </c>
      <c r="W21" s="52">
        <f t="shared" ref="W21:W25" si="33">MIN(V21,L21)</f>
        <v>66.071040749999995</v>
      </c>
      <c r="X21" s="53">
        <f t="shared" si="4"/>
        <v>66.071040749999995</v>
      </c>
      <c r="Y21" s="54">
        <f t="shared" si="4"/>
        <v>66.071040749999995</v>
      </c>
      <c r="Z21" s="54">
        <f t="shared" si="4"/>
        <v>66.071040749999995</v>
      </c>
      <c r="AA21" s="54">
        <f t="shared" si="4"/>
        <v>66.071040749999995</v>
      </c>
      <c r="AB21" s="55">
        <f t="shared" si="4"/>
        <v>66.071040749999995</v>
      </c>
      <c r="AC21" s="237">
        <v>424.48961854999084</v>
      </c>
      <c r="AD21" s="54">
        <v>360.55353573056436</v>
      </c>
      <c r="AE21" s="55">
        <f>'[1]PP FY 2024-25 H1'!N27</f>
        <v>342.5360640070794</v>
      </c>
      <c r="AF21" s="53">
        <v>54.3857377</v>
      </c>
      <c r="AG21" s="55">
        <v>46.412496899999994</v>
      </c>
      <c r="AH21" s="52">
        <f t="shared" si="12"/>
        <v>342.5360640070794</v>
      </c>
      <c r="AI21" s="56">
        <f t="shared" si="31"/>
        <v>0</v>
      </c>
      <c r="AJ21" s="57">
        <f t="shared" si="5"/>
        <v>0</v>
      </c>
      <c r="AK21" s="58">
        <f t="shared" si="29"/>
        <v>0</v>
      </c>
      <c r="AL21" s="53">
        <f t="shared" si="13"/>
        <v>342.5360640070794</v>
      </c>
      <c r="AM21" s="54">
        <f t="shared" si="14"/>
        <v>342.5360640070794</v>
      </c>
      <c r="AN21" s="54">
        <f t="shared" si="15"/>
        <v>342.5360640070794</v>
      </c>
      <c r="AO21" s="54">
        <f t="shared" si="16"/>
        <v>342.5360640070794</v>
      </c>
      <c r="AP21" s="55">
        <f t="shared" si="17"/>
        <v>342.5360640070794</v>
      </c>
      <c r="AQ21" s="52">
        <f t="shared" si="18"/>
        <v>22.631714243356349</v>
      </c>
      <c r="AR21" s="53">
        <f t="shared" si="6"/>
        <v>22.631714243356349</v>
      </c>
      <c r="AS21" s="54">
        <f t="shared" si="6"/>
        <v>22.631714243356349</v>
      </c>
      <c r="AT21" s="54">
        <f t="shared" si="6"/>
        <v>22.631714243356349</v>
      </c>
      <c r="AU21" s="54">
        <f t="shared" si="6"/>
        <v>22.631714243356349</v>
      </c>
      <c r="AV21" s="55">
        <f t="shared" si="6"/>
        <v>22.631714243356349</v>
      </c>
      <c r="AW21" s="53">
        <v>31.787973899999997</v>
      </c>
      <c r="AX21" s="54">
        <v>32.127276299999998</v>
      </c>
      <c r="AY21" s="55">
        <f>'[1]PP FY 2024-25 H1'!O27</f>
        <v>12.821667400000001</v>
      </c>
      <c r="AZ21" s="52">
        <f t="shared" si="19"/>
        <v>25.643334800000002</v>
      </c>
      <c r="BA21" s="56">
        <f t="shared" si="20"/>
        <v>0</v>
      </c>
      <c r="BB21" s="57">
        <f t="shared" si="21"/>
        <v>0</v>
      </c>
      <c r="BC21" s="58">
        <f>MIN(_xlfn.RRI(3,AW21,AZ21),5%)</f>
        <v>-6.9098168122406323E-2</v>
      </c>
      <c r="BD21" s="53">
        <f t="shared" si="23"/>
        <v>23.871427340770449</v>
      </c>
      <c r="BE21" s="54">
        <f t="shared" si="24"/>
        <v>22.221955441056085</v>
      </c>
      <c r="BF21" s="54">
        <f t="shared" si="25"/>
        <v>20.686459027981371</v>
      </c>
      <c r="BG21" s="54">
        <f t="shared" si="26"/>
        <v>19.257062604208645</v>
      </c>
      <c r="BH21" s="55">
        <f t="shared" si="27"/>
        <v>17.926434854839332</v>
      </c>
      <c r="BI21" s="53">
        <f t="shared" si="30"/>
        <v>48.275049043356347</v>
      </c>
      <c r="BJ21" s="54">
        <f t="shared" si="28"/>
        <v>46.503141584126794</v>
      </c>
      <c r="BK21" s="54">
        <f t="shared" si="28"/>
        <v>44.853669684412438</v>
      </c>
      <c r="BL21" s="54">
        <f t="shared" si="28"/>
        <v>43.31817327133772</v>
      </c>
      <c r="BM21" s="54">
        <f t="shared" si="28"/>
        <v>41.888776847564998</v>
      </c>
      <c r="BN21" s="55">
        <f t="shared" si="28"/>
        <v>40.558149098195685</v>
      </c>
      <c r="BO21" s="3"/>
    </row>
    <row r="22" spans="1:78" s="3" customFormat="1" ht="15.6" x14ac:dyDescent="0.3">
      <c r="B22" s="39">
        <v>15</v>
      </c>
      <c r="C22" s="181" t="s">
        <v>72</v>
      </c>
      <c r="D22" s="40">
        <v>1600</v>
      </c>
      <c r="E22" s="41">
        <v>4.5687499999999999E-3</v>
      </c>
      <c r="F22" s="42">
        <v>7.31</v>
      </c>
      <c r="G22" s="42">
        <v>6.29</v>
      </c>
      <c r="H22" s="210">
        <f t="shared" si="32"/>
        <v>13.6</v>
      </c>
      <c r="I22" s="43">
        <v>0.85509999999999997</v>
      </c>
      <c r="J22" s="44">
        <f t="shared" si="8"/>
        <v>101.87319359999999</v>
      </c>
      <c r="K22" s="227">
        <v>5.7500000000000002E-2</v>
      </c>
      <c r="L22" s="44">
        <f t="shared" si="9"/>
        <v>96.015484967999996</v>
      </c>
      <c r="M22" s="46">
        <v>3.583413218494947E-2</v>
      </c>
      <c r="N22" s="194">
        <f t="shared" si="0"/>
        <v>3.583413218494947E-2</v>
      </c>
      <c r="O22" s="47">
        <f t="shared" si="0"/>
        <v>3.583413218494947E-2</v>
      </c>
      <c r="P22" s="47">
        <f t="shared" si="0"/>
        <v>3.583413218494947E-2</v>
      </c>
      <c r="Q22" s="47">
        <f t="shared" si="0"/>
        <v>3.583413218494947E-2</v>
      </c>
      <c r="R22" s="48">
        <f t="shared" si="0"/>
        <v>3.583413218494947E-2</v>
      </c>
      <c r="S22" s="49">
        <f t="shared" si="10"/>
        <v>92.57485338785466</v>
      </c>
      <c r="T22" s="50">
        <v>110.251436</v>
      </c>
      <c r="U22" s="51">
        <v>104.61038699999999</v>
      </c>
      <c r="V22" s="44">
        <f>'[1]PP FY 2024-25 H1'!K28+'[1]PP FY 2023-24 H2'!K27</f>
        <v>104.968518</v>
      </c>
      <c r="W22" s="52">
        <f>MAX(V22,L22)</f>
        <v>104.968518</v>
      </c>
      <c r="X22" s="53">
        <f t="shared" si="4"/>
        <v>104.968518</v>
      </c>
      <c r="Y22" s="54">
        <f t="shared" si="4"/>
        <v>104.968518</v>
      </c>
      <c r="Z22" s="54">
        <f t="shared" si="4"/>
        <v>104.968518</v>
      </c>
      <c r="AA22" s="54">
        <f t="shared" si="4"/>
        <v>104.968518</v>
      </c>
      <c r="AB22" s="55">
        <f t="shared" si="4"/>
        <v>104.968518</v>
      </c>
      <c r="AC22" s="237">
        <v>254.66941491809686</v>
      </c>
      <c r="AD22" s="54">
        <v>135.02074511969829</v>
      </c>
      <c r="AE22" s="55">
        <f>'[1]PP FY 2024-25 H1'!N28</f>
        <v>134.11301983393426</v>
      </c>
      <c r="AF22" s="53">
        <v>28.0776687</v>
      </c>
      <c r="AG22" s="55">
        <v>14.1245724</v>
      </c>
      <c r="AH22" s="52">
        <f t="shared" si="12"/>
        <v>134.11301983393426</v>
      </c>
      <c r="AI22" s="56">
        <f t="shared" si="31"/>
        <v>0</v>
      </c>
      <c r="AJ22" s="57">
        <f t="shared" si="5"/>
        <v>0</v>
      </c>
      <c r="AK22" s="58">
        <f t="shared" si="29"/>
        <v>0</v>
      </c>
      <c r="AL22" s="53">
        <f t="shared" si="13"/>
        <v>134.11301983393426</v>
      </c>
      <c r="AM22" s="54">
        <f t="shared" si="14"/>
        <v>134.11301983393426</v>
      </c>
      <c r="AN22" s="54">
        <f t="shared" si="15"/>
        <v>134.11301983393426</v>
      </c>
      <c r="AO22" s="54">
        <f t="shared" si="16"/>
        <v>134.11301983393426</v>
      </c>
      <c r="AP22" s="55">
        <f t="shared" si="17"/>
        <v>134.11301983393426</v>
      </c>
      <c r="AQ22" s="52">
        <f t="shared" si="18"/>
        <v>14.077644936472685</v>
      </c>
      <c r="AR22" s="53">
        <f t="shared" si="6"/>
        <v>14.077644936472685</v>
      </c>
      <c r="AS22" s="54">
        <f t="shared" si="6"/>
        <v>14.077644936472685</v>
      </c>
      <c r="AT22" s="54">
        <f t="shared" si="6"/>
        <v>14.077644936472685</v>
      </c>
      <c r="AU22" s="54">
        <f t="shared" si="6"/>
        <v>14.077644936472685</v>
      </c>
      <c r="AV22" s="55">
        <f t="shared" si="6"/>
        <v>14.077644936472685</v>
      </c>
      <c r="AW22" s="53">
        <v>17.510995399999999</v>
      </c>
      <c r="AX22" s="54">
        <v>17.2129248</v>
      </c>
      <c r="AY22" s="55">
        <f>'[1]PP FY 2024-25 H1'!O28</f>
        <v>10.0696218</v>
      </c>
      <c r="AZ22" s="52">
        <f t="shared" si="19"/>
        <v>20.1392436</v>
      </c>
      <c r="BA22" s="56">
        <f t="shared" si="20"/>
        <v>1.7021910701889572E-2</v>
      </c>
      <c r="BB22" s="57">
        <f t="shared" si="21"/>
        <v>0.17000706352937769</v>
      </c>
      <c r="BC22" s="58">
        <f>MIN(_xlfn.RRI(2,AW22,AZ22),5%)</f>
        <v>0.05</v>
      </c>
      <c r="BD22" s="53">
        <f t="shared" si="23"/>
        <v>21.146205780000003</v>
      </c>
      <c r="BE22" s="54">
        <f t="shared" si="24"/>
        <v>22.203516069000003</v>
      </c>
      <c r="BF22" s="54">
        <f t="shared" si="25"/>
        <v>23.313691872450004</v>
      </c>
      <c r="BG22" s="54">
        <f t="shared" si="26"/>
        <v>24.479376466072505</v>
      </c>
      <c r="BH22" s="55">
        <f t="shared" si="27"/>
        <v>25.703345289376131</v>
      </c>
      <c r="BI22" s="53">
        <f t="shared" si="30"/>
        <v>34.216888536472688</v>
      </c>
      <c r="BJ22" s="54">
        <f t="shared" si="28"/>
        <v>35.22385071647269</v>
      </c>
      <c r="BK22" s="54">
        <f t="shared" si="28"/>
        <v>36.28116100547269</v>
      </c>
      <c r="BL22" s="54">
        <f t="shared" si="28"/>
        <v>37.391336808922688</v>
      </c>
      <c r="BM22" s="54">
        <f t="shared" si="28"/>
        <v>38.557021402545189</v>
      </c>
      <c r="BN22" s="55">
        <f t="shared" si="28"/>
        <v>39.780990225848818</v>
      </c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</row>
    <row r="23" spans="1:78" s="3" customFormat="1" ht="15.6" x14ac:dyDescent="0.3">
      <c r="B23" s="39">
        <v>16</v>
      </c>
      <c r="C23" s="180" t="s">
        <v>73</v>
      </c>
      <c r="D23" s="40">
        <v>1320</v>
      </c>
      <c r="E23" s="41">
        <v>8.9015199999999996E-3</v>
      </c>
      <c r="F23" s="42">
        <v>11.75</v>
      </c>
      <c r="G23" s="42"/>
      <c r="H23" s="210">
        <f t="shared" si="32"/>
        <v>11.75</v>
      </c>
      <c r="I23" s="43">
        <v>0.55000000000000004</v>
      </c>
      <c r="J23" s="44">
        <f t="shared" si="8"/>
        <v>56.611500000000007</v>
      </c>
      <c r="K23" s="227">
        <v>6.7500000000000004E-2</v>
      </c>
      <c r="L23" s="44">
        <f t="shared" si="9"/>
        <v>52.790223750000003</v>
      </c>
      <c r="M23" s="46">
        <v>3.583413218494947E-2</v>
      </c>
      <c r="N23" s="194">
        <f t="shared" ref="N23:R25" si="34">M23</f>
        <v>3.583413218494947E-2</v>
      </c>
      <c r="O23" s="47">
        <f t="shared" si="34"/>
        <v>3.583413218494947E-2</v>
      </c>
      <c r="P23" s="47">
        <f t="shared" si="34"/>
        <v>3.583413218494947E-2</v>
      </c>
      <c r="Q23" s="47">
        <f t="shared" si="34"/>
        <v>3.583413218494947E-2</v>
      </c>
      <c r="R23" s="48">
        <f t="shared" si="34"/>
        <v>3.583413218494947E-2</v>
      </c>
      <c r="S23" s="49">
        <f t="shared" si="10"/>
        <v>50.898531894069443</v>
      </c>
      <c r="T23" s="50">
        <v>68.183605</v>
      </c>
      <c r="U23" s="51">
        <v>85.480970999999982</v>
      </c>
      <c r="V23" s="44">
        <f>'[1]PP FY 2024-25 H1'!K29+'[1]PP FY 2023-24 H2'!K28</f>
        <v>95.663614999999993</v>
      </c>
      <c r="W23" s="52">
        <f t="shared" si="33"/>
        <v>52.790223750000003</v>
      </c>
      <c r="X23" s="53">
        <f t="shared" si="4"/>
        <v>52.790223750000003</v>
      </c>
      <c r="Y23" s="54">
        <f t="shared" si="4"/>
        <v>52.790223750000003</v>
      </c>
      <c r="Z23" s="54">
        <f t="shared" si="4"/>
        <v>52.790223750000003</v>
      </c>
      <c r="AA23" s="54">
        <f t="shared" si="4"/>
        <v>52.790223750000003</v>
      </c>
      <c r="AB23" s="55">
        <f t="shared" si="4"/>
        <v>52.790223750000003</v>
      </c>
      <c r="AC23" s="237">
        <v>487.80605249605094</v>
      </c>
      <c r="AD23" s="54">
        <v>397.7311605409817</v>
      </c>
      <c r="AE23" s="55">
        <f>'[1]PP FY 2024-25 H1'!N29</f>
        <v>418.61198081247761</v>
      </c>
      <c r="AF23" s="53">
        <v>33.260375199999999</v>
      </c>
      <c r="AG23" s="55">
        <v>33.998445799999999</v>
      </c>
      <c r="AH23" s="52">
        <f t="shared" si="12"/>
        <v>418.61198081247761</v>
      </c>
      <c r="AI23" s="56">
        <f t="shared" si="31"/>
        <v>0</v>
      </c>
      <c r="AJ23" s="57">
        <f t="shared" si="5"/>
        <v>5.2499834921393776E-2</v>
      </c>
      <c r="AK23" s="58">
        <f>AJ23</f>
        <v>5.2499834921393776E-2</v>
      </c>
      <c r="AL23" s="53">
        <f t="shared" si="13"/>
        <v>440.58904070125038</v>
      </c>
      <c r="AM23" s="54">
        <f t="shared" si="14"/>
        <v>463.71989260624133</v>
      </c>
      <c r="AN23" s="54">
        <f t="shared" si="15"/>
        <v>488.06511041783551</v>
      </c>
      <c r="AO23" s="54">
        <f t="shared" si="16"/>
        <v>513.68844814566376</v>
      </c>
      <c r="AP23" s="55">
        <f t="shared" si="17"/>
        <v>540.65700687433809</v>
      </c>
      <c r="AQ23" s="52">
        <f t="shared" si="18"/>
        <v>22.0986201315214</v>
      </c>
      <c r="AR23" s="53">
        <f t="shared" si="6"/>
        <v>23.258794040416866</v>
      </c>
      <c r="AS23" s="54">
        <f t="shared" si="6"/>
        <v>24.47987688800945</v>
      </c>
      <c r="AT23" s="54">
        <f t="shared" si="6"/>
        <v>25.765066383525994</v>
      </c>
      <c r="AU23" s="54">
        <f t="shared" si="6"/>
        <v>27.117728115399863</v>
      </c>
      <c r="AV23" s="55">
        <f t="shared" si="6"/>
        <v>28.541404364901599</v>
      </c>
      <c r="AW23" s="53">
        <v>22.560912899999998</v>
      </c>
      <c r="AX23" s="54">
        <v>25.0869754</v>
      </c>
      <c r="AY23" s="55">
        <f>'[1]PP FY 2024-25 H1'!O29</f>
        <v>12.399591599999999</v>
      </c>
      <c r="AZ23" s="52">
        <f t="shared" si="19"/>
        <v>24.799183199999998</v>
      </c>
      <c r="BA23" s="56">
        <f t="shared" si="20"/>
        <v>0</v>
      </c>
      <c r="BB23" s="57">
        <f t="shared" si="21"/>
        <v>0</v>
      </c>
      <c r="BC23" s="58">
        <f>MIN(_xlfn.RRI(2,AW23,AZ23),5%)</f>
        <v>4.8432207853165599E-2</v>
      </c>
      <c r="BD23" s="53">
        <f t="shared" si="23"/>
        <v>26.000262395331131</v>
      </c>
      <c r="BE23" s="54">
        <f t="shared" si="24"/>
        <v>27.259512507898652</v>
      </c>
      <c r="BF23" s="54">
        <f t="shared" si="25"/>
        <v>28.579750883657166</v>
      </c>
      <c r="BG23" s="54">
        <f t="shared" si="26"/>
        <v>29.963931318846143</v>
      </c>
      <c r="BH23" s="55">
        <f t="shared" si="27"/>
        <v>31.415150668578477</v>
      </c>
      <c r="BI23" s="53">
        <f t="shared" si="30"/>
        <v>46.897803331521402</v>
      </c>
      <c r="BJ23" s="54">
        <f t="shared" si="28"/>
        <v>49.259056435747993</v>
      </c>
      <c r="BK23" s="54">
        <f t="shared" si="28"/>
        <v>51.739389395908105</v>
      </c>
      <c r="BL23" s="54">
        <f t="shared" si="28"/>
        <v>54.34481726718316</v>
      </c>
      <c r="BM23" s="54">
        <f t="shared" si="28"/>
        <v>57.081659434246006</v>
      </c>
      <c r="BN23" s="55">
        <f t="shared" si="28"/>
        <v>59.956555033480072</v>
      </c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</row>
    <row r="24" spans="1:78" s="3" customFormat="1" ht="15.6" x14ac:dyDescent="0.3">
      <c r="B24" s="39">
        <v>17</v>
      </c>
      <c r="C24" s="180" t="s">
        <v>74</v>
      </c>
      <c r="D24" s="40">
        <v>1000</v>
      </c>
      <c r="E24" s="41">
        <v>1.12E-2</v>
      </c>
      <c r="F24" s="42">
        <v>11.2</v>
      </c>
      <c r="G24" s="42"/>
      <c r="H24" s="210">
        <f t="shared" si="32"/>
        <v>11.2</v>
      </c>
      <c r="I24" s="43">
        <v>0.55000000000000004</v>
      </c>
      <c r="J24" s="44">
        <f t="shared" si="8"/>
        <v>53.961600000000004</v>
      </c>
      <c r="K24" s="227">
        <v>5.7500000000000002E-2</v>
      </c>
      <c r="L24" s="44">
        <f t="shared" si="9"/>
        <v>50.858808000000003</v>
      </c>
      <c r="M24" s="46">
        <v>3.583413218494947E-2</v>
      </c>
      <c r="N24" s="194">
        <f t="shared" si="34"/>
        <v>3.583413218494947E-2</v>
      </c>
      <c r="O24" s="47">
        <f t="shared" si="34"/>
        <v>3.583413218494947E-2</v>
      </c>
      <c r="P24" s="47">
        <f t="shared" si="34"/>
        <v>3.583413218494947E-2</v>
      </c>
      <c r="Q24" s="47">
        <f t="shared" si="34"/>
        <v>3.583413218494947E-2</v>
      </c>
      <c r="R24" s="48">
        <f t="shared" si="34"/>
        <v>3.583413218494947E-2</v>
      </c>
      <c r="S24" s="49">
        <f t="shared" si="10"/>
        <v>49.036326751359042</v>
      </c>
      <c r="T24" s="50">
        <v>103.19233700000001</v>
      </c>
      <c r="U24" s="51">
        <v>103.54456499999999</v>
      </c>
      <c r="V24" s="44">
        <f>'[1]PP FY 2024-25 H1'!K30+'[1]PP FY 2023-24 H2'!K29</f>
        <v>89.465064999999996</v>
      </c>
      <c r="W24" s="52">
        <f t="shared" si="33"/>
        <v>50.858808000000003</v>
      </c>
      <c r="X24" s="53">
        <f t="shared" ref="X24:AB25" si="35">W24</f>
        <v>50.858808000000003</v>
      </c>
      <c r="Y24" s="54">
        <f t="shared" si="35"/>
        <v>50.858808000000003</v>
      </c>
      <c r="Z24" s="54">
        <f t="shared" si="35"/>
        <v>50.858808000000003</v>
      </c>
      <c r="AA24" s="54">
        <f t="shared" si="35"/>
        <v>50.858808000000003</v>
      </c>
      <c r="AB24" s="55">
        <f t="shared" si="35"/>
        <v>50.858808000000003</v>
      </c>
      <c r="AC24" s="237">
        <v>422.4503453197305</v>
      </c>
      <c r="AD24" s="54">
        <v>347.85704976403161</v>
      </c>
      <c r="AE24" s="55">
        <f>'[1]PP FY 2024-25 H1'!N30</f>
        <v>359.3488372327397</v>
      </c>
      <c r="AF24" s="53">
        <v>43.593638400000003</v>
      </c>
      <c r="AG24" s="55">
        <v>36.018706899999998</v>
      </c>
      <c r="AH24" s="52">
        <f t="shared" si="12"/>
        <v>359.3488372327397</v>
      </c>
      <c r="AI24" s="56">
        <f t="shared" si="31"/>
        <v>0</v>
      </c>
      <c r="AJ24" s="57">
        <f t="shared" si="5"/>
        <v>3.3035948176135921E-2</v>
      </c>
      <c r="AK24" s="58">
        <f>AJ24</f>
        <v>3.3035948176135921E-2</v>
      </c>
      <c r="AL24" s="53">
        <f t="shared" si="13"/>
        <v>371.22026679671524</v>
      </c>
      <c r="AM24" s="54">
        <f t="shared" si="14"/>
        <v>383.48388029254289</v>
      </c>
      <c r="AN24" s="54">
        <f t="shared" si="15"/>
        <v>396.15263388827088</v>
      </c>
      <c r="AO24" s="54">
        <f t="shared" si="16"/>
        <v>409.23991177124356</v>
      </c>
      <c r="AP24" s="55">
        <f t="shared" si="17"/>
        <v>422.75954028812481</v>
      </c>
      <c r="AQ24" s="52">
        <f t="shared" si="18"/>
        <v>18.27605351784316</v>
      </c>
      <c r="AR24" s="53">
        <f t="shared" si="6"/>
        <v>18.879820274722917</v>
      </c>
      <c r="AS24" s="54">
        <f t="shared" si="6"/>
        <v>19.503533038893423</v>
      </c>
      <c r="AT24" s="54">
        <f t="shared" si="6"/>
        <v>20.147850745617863</v>
      </c>
      <c r="AU24" s="54">
        <f t="shared" si="6"/>
        <v>20.813454098710615</v>
      </c>
      <c r="AV24" s="55">
        <f t="shared" si="6"/>
        <v>21.501046289682005</v>
      </c>
      <c r="AW24" s="53">
        <v>19.1485758</v>
      </c>
      <c r="AX24" s="54">
        <v>17.326811200000002</v>
      </c>
      <c r="AY24" s="55">
        <f>'[1]PP FY 2024-25 H1'!O30</f>
        <v>8.0908537000000003</v>
      </c>
      <c r="AZ24" s="52">
        <f t="shared" si="19"/>
        <v>16.181707400000001</v>
      </c>
      <c r="BA24" s="56">
        <f t="shared" si="20"/>
        <v>9.5138386218780721E-2</v>
      </c>
      <c r="BB24" s="57">
        <f t="shared" si="21"/>
        <v>0</v>
      </c>
      <c r="BC24" s="58">
        <f>MAX(_xlfn.RRI(2,AW24,AZ24),0)</f>
        <v>0</v>
      </c>
      <c r="BD24" s="53">
        <f t="shared" si="23"/>
        <v>16.181707400000001</v>
      </c>
      <c r="BE24" s="54">
        <f t="shared" si="24"/>
        <v>16.181707400000001</v>
      </c>
      <c r="BF24" s="54">
        <f t="shared" si="25"/>
        <v>16.181707400000001</v>
      </c>
      <c r="BG24" s="54">
        <f t="shared" si="26"/>
        <v>16.181707400000001</v>
      </c>
      <c r="BH24" s="55">
        <f t="shared" si="27"/>
        <v>16.181707400000001</v>
      </c>
      <c r="BI24" s="53">
        <f t="shared" si="30"/>
        <v>34.45776091784316</v>
      </c>
      <c r="BJ24" s="54">
        <f t="shared" si="28"/>
        <v>35.061527674722917</v>
      </c>
      <c r="BK24" s="54">
        <f t="shared" si="28"/>
        <v>35.685240438893423</v>
      </c>
      <c r="BL24" s="54">
        <f t="shared" si="28"/>
        <v>36.329558145617867</v>
      </c>
      <c r="BM24" s="54">
        <f t="shared" si="28"/>
        <v>36.995161498710615</v>
      </c>
      <c r="BN24" s="55">
        <f t="shared" si="28"/>
        <v>37.682753689682002</v>
      </c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</row>
    <row r="25" spans="1:78" s="3" customFormat="1" ht="15.6" x14ac:dyDescent="0.3">
      <c r="B25" s="39">
        <v>18</v>
      </c>
      <c r="C25" s="180" t="s">
        <v>75</v>
      </c>
      <c r="D25" s="40">
        <v>1320</v>
      </c>
      <c r="E25" s="41">
        <v>1.0984850000000001E-2</v>
      </c>
      <c r="F25" s="42">
        <v>14.5</v>
      </c>
      <c r="G25" s="42"/>
      <c r="H25" s="210">
        <f t="shared" si="32"/>
        <v>14.5</v>
      </c>
      <c r="I25" s="43">
        <v>0.55000000000000004</v>
      </c>
      <c r="J25" s="44">
        <f t="shared" si="8"/>
        <v>69.861000000000004</v>
      </c>
      <c r="K25" s="227">
        <v>5.7500000000000002E-2</v>
      </c>
      <c r="L25" s="44">
        <f t="shared" si="9"/>
        <v>65.843992499999999</v>
      </c>
      <c r="M25" s="46">
        <v>3.583413218494947E-2</v>
      </c>
      <c r="N25" s="194">
        <f t="shared" si="34"/>
        <v>3.583413218494947E-2</v>
      </c>
      <c r="O25" s="47">
        <f t="shared" si="34"/>
        <v>3.583413218494947E-2</v>
      </c>
      <c r="P25" s="47">
        <f t="shared" si="34"/>
        <v>3.583413218494947E-2</v>
      </c>
      <c r="Q25" s="47">
        <f t="shared" si="34"/>
        <v>3.583413218494947E-2</v>
      </c>
      <c r="R25" s="48">
        <f t="shared" si="34"/>
        <v>3.583413218494947E-2</v>
      </c>
      <c r="S25" s="49">
        <f t="shared" si="10"/>
        <v>63.484530169170178</v>
      </c>
      <c r="T25" s="50">
        <v>136.55890099999999</v>
      </c>
      <c r="U25" s="51">
        <v>122.42156600000001</v>
      </c>
      <c r="V25" s="44">
        <f>'[1]PP FY 2024-25 H1'!K31+'[1]PP FY 2023-24 H2'!K30</f>
        <v>108.93957599999999</v>
      </c>
      <c r="W25" s="52">
        <f t="shared" si="33"/>
        <v>65.843992499999999</v>
      </c>
      <c r="X25" s="53">
        <f t="shared" si="35"/>
        <v>65.843992499999999</v>
      </c>
      <c r="Y25" s="54">
        <f t="shared" si="35"/>
        <v>65.843992499999999</v>
      </c>
      <c r="Z25" s="54">
        <f t="shared" si="35"/>
        <v>65.843992499999999</v>
      </c>
      <c r="AA25" s="54">
        <f t="shared" si="35"/>
        <v>65.843992499999999</v>
      </c>
      <c r="AB25" s="55">
        <f t="shared" si="35"/>
        <v>65.843992499999999</v>
      </c>
      <c r="AC25" s="237">
        <v>427.31465816351295</v>
      </c>
      <c r="AD25" s="54">
        <v>353.9270719670422</v>
      </c>
      <c r="AE25" s="55">
        <f>'[1]PP FY 2024-25 H1'!N31</f>
        <v>350.72088177412127</v>
      </c>
      <c r="AF25" s="53">
        <v>58.353620100000001</v>
      </c>
      <c r="AG25" s="55">
        <v>43.328306400000002</v>
      </c>
      <c r="AH25" s="52">
        <f t="shared" si="12"/>
        <v>350.72088177412127</v>
      </c>
      <c r="AI25" s="56">
        <f t="shared" si="31"/>
        <v>0</v>
      </c>
      <c r="AJ25" s="57">
        <f t="shared" si="5"/>
        <v>0</v>
      </c>
      <c r="AK25" s="58">
        <f t="shared" si="29"/>
        <v>0</v>
      </c>
      <c r="AL25" s="53">
        <f t="shared" si="13"/>
        <v>350.72088177412127</v>
      </c>
      <c r="AM25" s="54">
        <f t="shared" si="14"/>
        <v>350.72088177412127</v>
      </c>
      <c r="AN25" s="54">
        <f t="shared" si="15"/>
        <v>350.72088177412127</v>
      </c>
      <c r="AO25" s="54">
        <f t="shared" si="16"/>
        <v>350.72088177412127</v>
      </c>
      <c r="AP25" s="55">
        <f t="shared" si="17"/>
        <v>350.72088177412127</v>
      </c>
      <c r="AQ25" s="52">
        <f>AH25*W25/1000</f>
        <v>23.092863109128626</v>
      </c>
      <c r="AR25" s="53">
        <f>AL25*X25/1000</f>
        <v>23.092863109128626</v>
      </c>
      <c r="AS25" s="54">
        <f t="shared" ref="AS25:AV25" si="36">AM25*Y25/1000</f>
        <v>23.092863109128626</v>
      </c>
      <c r="AT25" s="54">
        <f t="shared" si="36"/>
        <v>23.092863109128626</v>
      </c>
      <c r="AU25" s="54">
        <f t="shared" si="36"/>
        <v>23.092863109128626</v>
      </c>
      <c r="AV25" s="55">
        <f t="shared" si="36"/>
        <v>23.092863109128626</v>
      </c>
      <c r="AW25" s="53">
        <v>21.560047300000001</v>
      </c>
      <c r="AX25" s="54">
        <v>23.0977125</v>
      </c>
      <c r="AY25" s="55">
        <f>'[1]PP FY 2024-25 H1'!O31</f>
        <v>10.808966</v>
      </c>
      <c r="AZ25" s="52">
        <f t="shared" si="19"/>
        <v>21.617932</v>
      </c>
      <c r="BA25" s="56">
        <f t="shared" si="20"/>
        <v>0</v>
      </c>
      <c r="BB25" s="57">
        <f t="shared" si="21"/>
        <v>0</v>
      </c>
      <c r="BC25" s="58">
        <f>MAX(_xlfn.RRI(2,AW25,AZ25),0)</f>
        <v>1.3415067894222421E-3</v>
      </c>
      <c r="BD25" s="53">
        <f t="shared" si="23"/>
        <v>21.646932602551267</v>
      </c>
      <c r="BE25" s="54">
        <f t="shared" si="24"/>
        <v>21.675972109607756</v>
      </c>
      <c r="BF25" s="54">
        <f t="shared" si="25"/>
        <v>21.705050573360122</v>
      </c>
      <c r="BG25" s="54">
        <f t="shared" si="26"/>
        <v>21.734168046069037</v>
      </c>
      <c r="BH25" s="55">
        <f t="shared" si="27"/>
        <v>21.763324580065284</v>
      </c>
      <c r="BI25" s="53">
        <f t="shared" si="30"/>
        <v>44.710795109128625</v>
      </c>
      <c r="BJ25" s="54">
        <f t="shared" si="28"/>
        <v>44.739795711679889</v>
      </c>
      <c r="BK25" s="54">
        <f t="shared" si="28"/>
        <v>44.768835218736385</v>
      </c>
      <c r="BL25" s="54">
        <f t="shared" si="28"/>
        <v>44.797913682488748</v>
      </c>
      <c r="BM25" s="54">
        <f t="shared" si="28"/>
        <v>44.827031155197659</v>
      </c>
      <c r="BN25" s="55">
        <f t="shared" si="28"/>
        <v>44.856187689193909</v>
      </c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</row>
    <row r="26" spans="1:78" s="3" customFormat="1" ht="15.6" x14ac:dyDescent="0.3">
      <c r="B26" s="39"/>
      <c r="C26" s="180" t="s">
        <v>76</v>
      </c>
      <c r="D26" s="61"/>
      <c r="E26" s="62"/>
      <c r="F26" s="63"/>
      <c r="G26" s="63"/>
      <c r="H26" s="211"/>
      <c r="I26" s="65"/>
      <c r="J26" s="44"/>
      <c r="K26" s="228"/>
      <c r="L26" s="66"/>
      <c r="M26" s="67"/>
      <c r="N26" s="195"/>
      <c r="O26" s="63"/>
      <c r="P26" s="63"/>
      <c r="Q26" s="63"/>
      <c r="R26" s="64"/>
      <c r="S26" s="66"/>
      <c r="T26" s="67"/>
      <c r="U26" s="64"/>
      <c r="V26" s="44"/>
      <c r="W26" s="68"/>
      <c r="X26" s="53"/>
      <c r="Y26" s="69"/>
      <c r="Z26" s="69"/>
      <c r="AA26" s="69"/>
      <c r="AB26" s="70"/>
      <c r="AC26" s="237"/>
      <c r="AD26" s="54"/>
      <c r="AE26" s="55"/>
      <c r="AF26" s="53"/>
      <c r="AG26" s="55"/>
      <c r="AH26" s="52"/>
      <c r="AI26" s="53"/>
      <c r="AJ26" s="54"/>
      <c r="AK26" s="55"/>
      <c r="AL26" s="53"/>
      <c r="AM26" s="54"/>
      <c r="AN26" s="54"/>
      <c r="AO26" s="54"/>
      <c r="AP26" s="55"/>
      <c r="AQ26" s="52"/>
      <c r="AR26" s="53"/>
      <c r="AS26" s="54"/>
      <c r="AT26" s="54"/>
      <c r="AU26" s="54"/>
      <c r="AV26" s="55"/>
      <c r="AW26" s="53"/>
      <c r="AX26" s="54"/>
      <c r="AY26" s="55"/>
      <c r="AZ26" s="52"/>
      <c r="BA26" s="53"/>
      <c r="BB26" s="54"/>
      <c r="BC26" s="55"/>
      <c r="BD26" s="53"/>
      <c r="BE26" s="54"/>
      <c r="BF26" s="54"/>
      <c r="BG26" s="54"/>
      <c r="BH26" s="55"/>
      <c r="BI26" s="53"/>
      <c r="BJ26" s="54"/>
      <c r="BK26" s="54"/>
      <c r="BL26" s="54"/>
      <c r="BM26" s="54"/>
      <c r="BN26" s="55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</row>
    <row r="27" spans="1:78" ht="15.6" x14ac:dyDescent="0.3">
      <c r="A27" s="3"/>
      <c r="B27" s="71"/>
      <c r="C27" s="179"/>
      <c r="D27" s="61"/>
      <c r="E27" s="62"/>
      <c r="F27" s="63"/>
      <c r="G27" s="63"/>
      <c r="H27" s="211"/>
      <c r="I27" s="65"/>
      <c r="J27" s="44"/>
      <c r="K27" s="228"/>
      <c r="L27" s="66"/>
      <c r="M27" s="67"/>
      <c r="N27" s="194"/>
      <c r="O27" s="47"/>
      <c r="P27" s="47"/>
      <c r="Q27" s="47"/>
      <c r="R27" s="48"/>
      <c r="S27" s="66"/>
      <c r="T27" s="67"/>
      <c r="U27" s="64"/>
      <c r="V27" s="66"/>
      <c r="W27" s="68"/>
      <c r="X27" s="72"/>
      <c r="Y27" s="69"/>
      <c r="Z27" s="69"/>
      <c r="AA27" s="69"/>
      <c r="AB27" s="70"/>
      <c r="AC27" s="237"/>
      <c r="AD27" s="54"/>
      <c r="AE27" s="55"/>
      <c r="AF27" s="53"/>
      <c r="AG27" s="55"/>
      <c r="AH27" s="52"/>
      <c r="AI27" s="53"/>
      <c r="AJ27" s="54"/>
      <c r="AK27" s="55"/>
      <c r="AL27" s="53"/>
      <c r="AM27" s="54"/>
      <c r="AN27" s="54"/>
      <c r="AO27" s="54"/>
      <c r="AP27" s="55"/>
      <c r="AQ27" s="52"/>
      <c r="AR27" s="53"/>
      <c r="AS27" s="54"/>
      <c r="AT27" s="54"/>
      <c r="AU27" s="54"/>
      <c r="AV27" s="55"/>
      <c r="AW27" s="53"/>
      <c r="AX27" s="54"/>
      <c r="AY27" s="55"/>
      <c r="AZ27" s="52"/>
      <c r="BA27" s="53"/>
      <c r="BB27" s="54"/>
      <c r="BC27" s="55"/>
      <c r="BD27" s="53"/>
      <c r="BE27" s="54"/>
      <c r="BF27" s="54"/>
      <c r="BG27" s="54"/>
      <c r="BH27" s="55"/>
      <c r="BI27" s="53"/>
      <c r="BJ27" s="54"/>
      <c r="BK27" s="54"/>
      <c r="BL27" s="54"/>
      <c r="BM27" s="54"/>
      <c r="BN27" s="55"/>
      <c r="BO27" s="3"/>
    </row>
    <row r="28" spans="1:78" ht="15.6" x14ac:dyDescent="0.3">
      <c r="A28" s="3"/>
      <c r="B28" s="14" t="s">
        <v>77</v>
      </c>
      <c r="C28" s="179" t="s">
        <v>78</v>
      </c>
      <c r="D28" s="29">
        <f>SUM(D29:D32)</f>
        <v>2920</v>
      </c>
      <c r="E28" s="73"/>
      <c r="F28" s="31">
        <f>SUM(F29:F32)</f>
        <v>41.68</v>
      </c>
      <c r="G28" s="31">
        <f>SUM(G29:G32)</f>
        <v>12.69</v>
      </c>
      <c r="H28" s="209">
        <f>SUM(H29:H32)</f>
        <v>54.370000000000005</v>
      </c>
      <c r="I28" s="74"/>
      <c r="J28" s="34">
        <f>SUM(J29:J32)</f>
        <v>442.49354712000002</v>
      </c>
      <c r="K28" s="229"/>
      <c r="L28" s="34">
        <f>SUM(L29:L32)</f>
        <v>398.24419240800006</v>
      </c>
      <c r="M28" s="73"/>
      <c r="N28" s="196"/>
      <c r="O28" s="76"/>
      <c r="P28" s="76"/>
      <c r="Q28" s="76"/>
      <c r="R28" s="77"/>
      <c r="S28" s="34">
        <f t="shared" ref="S28:AB28" si="37">SUM(S29:S32)</f>
        <v>383.97345737536335</v>
      </c>
      <c r="T28" s="38">
        <f t="shared" si="37"/>
        <v>235.561902</v>
      </c>
      <c r="U28" s="32">
        <f t="shared" si="37"/>
        <v>296.98393699999997</v>
      </c>
      <c r="V28" s="34">
        <f t="shared" si="37"/>
        <v>345.91382899999996</v>
      </c>
      <c r="W28" s="34">
        <f t="shared" si="37"/>
        <v>345.91382899999996</v>
      </c>
      <c r="X28" s="38">
        <f t="shared" si="37"/>
        <v>345.91382899999996</v>
      </c>
      <c r="Y28" s="31">
        <f t="shared" si="37"/>
        <v>345.91382899999996</v>
      </c>
      <c r="Z28" s="31">
        <f t="shared" si="37"/>
        <v>345.91382899999996</v>
      </c>
      <c r="AA28" s="31">
        <f t="shared" si="37"/>
        <v>345.91382899999996</v>
      </c>
      <c r="AB28" s="32">
        <f t="shared" si="37"/>
        <v>345.91382899999996</v>
      </c>
      <c r="AC28" s="238"/>
      <c r="AD28" s="76"/>
      <c r="AE28" s="77"/>
      <c r="AF28" s="38">
        <f>SUM(AF29:AF32)</f>
        <v>67.26783180000001</v>
      </c>
      <c r="AG28" s="32">
        <f>SUM(AG29:AG32)</f>
        <v>169.5380935</v>
      </c>
      <c r="AH28" s="75"/>
      <c r="AI28" s="73"/>
      <c r="AJ28" s="76"/>
      <c r="AK28" s="77"/>
      <c r="AL28" s="73"/>
      <c r="AM28" s="76"/>
      <c r="AN28" s="76"/>
      <c r="AO28" s="76"/>
      <c r="AP28" s="77"/>
      <c r="AQ28" s="34">
        <f>SUM(AQ29:AQ32)</f>
        <v>136.40214006479789</v>
      </c>
      <c r="AR28" s="38">
        <f t="shared" ref="AR28:AV28" si="38">SUM(AR29:AR30)</f>
        <v>98.862024944747475</v>
      </c>
      <c r="AS28" s="31">
        <f t="shared" si="38"/>
        <v>103.58481523429322</v>
      </c>
      <c r="AT28" s="31">
        <f t="shared" si="38"/>
        <v>108.69615181892274</v>
      </c>
      <c r="AU28" s="31">
        <f t="shared" si="38"/>
        <v>114.2298217334768</v>
      </c>
      <c r="AV28" s="32">
        <f t="shared" si="38"/>
        <v>120.22256187035038</v>
      </c>
      <c r="AW28" s="73"/>
      <c r="AX28" s="76"/>
      <c r="AY28" s="77"/>
      <c r="AZ28" s="75"/>
      <c r="BA28" s="73"/>
      <c r="BB28" s="76"/>
      <c r="BC28" s="77"/>
      <c r="BD28" s="73"/>
      <c r="BE28" s="76"/>
      <c r="BF28" s="76"/>
      <c r="BG28" s="76"/>
      <c r="BH28" s="77"/>
      <c r="BI28" s="72">
        <f>SUM(BI29:BI32)</f>
        <v>136.40214006479789</v>
      </c>
      <c r="BJ28" s="72">
        <f t="shared" ref="BJ28:BN28" si="39">SUM(BJ29:BJ32)</f>
        <v>142.4337054603136</v>
      </c>
      <c r="BK28" s="72">
        <f t="shared" si="39"/>
        <v>148.8889965110445</v>
      </c>
      <c r="BL28" s="72">
        <f t="shared" si="39"/>
        <v>155.80172169528981</v>
      </c>
      <c r="BM28" s="72">
        <f t="shared" si="39"/>
        <v>163.20840717181449</v>
      </c>
      <c r="BN28" s="72">
        <f t="shared" si="39"/>
        <v>171.14863787020948</v>
      </c>
      <c r="BO28" s="78"/>
    </row>
    <row r="29" spans="1:78" s="81" customFormat="1" ht="15.6" x14ac:dyDescent="0.3">
      <c r="A29" s="3"/>
      <c r="B29" s="71"/>
      <c r="C29" s="182" t="s">
        <v>79</v>
      </c>
      <c r="D29" s="79">
        <v>440</v>
      </c>
      <c r="E29" s="46">
        <v>3.4090910000000002E-2</v>
      </c>
      <c r="F29" s="63">
        <v>15</v>
      </c>
      <c r="G29" s="63">
        <v>1.26</v>
      </c>
      <c r="H29" s="211">
        <f t="shared" ref="H29:H30" si="40">SUM(F29,G29)</f>
        <v>16.260000000000002</v>
      </c>
      <c r="I29" s="80">
        <v>0.94369999999999998</v>
      </c>
      <c r="J29" s="44">
        <f t="shared" ref="J29:J30" si="41">H29*1000*365*24*I29/10^6</f>
        <v>134.41836312000004</v>
      </c>
      <c r="K29" s="227">
        <v>0.1</v>
      </c>
      <c r="L29" s="44">
        <f>J29*(1-K29)</f>
        <v>120.97652680800003</v>
      </c>
      <c r="M29" s="46">
        <v>3.583413218494947E-2</v>
      </c>
      <c r="N29" s="194">
        <f t="shared" ref="N29:R30" si="42">M29</f>
        <v>3.583413218494947E-2</v>
      </c>
      <c r="O29" s="47">
        <f t="shared" si="42"/>
        <v>3.583413218494947E-2</v>
      </c>
      <c r="P29" s="47">
        <f t="shared" si="42"/>
        <v>3.583413218494947E-2</v>
      </c>
      <c r="Q29" s="47">
        <f t="shared" si="42"/>
        <v>3.583413218494947E-2</v>
      </c>
      <c r="R29" s="48">
        <f t="shared" si="42"/>
        <v>3.583413218494947E-2</v>
      </c>
      <c r="S29" s="49">
        <f>L29*(1-M29)</f>
        <v>116.64143795508608</v>
      </c>
      <c r="T29" s="50">
        <v>120.51942</v>
      </c>
      <c r="U29" s="51">
        <v>124.56894199999999</v>
      </c>
      <c r="V29" s="44">
        <f>'[1]PP FY 2024-25 H1'!K36+'[1]PP FY 2023-24 H2'!K35</f>
        <v>120.96588199999999</v>
      </c>
      <c r="W29" s="52">
        <f t="shared" ref="W29:AB30" si="43">V29</f>
        <v>120.96588199999999</v>
      </c>
      <c r="X29" s="53">
        <f t="shared" si="43"/>
        <v>120.96588199999999</v>
      </c>
      <c r="Y29" s="54">
        <f t="shared" si="43"/>
        <v>120.96588199999999</v>
      </c>
      <c r="Z29" s="54">
        <f t="shared" si="43"/>
        <v>120.96588199999999</v>
      </c>
      <c r="AA29" s="54">
        <f t="shared" si="43"/>
        <v>120.96588199999999</v>
      </c>
      <c r="AB29" s="55">
        <f t="shared" si="43"/>
        <v>120.96588199999999</v>
      </c>
      <c r="AC29" s="237">
        <v>228.93816033963657</v>
      </c>
      <c r="AD29" s="54">
        <v>354.54571172323193</v>
      </c>
      <c r="AE29" s="55">
        <f>'[1]PP FY 2024-25 H1'!N36</f>
        <v>385.50954969205821</v>
      </c>
      <c r="AF29" s="53">
        <v>27.591494300000001</v>
      </c>
      <c r="AG29" s="55">
        <v>44.165384199999998</v>
      </c>
      <c r="AH29" s="52">
        <f>AE29</f>
        <v>385.50954969205821</v>
      </c>
      <c r="AI29" s="56">
        <f>MAX((AD29-AC29)/AC29,0)</f>
        <v>0.54865275058230933</v>
      </c>
      <c r="AJ29" s="57">
        <f>MAX((AH29-AD29)/AD29,0)</f>
        <v>8.7333838613728607E-2</v>
      </c>
      <c r="AK29" s="58">
        <f>AJ29</f>
        <v>8.7333838613728607E-2</v>
      </c>
      <c r="AL29" s="53">
        <f>AH29*(1+AK29)</f>
        <v>419.17757848891557</v>
      </c>
      <c r="AM29" s="54">
        <f>AL29*(1+AK29)</f>
        <v>455.78596547916004</v>
      </c>
      <c r="AN29" s="54">
        <f>AM29*(1+AK29)</f>
        <v>495.59150343071946</v>
      </c>
      <c r="AO29" s="54">
        <f>AN29*(1+AK29)</f>
        <v>538.87341180967303</v>
      </c>
      <c r="AP29" s="55">
        <f>AO29*(1+AK29)</f>
        <v>585.93529538988832</v>
      </c>
      <c r="AQ29" s="52">
        <f>AH29*W29/1000</f>
        <v>46.633502697922644</v>
      </c>
      <c r="AR29" s="53">
        <f t="shared" ref="AR29:AV32" si="44">AL29*X29/1000</f>
        <v>50.706185496535895</v>
      </c>
      <c r="AS29" s="54">
        <f t="shared" si="44"/>
        <v>55.134551317408139</v>
      </c>
      <c r="AT29" s="54">
        <f t="shared" si="44"/>
        <v>59.949663324203001</v>
      </c>
      <c r="AU29" s="54">
        <f t="shared" si="44"/>
        <v>65.185297545906309</v>
      </c>
      <c r="AV29" s="55">
        <f t="shared" si="44"/>
        <v>70.878179801768383</v>
      </c>
      <c r="AW29" s="53"/>
      <c r="AX29" s="54"/>
      <c r="AY29" s="55"/>
      <c r="AZ29" s="52"/>
      <c r="BA29" s="56"/>
      <c r="BB29" s="57"/>
      <c r="BC29" s="58"/>
      <c r="BD29" s="53"/>
      <c r="BE29" s="54"/>
      <c r="BF29" s="54"/>
      <c r="BG29" s="54"/>
      <c r="BH29" s="55"/>
      <c r="BI29" s="53">
        <f>AZ29+AQ29</f>
        <v>46.633502697922644</v>
      </c>
      <c r="BJ29" s="54">
        <f t="shared" ref="BJ29:BN32" si="45">BD29+AR29</f>
        <v>50.706185496535895</v>
      </c>
      <c r="BK29" s="54">
        <f t="shared" si="45"/>
        <v>55.134551317408139</v>
      </c>
      <c r="BL29" s="54">
        <f t="shared" si="45"/>
        <v>59.949663324203001</v>
      </c>
      <c r="BM29" s="54">
        <f t="shared" si="45"/>
        <v>65.185297545906309</v>
      </c>
      <c r="BN29" s="55">
        <f t="shared" si="45"/>
        <v>70.878179801768383</v>
      </c>
      <c r="BO29" s="3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</row>
    <row r="30" spans="1:78" ht="15.6" x14ac:dyDescent="0.3">
      <c r="A30" s="3"/>
      <c r="B30" s="71"/>
      <c r="C30" s="182" t="s">
        <v>80</v>
      </c>
      <c r="D30" s="79">
        <v>1400</v>
      </c>
      <c r="E30" s="46">
        <v>1.12E-2</v>
      </c>
      <c r="F30" s="63">
        <v>15.68</v>
      </c>
      <c r="G30" s="63">
        <v>7.18</v>
      </c>
      <c r="H30" s="211">
        <f t="shared" si="40"/>
        <v>22.86</v>
      </c>
      <c r="I30" s="80">
        <v>0.89</v>
      </c>
      <c r="J30" s="44">
        <f t="shared" si="41"/>
        <v>178.22570400000001</v>
      </c>
      <c r="K30" s="227">
        <v>0.1</v>
      </c>
      <c r="L30" s="44">
        <f>J30*(1-K30)</f>
        <v>160.40313360000002</v>
      </c>
      <c r="M30" s="46">
        <v>3.583413218494947E-2</v>
      </c>
      <c r="N30" s="194">
        <f t="shared" si="42"/>
        <v>3.583413218494947E-2</v>
      </c>
      <c r="O30" s="47">
        <f t="shared" si="42"/>
        <v>3.583413218494947E-2</v>
      </c>
      <c r="P30" s="47">
        <f t="shared" si="42"/>
        <v>3.583413218494947E-2</v>
      </c>
      <c r="Q30" s="47">
        <f t="shared" si="42"/>
        <v>3.583413218494947E-2</v>
      </c>
      <c r="R30" s="48">
        <f t="shared" si="42"/>
        <v>3.583413218494947E-2</v>
      </c>
      <c r="S30" s="49">
        <f>L30*(1-M30)</f>
        <v>154.65522650769751</v>
      </c>
      <c r="T30" s="50">
        <v>0</v>
      </c>
      <c r="U30" s="51">
        <v>62.025838000000007</v>
      </c>
      <c r="V30" s="44">
        <f>'[1]PP FY 2024-25 H1'!K37+'[1]PP FY 2023-24 H2'!K36</f>
        <v>108.118999</v>
      </c>
      <c r="W30" s="52">
        <f t="shared" si="43"/>
        <v>108.118999</v>
      </c>
      <c r="X30" s="53">
        <f t="shared" si="43"/>
        <v>108.118999</v>
      </c>
      <c r="Y30" s="54">
        <f t="shared" si="43"/>
        <v>108.118999</v>
      </c>
      <c r="Z30" s="54">
        <f t="shared" si="43"/>
        <v>108.118999</v>
      </c>
      <c r="AA30" s="54">
        <f t="shared" si="43"/>
        <v>108.118999</v>
      </c>
      <c r="AB30" s="55">
        <f t="shared" si="43"/>
        <v>108.118999</v>
      </c>
      <c r="AC30" s="237">
        <v>0</v>
      </c>
      <c r="AD30" s="54">
        <v>439.99988520912859</v>
      </c>
      <c r="AE30" s="55">
        <f>'[1]PP FY 2024-25 H1'!N37</f>
        <v>442.69004145816302</v>
      </c>
      <c r="AF30" s="53">
        <v>0</v>
      </c>
      <c r="AG30" s="55">
        <v>27.291361600000002</v>
      </c>
      <c r="AH30" s="52">
        <f>AE30</f>
        <v>442.69004145816302</v>
      </c>
      <c r="AI30" s="56" t="e">
        <f>MAX((AD30-AC30)/AC30,0)</f>
        <v>#DIV/0!</v>
      </c>
      <c r="AJ30" s="57">
        <f>MAX((AH30-AD30)/AD30,0)</f>
        <v>6.1139930701477789E-3</v>
      </c>
      <c r="AK30" s="58">
        <f>AJ30</f>
        <v>6.1139930701477789E-3</v>
      </c>
      <c r="AL30" s="53">
        <f>AH30*(1+AK30)</f>
        <v>445.39664530386165</v>
      </c>
      <c r="AM30" s="54">
        <f>AL30*(1+AK30)</f>
        <v>448.11979730671646</v>
      </c>
      <c r="AN30" s="54">
        <f>AM30*(1+AK30)</f>
        <v>450.85959864204574</v>
      </c>
      <c r="AO30" s="54">
        <f>AN30*(1+AK30)</f>
        <v>453.61615110375277</v>
      </c>
      <c r="AP30" s="55">
        <f>AO30*(1+AK30)</f>
        <v>456.38955710810819</v>
      </c>
      <c r="AQ30" s="52">
        <f>AH30*W30/1000</f>
        <v>47.863204149725092</v>
      </c>
      <c r="AR30" s="53">
        <f t="shared" si="44"/>
        <v>48.155839448211573</v>
      </c>
      <c r="AS30" s="54">
        <f t="shared" si="44"/>
        <v>48.450263916885078</v>
      </c>
      <c r="AT30" s="54">
        <f t="shared" si="44"/>
        <v>48.746488494719742</v>
      </c>
      <c r="AU30" s="54">
        <f t="shared" si="44"/>
        <v>49.044524187570495</v>
      </c>
      <c r="AV30" s="55">
        <f t="shared" si="44"/>
        <v>49.344382068581993</v>
      </c>
      <c r="AW30" s="53"/>
      <c r="AX30" s="54"/>
      <c r="AY30" s="55"/>
      <c r="AZ30" s="52"/>
      <c r="BA30" s="56"/>
      <c r="BB30" s="57"/>
      <c r="BC30" s="58"/>
      <c r="BD30" s="53"/>
      <c r="BE30" s="54"/>
      <c r="BF30" s="54"/>
      <c r="BG30" s="54"/>
      <c r="BH30" s="55"/>
      <c r="BI30" s="53">
        <f>AZ30+AQ30</f>
        <v>47.863204149725092</v>
      </c>
      <c r="BJ30" s="54">
        <f t="shared" si="45"/>
        <v>48.155839448211573</v>
      </c>
      <c r="BK30" s="54">
        <f t="shared" si="45"/>
        <v>48.450263916885078</v>
      </c>
      <c r="BL30" s="54">
        <f t="shared" si="45"/>
        <v>48.746488494719742</v>
      </c>
      <c r="BM30" s="54">
        <f t="shared" si="45"/>
        <v>49.044524187570495</v>
      </c>
      <c r="BN30" s="55">
        <f t="shared" si="45"/>
        <v>49.344382068581993</v>
      </c>
      <c r="BO30" s="78"/>
    </row>
    <row r="31" spans="1:78" ht="15.6" x14ac:dyDescent="0.3">
      <c r="A31" s="3"/>
      <c r="B31" s="71"/>
      <c r="C31" s="183" t="s">
        <v>81</v>
      </c>
      <c r="D31" s="79"/>
      <c r="E31" s="50"/>
      <c r="F31" s="63"/>
      <c r="G31" s="63"/>
      <c r="H31" s="211"/>
      <c r="I31" s="80"/>
      <c r="J31" s="44"/>
      <c r="K31" s="227"/>
      <c r="L31" s="44"/>
      <c r="M31" s="46"/>
      <c r="N31" s="194"/>
      <c r="O31" s="47"/>
      <c r="P31" s="47"/>
      <c r="Q31" s="47"/>
      <c r="R31" s="48"/>
      <c r="S31" s="82"/>
      <c r="T31" s="50"/>
      <c r="U31" s="51"/>
      <c r="V31" s="44"/>
      <c r="W31" s="52"/>
      <c r="X31" s="53"/>
      <c r="Y31" s="54"/>
      <c r="Z31" s="54"/>
      <c r="AA31" s="54"/>
      <c r="AB31" s="55"/>
      <c r="AC31" s="237">
        <v>0</v>
      </c>
      <c r="AD31" s="54">
        <v>0</v>
      </c>
      <c r="AE31" s="55">
        <f>'[1]PP FY 2024-25 H1'!N38</f>
        <v>0</v>
      </c>
      <c r="AF31" s="53">
        <v>0</v>
      </c>
      <c r="AG31" s="55">
        <v>60</v>
      </c>
      <c r="AH31" s="52">
        <f>AE31</f>
        <v>0</v>
      </c>
      <c r="AI31" s="56"/>
      <c r="AJ31" s="57"/>
      <c r="AK31" s="58"/>
      <c r="AL31" s="53"/>
      <c r="AM31" s="54"/>
      <c r="AN31" s="54"/>
      <c r="AO31" s="54"/>
      <c r="AP31" s="55"/>
      <c r="AQ31" s="52"/>
      <c r="AR31" s="53">
        <f t="shared" si="44"/>
        <v>0</v>
      </c>
      <c r="AS31" s="54">
        <f t="shared" si="44"/>
        <v>0</v>
      </c>
      <c r="AT31" s="54">
        <f t="shared" si="44"/>
        <v>0</v>
      </c>
      <c r="AU31" s="54">
        <f t="shared" si="44"/>
        <v>0</v>
      </c>
      <c r="AV31" s="55">
        <f t="shared" si="44"/>
        <v>0</v>
      </c>
      <c r="AW31" s="53"/>
      <c r="AX31" s="54"/>
      <c r="AY31" s="55"/>
      <c r="AZ31" s="52"/>
      <c r="BA31" s="56"/>
      <c r="BB31" s="57"/>
      <c r="BC31" s="58"/>
      <c r="BD31" s="53"/>
      <c r="BE31" s="54"/>
      <c r="BF31" s="54"/>
      <c r="BG31" s="54"/>
      <c r="BH31" s="55"/>
      <c r="BI31" s="53">
        <f>AZ31+AQ31</f>
        <v>0</v>
      </c>
      <c r="BJ31" s="54">
        <f t="shared" si="45"/>
        <v>0</v>
      </c>
      <c r="BK31" s="54">
        <f t="shared" si="45"/>
        <v>0</v>
      </c>
      <c r="BL31" s="54">
        <f t="shared" si="45"/>
        <v>0</v>
      </c>
      <c r="BM31" s="54">
        <f t="shared" si="45"/>
        <v>0</v>
      </c>
      <c r="BN31" s="55">
        <f t="shared" si="45"/>
        <v>0</v>
      </c>
      <c r="BO31" s="78"/>
    </row>
    <row r="32" spans="1:78" ht="15.6" x14ac:dyDescent="0.3">
      <c r="A32" s="3"/>
      <c r="B32" s="71"/>
      <c r="C32" s="182" t="s">
        <v>82</v>
      </c>
      <c r="D32" s="79">
        <v>1080</v>
      </c>
      <c r="E32" s="46">
        <v>1.018519E-2</v>
      </c>
      <c r="F32" s="63">
        <v>11</v>
      </c>
      <c r="G32" s="63">
        <v>4.25</v>
      </c>
      <c r="H32" s="211">
        <f t="shared" ref="H32" si="46">SUM(F32,G32)</f>
        <v>15.25</v>
      </c>
      <c r="I32" s="80">
        <v>0.97199999999999998</v>
      </c>
      <c r="J32" s="44">
        <f t="shared" ref="J32" si="47">H32*1000*365*24*I32/10^6</f>
        <v>129.84948</v>
      </c>
      <c r="K32" s="227">
        <v>0.1</v>
      </c>
      <c r="L32" s="44">
        <f>J32*(1-K32)</f>
        <v>116.864532</v>
      </c>
      <c r="M32" s="46">
        <v>3.583413218494947E-2</v>
      </c>
      <c r="N32" s="194">
        <f>M32</f>
        <v>3.583413218494947E-2</v>
      </c>
      <c r="O32" s="47">
        <f>N32</f>
        <v>3.583413218494947E-2</v>
      </c>
      <c r="P32" s="47">
        <f>O32</f>
        <v>3.583413218494947E-2</v>
      </c>
      <c r="Q32" s="47">
        <f>P32</f>
        <v>3.583413218494947E-2</v>
      </c>
      <c r="R32" s="48">
        <f>Q32</f>
        <v>3.583413218494947E-2</v>
      </c>
      <c r="S32" s="49">
        <f>L32*(1-M32)</f>
        <v>112.67679291257974</v>
      </c>
      <c r="T32" s="67">
        <v>115.04248200000001</v>
      </c>
      <c r="U32" s="64">
        <v>110.38915699999998</v>
      </c>
      <c r="V32" s="44">
        <f>'[1]PP FY 2024-25 H1'!K39+'[1]PP FY 2023-24 H2'!K38</f>
        <v>116.828948</v>
      </c>
      <c r="W32" s="52">
        <f t="shared" ref="W32:AB32" si="48">V32</f>
        <v>116.828948</v>
      </c>
      <c r="X32" s="53">
        <f t="shared" si="48"/>
        <v>116.828948</v>
      </c>
      <c r="Y32" s="54">
        <f t="shared" si="48"/>
        <v>116.828948</v>
      </c>
      <c r="Z32" s="54">
        <f t="shared" si="48"/>
        <v>116.828948</v>
      </c>
      <c r="AA32" s="54">
        <f t="shared" si="48"/>
        <v>116.828948</v>
      </c>
      <c r="AB32" s="55">
        <f t="shared" si="48"/>
        <v>116.828948</v>
      </c>
      <c r="AC32" s="237">
        <v>344.88422720226083</v>
      </c>
      <c r="AD32" s="54">
        <v>344.97362544402796</v>
      </c>
      <c r="AE32" s="55">
        <f>'[1]PP FY 2024-25 H1'!N39</f>
        <v>358.69049524566583</v>
      </c>
      <c r="AF32" s="53">
        <v>39.676337500000002</v>
      </c>
      <c r="AG32" s="55">
        <v>38.081347699999995</v>
      </c>
      <c r="AH32" s="52">
        <f>AE32</f>
        <v>358.69049524566583</v>
      </c>
      <c r="AI32" s="56">
        <f>MAX((AD32-AC32)/AC32,0)</f>
        <v>2.5921232319708166E-4</v>
      </c>
      <c r="AJ32" s="57">
        <f>MAX((AH32-AD32)/AD32,0)</f>
        <v>3.9762082634527185E-2</v>
      </c>
      <c r="AK32" s="58">
        <f>AJ32</f>
        <v>3.9762082634527185E-2</v>
      </c>
      <c r="AL32" s="53">
        <f>AH32*(1+AK32)</f>
        <v>372.9527763578435</v>
      </c>
      <c r="AM32" s="54">
        <f>AL32*(1+AK32)</f>
        <v>387.78215547016043</v>
      </c>
      <c r="AN32" s="54">
        <f>AM32*(1+AK32)</f>
        <v>403.20118158016004</v>
      </c>
      <c r="AO32" s="54">
        <f>AN32*(1+AK32)</f>
        <v>419.2333002804894</v>
      </c>
      <c r="AP32" s="55">
        <f>AO32*(1+AK32)</f>
        <v>435.9028894093878</v>
      </c>
      <c r="AQ32" s="52">
        <f>AH32*W32/1000</f>
        <v>41.90543321715014</v>
      </c>
      <c r="AR32" s="53">
        <f t="shared" si="44"/>
        <v>43.571680515566129</v>
      </c>
      <c r="AS32" s="54">
        <f t="shared" si="44"/>
        <v>45.304181276751287</v>
      </c>
      <c r="AT32" s="54">
        <f t="shared" si="44"/>
        <v>47.10556987636707</v>
      </c>
      <c r="AU32" s="54">
        <f t="shared" si="44"/>
        <v>48.978585438337682</v>
      </c>
      <c r="AV32" s="55">
        <f t="shared" si="44"/>
        <v>50.926075999859115</v>
      </c>
      <c r="AW32" s="53"/>
      <c r="AX32" s="54"/>
      <c r="AY32" s="55"/>
      <c r="AZ32" s="52"/>
      <c r="BA32" s="53"/>
      <c r="BB32" s="54"/>
      <c r="BC32" s="55"/>
      <c r="BD32" s="53"/>
      <c r="BE32" s="54"/>
      <c r="BF32" s="54"/>
      <c r="BG32" s="54"/>
      <c r="BH32" s="55"/>
      <c r="BI32" s="53">
        <f>AZ32+AQ32</f>
        <v>41.90543321715014</v>
      </c>
      <c r="BJ32" s="54">
        <f t="shared" si="45"/>
        <v>43.571680515566129</v>
      </c>
      <c r="BK32" s="54">
        <f t="shared" si="45"/>
        <v>45.304181276751287</v>
      </c>
      <c r="BL32" s="54">
        <f t="shared" si="45"/>
        <v>47.10556987636707</v>
      </c>
      <c r="BM32" s="54">
        <f t="shared" si="45"/>
        <v>48.978585438337682</v>
      </c>
      <c r="BN32" s="55">
        <f t="shared" si="45"/>
        <v>50.926075999859115</v>
      </c>
      <c r="BO32" s="78"/>
    </row>
    <row r="33" spans="1:78" ht="15.6" x14ac:dyDescent="0.3">
      <c r="A33" s="3"/>
      <c r="B33" s="71"/>
      <c r="C33" s="182"/>
      <c r="D33" s="61"/>
      <c r="E33" s="62"/>
      <c r="F33" s="63"/>
      <c r="G33" s="63"/>
      <c r="H33" s="211"/>
      <c r="I33" s="65"/>
      <c r="J33" s="44"/>
      <c r="K33" s="228"/>
      <c r="L33" s="45"/>
      <c r="M33" s="67"/>
      <c r="N33" s="195"/>
      <c r="O33" s="63"/>
      <c r="P33" s="63"/>
      <c r="Q33" s="63"/>
      <c r="R33" s="64"/>
      <c r="S33" s="66"/>
      <c r="T33" s="67"/>
      <c r="U33" s="64"/>
      <c r="V33" s="66"/>
      <c r="W33" s="68"/>
      <c r="X33" s="72"/>
      <c r="Y33" s="69"/>
      <c r="Z33" s="69"/>
      <c r="AA33" s="69"/>
      <c r="AB33" s="70"/>
      <c r="AC33" s="237"/>
      <c r="AD33" s="54"/>
      <c r="AE33" s="55"/>
      <c r="AF33" s="53"/>
      <c r="AG33" s="55"/>
      <c r="AH33" s="52"/>
      <c r="AI33" s="53"/>
      <c r="AJ33" s="54"/>
      <c r="AK33" s="55"/>
      <c r="AL33" s="53"/>
      <c r="AM33" s="54"/>
      <c r="AN33" s="54"/>
      <c r="AO33" s="54"/>
      <c r="AP33" s="55"/>
      <c r="AQ33" s="52"/>
      <c r="AR33" s="53"/>
      <c r="AS33" s="54"/>
      <c r="AT33" s="54"/>
      <c r="AU33" s="54"/>
      <c r="AV33" s="55"/>
      <c r="AW33" s="53"/>
      <c r="AX33" s="54"/>
      <c r="AY33" s="55"/>
      <c r="AZ33" s="52"/>
      <c r="BA33" s="53"/>
      <c r="BB33" s="54"/>
      <c r="BC33" s="55"/>
      <c r="BD33" s="53"/>
      <c r="BE33" s="54"/>
      <c r="BF33" s="54"/>
      <c r="BG33" s="54"/>
      <c r="BH33" s="55"/>
      <c r="BI33" s="53"/>
      <c r="BJ33" s="54"/>
      <c r="BK33" s="54"/>
      <c r="BL33" s="54"/>
      <c r="BM33" s="54"/>
      <c r="BN33" s="55"/>
      <c r="BO33" s="78"/>
    </row>
    <row r="34" spans="1:78" s="81" customFormat="1" ht="15.6" x14ac:dyDescent="0.3">
      <c r="A34" s="3"/>
      <c r="B34" s="14" t="s">
        <v>83</v>
      </c>
      <c r="C34" s="179" t="s">
        <v>84</v>
      </c>
      <c r="D34" s="83"/>
      <c r="E34" s="73"/>
      <c r="F34" s="76"/>
      <c r="G34" s="76"/>
      <c r="H34" s="212"/>
      <c r="I34" s="74"/>
      <c r="J34" s="44"/>
      <c r="K34" s="229"/>
      <c r="L34" s="75"/>
      <c r="M34" s="38"/>
      <c r="N34" s="197"/>
      <c r="O34" s="31"/>
      <c r="P34" s="31"/>
      <c r="Q34" s="31"/>
      <c r="R34" s="32"/>
      <c r="S34" s="34"/>
      <c r="T34" s="38">
        <f t="shared" ref="T34:AB34" si="49">T35+T39-T40</f>
        <v>-116.65000699999993</v>
      </c>
      <c r="U34" s="32">
        <f t="shared" si="49"/>
        <v>251.73139304999998</v>
      </c>
      <c r="V34" s="34">
        <f t="shared" si="49"/>
        <v>271.60310249999998</v>
      </c>
      <c r="W34" s="34">
        <f t="shared" si="49"/>
        <v>392.85630006013116</v>
      </c>
      <c r="X34" s="38">
        <f t="shared" si="49"/>
        <v>632.95346855805474</v>
      </c>
      <c r="Y34" s="31">
        <f t="shared" si="49"/>
        <v>1030.0749195629733</v>
      </c>
      <c r="Z34" s="31">
        <f t="shared" si="49"/>
        <v>1508.1041091322504</v>
      </c>
      <c r="AA34" s="31">
        <f t="shared" si="49"/>
        <v>2091.2357511029932</v>
      </c>
      <c r="AB34" s="32">
        <f t="shared" si="49"/>
        <v>2869.4133468859272</v>
      </c>
      <c r="AC34" s="237"/>
      <c r="AD34" s="54"/>
      <c r="AE34" s="55"/>
      <c r="AF34" s="38">
        <f>AF35+AF39-AF40</f>
        <v>19.625936378200002</v>
      </c>
      <c r="AG34" s="32">
        <f>AG35+AG39-AG40</f>
        <v>207.75466148499999</v>
      </c>
      <c r="AH34" s="32"/>
      <c r="AI34" s="53"/>
      <c r="AJ34" s="54"/>
      <c r="AK34" s="55"/>
      <c r="AL34" s="73"/>
      <c r="AM34" s="76"/>
      <c r="AN34" s="76"/>
      <c r="AO34" s="76"/>
      <c r="AP34" s="77"/>
      <c r="AQ34" s="32">
        <f>AQ35+AQ39-AQ40</f>
        <v>220.60445470429255</v>
      </c>
      <c r="AR34" s="32">
        <f>AR35+AR39-AR40</f>
        <v>205.70987728136777</v>
      </c>
      <c r="AS34" s="32">
        <f t="shared" ref="AS34:AV34" si="50">AS35+AS39-AS40</f>
        <v>309.022475868892</v>
      </c>
      <c r="AT34" s="32">
        <f t="shared" si="50"/>
        <v>452.43123273967512</v>
      </c>
      <c r="AU34" s="32">
        <f t="shared" si="50"/>
        <v>627.37072533089793</v>
      </c>
      <c r="AV34" s="32">
        <f t="shared" si="50"/>
        <v>860.82400406577824</v>
      </c>
      <c r="AW34" s="72"/>
      <c r="AX34" s="69"/>
      <c r="AY34" s="70"/>
      <c r="AZ34" s="68"/>
      <c r="BA34" s="53"/>
      <c r="BB34" s="54"/>
      <c r="BC34" s="55"/>
      <c r="BD34" s="72"/>
      <c r="BE34" s="69"/>
      <c r="BF34" s="69"/>
      <c r="BG34" s="69"/>
      <c r="BH34" s="70"/>
      <c r="BI34" s="72">
        <f t="shared" ref="BI34:BN40" si="51">AZ34+AQ34</f>
        <v>220.60445470429255</v>
      </c>
      <c r="BJ34" s="72">
        <f t="shared" si="51"/>
        <v>205.70987728136777</v>
      </c>
      <c r="BK34" s="72">
        <f t="shared" si="51"/>
        <v>309.022475868892</v>
      </c>
      <c r="BL34" s="72">
        <f t="shared" si="51"/>
        <v>452.43123273967512</v>
      </c>
      <c r="BM34" s="72">
        <f t="shared" si="51"/>
        <v>627.37072533089793</v>
      </c>
      <c r="BN34" s="72">
        <f t="shared" si="51"/>
        <v>860.82400406577824</v>
      </c>
      <c r="BO34" s="78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</row>
    <row r="35" spans="1:78" s="81" customFormat="1" ht="15.6" x14ac:dyDescent="0.3">
      <c r="A35" s="3"/>
      <c r="B35" s="71"/>
      <c r="C35" s="182" t="s">
        <v>85</v>
      </c>
      <c r="D35" s="61"/>
      <c r="E35" s="62"/>
      <c r="F35" s="84"/>
      <c r="G35" s="84"/>
      <c r="H35" s="213"/>
      <c r="I35" s="65"/>
      <c r="J35" s="44"/>
      <c r="K35" s="228"/>
      <c r="L35" s="66"/>
      <c r="M35" s="46">
        <v>3.583413218494947E-2</v>
      </c>
      <c r="N35" s="194">
        <f t="shared" ref="N35:R36" si="52">M35</f>
        <v>3.583413218494947E-2</v>
      </c>
      <c r="O35" s="47">
        <f t="shared" si="52"/>
        <v>3.583413218494947E-2</v>
      </c>
      <c r="P35" s="47">
        <f t="shared" si="52"/>
        <v>3.583413218494947E-2</v>
      </c>
      <c r="Q35" s="47">
        <f t="shared" si="52"/>
        <v>3.583413218494947E-2</v>
      </c>
      <c r="R35" s="48">
        <f t="shared" si="52"/>
        <v>3.583413218494947E-2</v>
      </c>
      <c r="S35" s="82">
        <f>L35*(1-M35)</f>
        <v>0</v>
      </c>
      <c r="T35" s="67">
        <f t="shared" ref="T35:AB35" si="53">T36-T38</f>
        <v>-148.34850699999993</v>
      </c>
      <c r="U35" s="64">
        <f t="shared" si="53"/>
        <v>196.27222304999998</v>
      </c>
      <c r="V35" s="66">
        <f t="shared" si="53"/>
        <v>132.18560249999993</v>
      </c>
      <c r="W35" s="53">
        <f t="shared" si="53"/>
        <v>253.43880006013117</v>
      </c>
      <c r="X35" s="53">
        <f>X36-X38</f>
        <v>632.95346855805474</v>
      </c>
      <c r="Y35" s="54">
        <f t="shared" si="53"/>
        <v>1030.0749195629733</v>
      </c>
      <c r="Z35" s="54">
        <f t="shared" si="53"/>
        <v>1508.1041091322504</v>
      </c>
      <c r="AA35" s="54">
        <f t="shared" si="53"/>
        <v>2091.2357511029932</v>
      </c>
      <c r="AB35" s="55">
        <f t="shared" si="53"/>
        <v>2869.4133468859272</v>
      </c>
      <c r="AC35" s="239">
        <v>162.54183613590399</v>
      </c>
      <c r="AD35" s="54">
        <v>763.40595045295686</v>
      </c>
      <c r="AE35" s="55">
        <f>'[1]PP FY 2024-25 H1'!N42</f>
        <v>1460.5465724647865</v>
      </c>
      <c r="AF35" s="67">
        <v>-24.112838715799995</v>
      </c>
      <c r="AG35" s="55">
        <v>149.835382985</v>
      </c>
      <c r="AH35" s="52">
        <f>AE35</f>
        <v>1460.5465724647865</v>
      </c>
      <c r="AI35" s="56"/>
      <c r="AJ35" s="57"/>
      <c r="AK35" s="58"/>
      <c r="AL35" s="53"/>
      <c r="AM35" s="54"/>
      <c r="AN35" s="54"/>
      <c r="AO35" s="54"/>
      <c r="AP35" s="55"/>
      <c r="AQ35" s="55">
        <f>AQ36-AQ38</f>
        <v>90.711323190678016</v>
      </c>
      <c r="AR35" s="55">
        <f>AR36-AR38</f>
        <v>205.70987728136777</v>
      </c>
      <c r="AS35" s="55">
        <f t="shared" ref="AS35:AV35" si="54">AS36-AS38</f>
        <v>309.022475868892</v>
      </c>
      <c r="AT35" s="55">
        <f t="shared" si="54"/>
        <v>452.43123273967512</v>
      </c>
      <c r="AU35" s="55">
        <f t="shared" si="54"/>
        <v>627.37072533089793</v>
      </c>
      <c r="AV35" s="55">
        <f t="shared" si="54"/>
        <v>860.82400406577824</v>
      </c>
      <c r="AW35" s="53"/>
      <c r="AX35" s="54"/>
      <c r="AY35" s="55"/>
      <c r="AZ35" s="52"/>
      <c r="BA35" s="56"/>
      <c r="BB35" s="57"/>
      <c r="BC35" s="58"/>
      <c r="BD35" s="53"/>
      <c r="BE35" s="54"/>
      <c r="BF35" s="54"/>
      <c r="BG35" s="54"/>
      <c r="BH35" s="55"/>
      <c r="BI35" s="53">
        <f t="shared" si="51"/>
        <v>90.711323190678016</v>
      </c>
      <c r="BJ35" s="54">
        <f>BD35+AR35</f>
        <v>205.70987728136777</v>
      </c>
      <c r="BK35" s="54">
        <f t="shared" ref="BJ35:BN39" si="55">BE35+AS35</f>
        <v>309.022475868892</v>
      </c>
      <c r="BL35" s="54">
        <f t="shared" si="55"/>
        <v>452.43123273967512</v>
      </c>
      <c r="BM35" s="54">
        <f t="shared" si="55"/>
        <v>627.37072533089793</v>
      </c>
      <c r="BN35" s="55">
        <f t="shared" si="55"/>
        <v>860.82400406577824</v>
      </c>
      <c r="BO35" s="78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</row>
    <row r="36" spans="1:78" s="81" customFormat="1" ht="15.6" x14ac:dyDescent="0.3">
      <c r="A36" s="3"/>
      <c r="B36" s="71"/>
      <c r="C36" s="182" t="s">
        <v>86</v>
      </c>
      <c r="D36" s="61"/>
      <c r="E36" s="62"/>
      <c r="F36" s="63"/>
      <c r="G36" s="63"/>
      <c r="H36" s="211"/>
      <c r="I36" s="65"/>
      <c r="J36" s="44"/>
      <c r="K36" s="228"/>
      <c r="L36" s="66"/>
      <c r="M36" s="46">
        <v>3.583413218494947E-2</v>
      </c>
      <c r="N36" s="194">
        <f t="shared" si="52"/>
        <v>3.583413218494947E-2</v>
      </c>
      <c r="O36" s="47">
        <f t="shared" si="52"/>
        <v>3.583413218494947E-2</v>
      </c>
      <c r="P36" s="47">
        <f t="shared" si="52"/>
        <v>3.583413218494947E-2</v>
      </c>
      <c r="Q36" s="47">
        <f t="shared" si="52"/>
        <v>3.583413218494947E-2</v>
      </c>
      <c r="R36" s="48">
        <f t="shared" si="52"/>
        <v>3.583413218494947E-2</v>
      </c>
      <c r="S36" s="82"/>
      <c r="T36" s="67">
        <v>164.37278200000003</v>
      </c>
      <c r="U36" s="64">
        <v>342.61201054999998</v>
      </c>
      <c r="V36" s="44">
        <f>'[1]PP FY 2024-25 H1'!K43+'[1]PP FY 2023-24 H2'!K42</f>
        <v>303.21018999999995</v>
      </c>
      <c r="W36" s="53">
        <f>SUM(W37)</f>
        <v>424.4633875601312</v>
      </c>
      <c r="X36" s="53">
        <f>SUM(X37)</f>
        <v>632.95346855805474</v>
      </c>
      <c r="Y36" s="53">
        <f t="shared" ref="Y36:AB36" si="56">SUM(Y37)</f>
        <v>1030.0749195629733</v>
      </c>
      <c r="Z36" s="53">
        <f t="shared" si="56"/>
        <v>1508.1041091322504</v>
      </c>
      <c r="AA36" s="53">
        <f t="shared" si="56"/>
        <v>2091.2357511029932</v>
      </c>
      <c r="AB36" s="53">
        <f t="shared" si="56"/>
        <v>2869.4133468859272</v>
      </c>
      <c r="AC36" s="239">
        <v>704.37432559972115</v>
      </c>
      <c r="AD36" s="54">
        <v>606.60634472903189</v>
      </c>
      <c r="AE36" s="55">
        <f>'[1]PP FY 2024-25 H1'!N43</f>
        <v>532.13384821231034</v>
      </c>
      <c r="AF36" s="67">
        <v>115.7799674682</v>
      </c>
      <c r="AG36" s="55">
        <v>207.83061938</v>
      </c>
      <c r="AH36" s="52">
        <v>375</v>
      </c>
      <c r="AI36" s="56">
        <f t="shared" ref="AI36:AI40" si="57">MAX((AD36-AC36)/AC36,0)</f>
        <v>0</v>
      </c>
      <c r="AJ36" s="57">
        <f t="shared" ref="AJ36:AJ40" si="58">MAX((AH36-AD36)/AD36,0)</f>
        <v>0</v>
      </c>
      <c r="AK36" s="58">
        <f>MAX(_xlfn.RRI(2,AC36,AH36),0)</f>
        <v>0</v>
      </c>
      <c r="AL36" s="53">
        <v>325</v>
      </c>
      <c r="AM36" s="54">
        <v>300</v>
      </c>
      <c r="AN36" s="54">
        <f>AM36</f>
        <v>300</v>
      </c>
      <c r="AO36" s="54">
        <f t="shared" ref="AO36:AP36" si="59">AN36</f>
        <v>300</v>
      </c>
      <c r="AP36" s="54">
        <f t="shared" si="59"/>
        <v>300</v>
      </c>
      <c r="AQ36" s="52">
        <f>AH36*W36/1000</f>
        <v>159.1737703350492</v>
      </c>
      <c r="AR36" s="53">
        <f>AL36*X36/1000</f>
        <v>205.70987728136777</v>
      </c>
      <c r="AS36" s="54">
        <f>AM36*Y36/1000</f>
        <v>309.022475868892</v>
      </c>
      <c r="AT36" s="54">
        <f>AN36*Z36/1000</f>
        <v>452.43123273967512</v>
      </c>
      <c r="AU36" s="54">
        <f t="shared" ref="AU36:AV36" si="60">AO36*AA36/1000</f>
        <v>627.37072533089793</v>
      </c>
      <c r="AV36" s="55">
        <f t="shared" si="60"/>
        <v>860.82400406577824</v>
      </c>
      <c r="AW36" s="53"/>
      <c r="AX36" s="54"/>
      <c r="AY36" s="55"/>
      <c r="AZ36" s="52"/>
      <c r="BA36" s="56"/>
      <c r="BB36" s="57"/>
      <c r="BC36" s="58"/>
      <c r="BD36" s="53"/>
      <c r="BE36" s="54"/>
      <c r="BF36" s="54"/>
      <c r="BG36" s="54"/>
      <c r="BH36" s="55"/>
      <c r="BI36" s="53">
        <f t="shared" si="51"/>
        <v>159.1737703350492</v>
      </c>
      <c r="BJ36" s="54">
        <f t="shared" si="55"/>
        <v>205.70987728136777</v>
      </c>
      <c r="BK36" s="54">
        <f t="shared" si="55"/>
        <v>309.022475868892</v>
      </c>
      <c r="BL36" s="54">
        <f t="shared" si="55"/>
        <v>452.43123273967512</v>
      </c>
      <c r="BM36" s="54">
        <f t="shared" si="55"/>
        <v>627.37072533089793</v>
      </c>
      <c r="BN36" s="55">
        <f t="shared" si="55"/>
        <v>860.82400406577824</v>
      </c>
      <c r="BO36" s="78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</row>
    <row r="37" spans="1:78" s="81" customFormat="1" ht="15.6" x14ac:dyDescent="0.3">
      <c r="A37" s="3"/>
      <c r="B37" s="71"/>
      <c r="C37" s="182" t="s">
        <v>87</v>
      </c>
      <c r="D37" s="61"/>
      <c r="E37" s="62"/>
      <c r="F37" s="63"/>
      <c r="G37" s="63"/>
      <c r="H37" s="211"/>
      <c r="I37" s="65"/>
      <c r="J37" s="44"/>
      <c r="K37" s="228"/>
      <c r="L37" s="66"/>
      <c r="M37" s="46"/>
      <c r="N37" s="194"/>
      <c r="O37" s="47"/>
      <c r="P37" s="47"/>
      <c r="Q37" s="47"/>
      <c r="R37" s="48"/>
      <c r="S37" s="82"/>
      <c r="T37" s="67"/>
      <c r="U37" s="64"/>
      <c r="V37" s="44"/>
      <c r="W37" s="52">
        <v>424.4633875601312</v>
      </c>
      <c r="X37" s="53">
        <v>632.95346855805474</v>
      </c>
      <c r="Y37" s="53">
        <v>1030.0749195629733</v>
      </c>
      <c r="Z37" s="53">
        <v>1508.1041091322504</v>
      </c>
      <c r="AA37" s="53">
        <v>2091.2357511029932</v>
      </c>
      <c r="AB37" s="53">
        <v>2869.4133468859272</v>
      </c>
      <c r="AC37" s="239"/>
      <c r="AD37" s="54"/>
      <c r="AE37" s="55"/>
      <c r="AF37" s="67"/>
      <c r="AG37" s="55"/>
      <c r="AH37" s="52">
        <f t="shared" ref="AH37:AH40" si="61">AE37</f>
        <v>0</v>
      </c>
      <c r="AI37" s="56"/>
      <c r="AJ37" s="57"/>
      <c r="AK37" s="58"/>
      <c r="AL37" s="53"/>
      <c r="AM37" s="54"/>
      <c r="AN37" s="54"/>
      <c r="AO37" s="54"/>
      <c r="AP37" s="55"/>
      <c r="AQ37" s="52"/>
      <c r="AR37" s="53"/>
      <c r="AS37" s="54"/>
      <c r="AT37" s="54"/>
      <c r="AU37" s="54"/>
      <c r="AV37" s="55"/>
      <c r="AW37" s="53"/>
      <c r="AX37" s="54"/>
      <c r="AY37" s="55"/>
      <c r="AZ37" s="52"/>
      <c r="BA37" s="56"/>
      <c r="BB37" s="57"/>
      <c r="BC37" s="58"/>
      <c r="BD37" s="53"/>
      <c r="BE37" s="54"/>
      <c r="BF37" s="54"/>
      <c r="BG37" s="54"/>
      <c r="BH37" s="55"/>
      <c r="BI37" s="53">
        <f t="shared" si="51"/>
        <v>0</v>
      </c>
      <c r="BJ37" s="54">
        <f t="shared" si="55"/>
        <v>0</v>
      </c>
      <c r="BK37" s="54">
        <f t="shared" si="55"/>
        <v>0</v>
      </c>
      <c r="BL37" s="54">
        <f t="shared" si="55"/>
        <v>0</v>
      </c>
      <c r="BM37" s="54">
        <f t="shared" si="55"/>
        <v>0</v>
      </c>
      <c r="BN37" s="55">
        <f t="shared" si="55"/>
        <v>0</v>
      </c>
      <c r="BO37" s="78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</row>
    <row r="38" spans="1:78" s="81" customFormat="1" ht="15.6" x14ac:dyDescent="0.3">
      <c r="A38" s="3"/>
      <c r="B38" s="71"/>
      <c r="C38" s="182" t="s">
        <v>88</v>
      </c>
      <c r="D38" s="61"/>
      <c r="E38" s="62"/>
      <c r="F38" s="63"/>
      <c r="G38" s="63"/>
      <c r="H38" s="211"/>
      <c r="I38" s="65"/>
      <c r="J38" s="44"/>
      <c r="K38" s="228"/>
      <c r="L38" s="66"/>
      <c r="M38" s="46">
        <v>3.583413218494947E-2</v>
      </c>
      <c r="N38" s="194">
        <f t="shared" ref="N38:R39" si="62">M38</f>
        <v>3.583413218494947E-2</v>
      </c>
      <c r="O38" s="47">
        <f t="shared" si="62"/>
        <v>3.583413218494947E-2</v>
      </c>
      <c r="P38" s="47">
        <f t="shared" si="62"/>
        <v>3.583413218494947E-2</v>
      </c>
      <c r="Q38" s="47">
        <f t="shared" si="62"/>
        <v>3.583413218494947E-2</v>
      </c>
      <c r="R38" s="48">
        <f t="shared" si="62"/>
        <v>3.583413218494947E-2</v>
      </c>
      <c r="S38" s="82"/>
      <c r="T38" s="67">
        <v>312.72128899999996</v>
      </c>
      <c r="U38" s="64">
        <v>146.3397875</v>
      </c>
      <c r="V38" s="44">
        <f>'[1]PP FY 2024-25 H1'!K44+'[1]PP FY 2023-24 H2'!K43</f>
        <v>171.02458750000002</v>
      </c>
      <c r="W38" s="52">
        <f>V38</f>
        <v>171.02458750000002</v>
      </c>
      <c r="X38" s="53"/>
      <c r="Y38" s="54"/>
      <c r="Z38" s="54"/>
      <c r="AA38" s="54"/>
      <c r="AB38" s="55"/>
      <c r="AC38" s="239">
        <v>447.34020709411953</v>
      </c>
      <c r="AD38" s="54">
        <v>396.30532055405649</v>
      </c>
      <c r="AE38" s="55">
        <f>'[1]PP FY 2024-25 H1'!N44</f>
        <v>400.30762912596515</v>
      </c>
      <c r="AF38" s="67">
        <v>139.89280618399999</v>
      </c>
      <c r="AG38" s="55">
        <v>57.995236395000006</v>
      </c>
      <c r="AH38" s="52">
        <f t="shared" si="61"/>
        <v>400.30762912596515</v>
      </c>
      <c r="AI38" s="56">
        <f t="shared" si="57"/>
        <v>0</v>
      </c>
      <c r="AJ38" s="57">
        <f t="shared" si="58"/>
        <v>1.0099053341785093E-2</v>
      </c>
      <c r="AK38" s="58">
        <f>MAX(_xlfn.RRI(2,AC38,AH38),0)</f>
        <v>0</v>
      </c>
      <c r="AL38" s="53">
        <f>AH38*(1+AK38)</f>
        <v>400.30762912596515</v>
      </c>
      <c r="AM38" s="54">
        <f>AL38*(1+AK38)</f>
        <v>400.30762912596515</v>
      </c>
      <c r="AN38" s="54">
        <f>AM38*(1+AK38)</f>
        <v>400.30762912596515</v>
      </c>
      <c r="AO38" s="54">
        <f>AN38*(1+AK38)</f>
        <v>400.30762912596515</v>
      </c>
      <c r="AP38" s="55">
        <f>AO38*(1+AK38)</f>
        <v>400.30762912596515</v>
      </c>
      <c r="AQ38" s="52">
        <f>AH38*W38/1000</f>
        <v>68.462447144371183</v>
      </c>
      <c r="AR38" s="53">
        <f>AL38*X38/1000</f>
        <v>0</v>
      </c>
      <c r="AS38" s="54">
        <f t="shared" ref="AR38:AV40" si="63">AM38*Y38/1000</f>
        <v>0</v>
      </c>
      <c r="AT38" s="54">
        <f t="shared" si="63"/>
        <v>0</v>
      </c>
      <c r="AU38" s="54">
        <f t="shared" si="63"/>
        <v>0</v>
      </c>
      <c r="AV38" s="55">
        <f t="shared" si="63"/>
        <v>0</v>
      </c>
      <c r="AW38" s="53"/>
      <c r="AX38" s="54"/>
      <c r="AY38" s="55"/>
      <c r="AZ38" s="52"/>
      <c r="BA38" s="56"/>
      <c r="BB38" s="57"/>
      <c r="BC38" s="58"/>
      <c r="BD38" s="53"/>
      <c r="BE38" s="54"/>
      <c r="BF38" s="54"/>
      <c r="BG38" s="54"/>
      <c r="BH38" s="55"/>
      <c r="BI38" s="53">
        <f t="shared" si="51"/>
        <v>68.462447144371183</v>
      </c>
      <c r="BJ38" s="54">
        <f t="shared" si="55"/>
        <v>0</v>
      </c>
      <c r="BK38" s="54">
        <f t="shared" si="55"/>
        <v>0</v>
      </c>
      <c r="BL38" s="54">
        <f t="shared" si="55"/>
        <v>0</v>
      </c>
      <c r="BM38" s="54">
        <f t="shared" si="55"/>
        <v>0</v>
      </c>
      <c r="BN38" s="55">
        <f t="shared" si="55"/>
        <v>0</v>
      </c>
      <c r="BO38" s="78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</row>
    <row r="39" spans="1:78" ht="15.6" x14ac:dyDescent="0.3">
      <c r="A39" s="3"/>
      <c r="B39" s="71"/>
      <c r="C39" s="183" t="s">
        <v>89</v>
      </c>
      <c r="D39" s="61"/>
      <c r="E39" s="62"/>
      <c r="F39" s="63"/>
      <c r="G39" s="63"/>
      <c r="H39" s="211"/>
      <c r="I39" s="65"/>
      <c r="J39" s="44"/>
      <c r="K39" s="228"/>
      <c r="L39" s="44"/>
      <c r="M39" s="46">
        <v>3.583413218494947E-2</v>
      </c>
      <c r="N39" s="194">
        <f t="shared" si="62"/>
        <v>3.583413218494947E-2</v>
      </c>
      <c r="O39" s="47">
        <f t="shared" si="62"/>
        <v>3.583413218494947E-2</v>
      </c>
      <c r="P39" s="47">
        <f t="shared" si="62"/>
        <v>3.583413218494947E-2</v>
      </c>
      <c r="Q39" s="47">
        <f t="shared" si="62"/>
        <v>3.583413218494947E-2</v>
      </c>
      <c r="R39" s="48">
        <f t="shared" si="62"/>
        <v>3.583413218494947E-2</v>
      </c>
      <c r="S39" s="82">
        <f>L39*(1-M39)</f>
        <v>0</v>
      </c>
      <c r="T39" s="67">
        <v>41.35</v>
      </c>
      <c r="U39" s="64">
        <v>55.459169999999993</v>
      </c>
      <c r="V39" s="44">
        <f>'[1]PP FY 2024-25 H1'!K45+'[1]PP FY 2023-24 H2'!K44</f>
        <v>139.41750000000002</v>
      </c>
      <c r="W39" s="52">
        <f>V39</f>
        <v>139.41750000000002</v>
      </c>
      <c r="X39" s="53"/>
      <c r="Y39" s="54"/>
      <c r="Z39" s="54"/>
      <c r="AA39" s="54"/>
      <c r="AB39" s="55"/>
      <c r="AC39" s="239">
        <v>1144.1882345828294</v>
      </c>
      <c r="AD39" s="54">
        <v>1044.3589130526116</v>
      </c>
      <c r="AE39" s="55">
        <f>'[1]PP FY 2024-25 H1'!N45</f>
        <v>931.6845554798681</v>
      </c>
      <c r="AF39" s="67">
        <v>47.312183499999996</v>
      </c>
      <c r="AG39" s="55">
        <v>57.919278499999997</v>
      </c>
      <c r="AH39" s="52">
        <f t="shared" si="61"/>
        <v>931.6845554798681</v>
      </c>
      <c r="AI39" s="56">
        <f t="shared" si="57"/>
        <v>0</v>
      </c>
      <c r="AJ39" s="57">
        <f t="shared" si="58"/>
        <v>0</v>
      </c>
      <c r="AK39" s="58">
        <f>MAX(_xlfn.RRI(2,AC39,AH39),0)</f>
        <v>0</v>
      </c>
      <c r="AL39" s="53">
        <f>AH39*(1+AK39)</f>
        <v>931.6845554798681</v>
      </c>
      <c r="AM39" s="54">
        <f>AL39*(1+AK39)</f>
        <v>931.6845554798681</v>
      </c>
      <c r="AN39" s="54">
        <f>AM39*(1+AK39)</f>
        <v>931.6845554798681</v>
      </c>
      <c r="AO39" s="54">
        <f>AN39*(1+AK39)</f>
        <v>931.6845554798681</v>
      </c>
      <c r="AP39" s="55">
        <f>AO39*(1+AK39)</f>
        <v>931.6845554798681</v>
      </c>
      <c r="AQ39" s="52">
        <f>AH39*W39/1000</f>
        <v>129.89313151361452</v>
      </c>
      <c r="AR39" s="53">
        <f t="shared" si="63"/>
        <v>0</v>
      </c>
      <c r="AS39" s="54">
        <f t="shared" si="63"/>
        <v>0</v>
      </c>
      <c r="AT39" s="54">
        <f t="shared" si="63"/>
        <v>0</v>
      </c>
      <c r="AU39" s="54">
        <f t="shared" si="63"/>
        <v>0</v>
      </c>
      <c r="AV39" s="55">
        <f t="shared" si="63"/>
        <v>0</v>
      </c>
      <c r="AW39" s="53"/>
      <c r="AX39" s="54"/>
      <c r="AY39" s="55"/>
      <c r="AZ39" s="52"/>
      <c r="BA39" s="56"/>
      <c r="BB39" s="57"/>
      <c r="BC39" s="55"/>
      <c r="BD39" s="53"/>
      <c r="BE39" s="54"/>
      <c r="BF39" s="54"/>
      <c r="BG39" s="54"/>
      <c r="BH39" s="55"/>
      <c r="BI39" s="53">
        <f t="shared" si="51"/>
        <v>129.89313151361452</v>
      </c>
      <c r="BJ39" s="54">
        <f t="shared" si="55"/>
        <v>0</v>
      </c>
      <c r="BK39" s="54">
        <f t="shared" si="55"/>
        <v>0</v>
      </c>
      <c r="BL39" s="54">
        <f t="shared" si="55"/>
        <v>0</v>
      </c>
      <c r="BM39" s="54">
        <f t="shared" si="55"/>
        <v>0</v>
      </c>
      <c r="BN39" s="55">
        <f t="shared" si="55"/>
        <v>0</v>
      </c>
      <c r="BO39" s="78"/>
    </row>
    <row r="40" spans="1:78" ht="15.6" x14ac:dyDescent="0.3">
      <c r="A40" s="3"/>
      <c r="B40" s="71"/>
      <c r="C40" s="183" t="s">
        <v>90</v>
      </c>
      <c r="D40" s="61"/>
      <c r="E40" s="62"/>
      <c r="F40" s="63"/>
      <c r="G40" s="63"/>
      <c r="H40" s="211"/>
      <c r="I40" s="65"/>
      <c r="J40" s="44"/>
      <c r="K40" s="228"/>
      <c r="L40" s="66"/>
      <c r="M40" s="46"/>
      <c r="N40" s="194"/>
      <c r="O40" s="47"/>
      <c r="P40" s="47"/>
      <c r="Q40" s="47"/>
      <c r="R40" s="48"/>
      <c r="S40" s="82"/>
      <c r="T40" s="67">
        <v>9.6515000000000004</v>
      </c>
      <c r="U40" s="64">
        <v>0</v>
      </c>
      <c r="V40" s="44">
        <f>'[1]PP FY 2024-25 H1'!K46+'[1]PP FY 2023-24 H2'!K45</f>
        <v>0</v>
      </c>
      <c r="W40" s="52">
        <f>V40*(1-M40)</f>
        <v>0</v>
      </c>
      <c r="X40" s="53"/>
      <c r="Y40" s="54"/>
      <c r="Z40" s="54"/>
      <c r="AA40" s="54"/>
      <c r="AB40" s="55"/>
      <c r="AC40" s="239">
        <v>370.24383836709325</v>
      </c>
      <c r="AD40" s="54">
        <v>0</v>
      </c>
      <c r="AE40" s="55">
        <f>'[1]PP FY 2024-25 H1'!N46</f>
        <v>0</v>
      </c>
      <c r="AF40" s="67">
        <v>3.573408406</v>
      </c>
      <c r="AG40" s="55">
        <v>0</v>
      </c>
      <c r="AH40" s="52">
        <f t="shared" si="61"/>
        <v>0</v>
      </c>
      <c r="AI40" s="56">
        <f t="shared" si="57"/>
        <v>0</v>
      </c>
      <c r="AJ40" s="57" t="e">
        <f t="shared" si="58"/>
        <v>#DIV/0!</v>
      </c>
      <c r="AK40" s="58">
        <f>MAX(_xlfn.RRI(2,AC40,AH40),0)</f>
        <v>0</v>
      </c>
      <c r="AL40" s="53"/>
      <c r="AM40" s="54"/>
      <c r="AN40" s="54"/>
      <c r="AO40" s="54"/>
      <c r="AP40" s="55"/>
      <c r="AQ40" s="52">
        <f>AH40*W40/1000</f>
        <v>0</v>
      </c>
      <c r="AR40" s="53">
        <f t="shared" si="63"/>
        <v>0</v>
      </c>
      <c r="AS40" s="54">
        <f t="shared" si="63"/>
        <v>0</v>
      </c>
      <c r="AT40" s="54">
        <f t="shared" si="63"/>
        <v>0</v>
      </c>
      <c r="AU40" s="54">
        <f t="shared" si="63"/>
        <v>0</v>
      </c>
      <c r="AV40" s="55">
        <f t="shared" si="63"/>
        <v>0</v>
      </c>
      <c r="AW40" s="53"/>
      <c r="AX40" s="54"/>
      <c r="AY40" s="55"/>
      <c r="AZ40" s="52"/>
      <c r="BA40" s="56"/>
      <c r="BB40" s="57"/>
      <c r="BC40" s="55"/>
      <c r="BD40" s="53"/>
      <c r="BE40" s="54"/>
      <c r="BF40" s="54"/>
      <c r="BG40" s="54"/>
      <c r="BH40" s="55"/>
      <c r="BI40" s="53">
        <f t="shared" si="51"/>
        <v>0</v>
      </c>
      <c r="BJ40" s="54"/>
      <c r="BK40" s="54"/>
      <c r="BL40" s="54"/>
      <c r="BM40" s="54"/>
      <c r="BN40" s="55"/>
      <c r="BO40" s="78"/>
    </row>
    <row r="41" spans="1:78" ht="15.6" x14ac:dyDescent="0.3">
      <c r="A41" s="3"/>
      <c r="B41" s="71"/>
      <c r="C41" s="182"/>
      <c r="D41" s="61"/>
      <c r="E41" s="62"/>
      <c r="F41" s="63"/>
      <c r="G41" s="63"/>
      <c r="H41" s="211"/>
      <c r="I41" s="65"/>
      <c r="J41" s="44"/>
      <c r="K41" s="228"/>
      <c r="L41" s="66"/>
      <c r="M41" s="67"/>
      <c r="N41" s="195"/>
      <c r="O41" s="63"/>
      <c r="P41" s="63"/>
      <c r="Q41" s="63"/>
      <c r="R41" s="64"/>
      <c r="S41" s="66"/>
      <c r="T41" s="67"/>
      <c r="U41" s="64"/>
      <c r="V41" s="66"/>
      <c r="W41" s="68"/>
      <c r="X41" s="72"/>
      <c r="Y41" s="69"/>
      <c r="Z41" s="69"/>
      <c r="AA41" s="69"/>
      <c r="AB41" s="70"/>
      <c r="AC41" s="237"/>
      <c r="AD41" s="54"/>
      <c r="AE41" s="55"/>
      <c r="AF41" s="53"/>
      <c r="AG41" s="55"/>
      <c r="AH41" s="52"/>
      <c r="AI41" s="53"/>
      <c r="AJ41" s="54"/>
      <c r="AK41" s="55"/>
      <c r="AL41" s="53"/>
      <c r="AM41" s="54"/>
      <c r="AN41" s="54"/>
      <c r="AO41" s="54"/>
      <c r="AP41" s="55"/>
      <c r="AQ41" s="52"/>
      <c r="AR41" s="53"/>
      <c r="AS41" s="54"/>
      <c r="AT41" s="54"/>
      <c r="AU41" s="54"/>
      <c r="AV41" s="55"/>
      <c r="AW41" s="53"/>
      <c r="AX41" s="54"/>
      <c r="AY41" s="55"/>
      <c r="AZ41" s="52"/>
      <c r="BA41" s="53"/>
      <c r="BB41" s="54"/>
      <c r="BC41" s="55"/>
      <c r="BD41" s="53"/>
      <c r="BE41" s="54"/>
      <c r="BF41" s="54"/>
      <c r="BG41" s="54"/>
      <c r="BH41" s="55"/>
      <c r="BI41" s="53"/>
      <c r="BJ41" s="54"/>
      <c r="BK41" s="54"/>
      <c r="BL41" s="54"/>
      <c r="BM41" s="54"/>
      <c r="BN41" s="55"/>
      <c r="BO41" s="78"/>
    </row>
    <row r="42" spans="1:78" ht="15.6" x14ac:dyDescent="0.3">
      <c r="A42" s="3"/>
      <c r="B42" s="14" t="s">
        <v>91</v>
      </c>
      <c r="C42" s="179" t="s">
        <v>92</v>
      </c>
      <c r="D42" s="83"/>
      <c r="E42" s="85"/>
      <c r="F42" s="76"/>
      <c r="G42" s="76"/>
      <c r="H42" s="212"/>
      <c r="I42" s="33"/>
      <c r="J42" s="44"/>
      <c r="K42" s="226"/>
      <c r="L42" s="34"/>
      <c r="M42" s="38"/>
      <c r="N42" s="197"/>
      <c r="O42" s="31"/>
      <c r="P42" s="31"/>
      <c r="Q42" s="31"/>
      <c r="R42" s="32"/>
      <c r="S42" s="34"/>
      <c r="T42" s="38">
        <v>50.42</v>
      </c>
      <c r="U42" s="32">
        <f t="shared" ref="U42:AB42" si="64">U43-U44</f>
        <v>45.708759929999985</v>
      </c>
      <c r="V42" s="34">
        <f t="shared" si="64"/>
        <v>32.82388898</v>
      </c>
      <c r="W42" s="34">
        <f t="shared" si="64"/>
        <v>32.82388898</v>
      </c>
      <c r="X42" s="38">
        <f t="shared" si="64"/>
        <v>0</v>
      </c>
      <c r="Y42" s="31">
        <f t="shared" si="64"/>
        <v>0</v>
      </c>
      <c r="Z42" s="31">
        <f t="shared" si="64"/>
        <v>0</v>
      </c>
      <c r="AA42" s="31">
        <f t="shared" si="64"/>
        <v>0</v>
      </c>
      <c r="AB42" s="32">
        <f t="shared" si="64"/>
        <v>0</v>
      </c>
      <c r="AC42" s="239"/>
      <c r="AD42" s="54"/>
      <c r="AE42" s="55"/>
      <c r="AF42" s="38">
        <f>AF43-AF44</f>
        <v>61.354912040000002</v>
      </c>
      <c r="AG42" s="32">
        <f>AG43-AG44</f>
        <v>56.631866860000009</v>
      </c>
      <c r="AH42" s="52"/>
      <c r="AI42" s="56"/>
      <c r="AJ42" s="57"/>
      <c r="AK42" s="58"/>
      <c r="AL42" s="53"/>
      <c r="AM42" s="54"/>
      <c r="AN42" s="54"/>
      <c r="AO42" s="54"/>
      <c r="AP42" s="55"/>
      <c r="AQ42" s="68">
        <f t="shared" ref="AQ42:AV42" si="65">AQ43-AQ44</f>
        <v>50.312168340927137</v>
      </c>
      <c r="AR42" s="72">
        <f t="shared" si="65"/>
        <v>0</v>
      </c>
      <c r="AS42" s="69">
        <f t="shared" si="65"/>
        <v>0</v>
      </c>
      <c r="AT42" s="69">
        <f t="shared" si="65"/>
        <v>0</v>
      </c>
      <c r="AU42" s="69">
        <f t="shared" si="65"/>
        <v>0</v>
      </c>
      <c r="AV42" s="70">
        <f t="shared" si="65"/>
        <v>0</v>
      </c>
      <c r="AW42" s="53"/>
      <c r="AX42" s="54"/>
      <c r="AY42" s="55"/>
      <c r="AZ42" s="52"/>
      <c r="BA42" s="56"/>
      <c r="BB42" s="57"/>
      <c r="BC42" s="58"/>
      <c r="BD42" s="53"/>
      <c r="BE42" s="54"/>
      <c r="BF42" s="54"/>
      <c r="BG42" s="54"/>
      <c r="BH42" s="55"/>
      <c r="BI42" s="72">
        <f>AZ42+AQ42</f>
        <v>50.312168340927137</v>
      </c>
      <c r="BJ42" s="54">
        <f t="shared" ref="BJ42:BN44" si="66">BD42+AR42</f>
        <v>0</v>
      </c>
      <c r="BK42" s="54">
        <f t="shared" si="66"/>
        <v>0</v>
      </c>
      <c r="BL42" s="54">
        <f t="shared" si="66"/>
        <v>0</v>
      </c>
      <c r="BM42" s="54">
        <f t="shared" si="66"/>
        <v>0</v>
      </c>
      <c r="BN42" s="55">
        <f t="shared" si="66"/>
        <v>0</v>
      </c>
      <c r="BO42" s="78"/>
    </row>
    <row r="43" spans="1:78" ht="15.6" x14ac:dyDescent="0.3">
      <c r="A43" s="3"/>
      <c r="B43" s="14"/>
      <c r="C43" s="182" t="s">
        <v>93</v>
      </c>
      <c r="D43" s="83"/>
      <c r="E43" s="85"/>
      <c r="F43" s="31"/>
      <c r="G43" s="31"/>
      <c r="H43" s="209"/>
      <c r="I43" s="33"/>
      <c r="J43" s="44"/>
      <c r="K43" s="226"/>
      <c r="L43" s="34"/>
      <c r="M43" s="46">
        <v>3.583413218494947E-2</v>
      </c>
      <c r="N43" s="194">
        <f t="shared" ref="N43:R44" si="67">M43</f>
        <v>3.583413218494947E-2</v>
      </c>
      <c r="O43" s="47">
        <f t="shared" si="67"/>
        <v>3.583413218494947E-2</v>
      </c>
      <c r="P43" s="47">
        <f t="shared" si="67"/>
        <v>3.583413218494947E-2</v>
      </c>
      <c r="Q43" s="47">
        <f t="shared" si="67"/>
        <v>3.583413218494947E-2</v>
      </c>
      <c r="R43" s="48">
        <f t="shared" si="67"/>
        <v>3.583413218494947E-2</v>
      </c>
      <c r="S43" s="34"/>
      <c r="T43" s="38"/>
      <c r="U43" s="64">
        <v>57.364238999999984</v>
      </c>
      <c r="V43" s="44">
        <f>'[1]PP FY 2024-25 H1'!K48+'[1]PP FY 2023-24 H2'!K47</f>
        <v>50.720810499999999</v>
      </c>
      <c r="W43" s="52">
        <f>V43</f>
        <v>50.720810499999999</v>
      </c>
      <c r="X43" s="53">
        <f>L43*(1-N43)</f>
        <v>0</v>
      </c>
      <c r="Y43" s="54">
        <f>L43*(1-O43)</f>
        <v>0</v>
      </c>
      <c r="Z43" s="54">
        <f>L43*(1-P43)</f>
        <v>0</v>
      </c>
      <c r="AA43" s="54">
        <f>L43*(1-Q43)</f>
        <v>0</v>
      </c>
      <c r="AB43" s="55">
        <f>L43*(1-R43)</f>
        <v>0</v>
      </c>
      <c r="AC43" s="239">
        <v>816.40906495056856</v>
      </c>
      <c r="AD43" s="54">
        <v>1149.5743952952989</v>
      </c>
      <c r="AE43" s="55">
        <f>'[1]PP FY 2024-25 H1'!N48</f>
        <v>1061.9388524776916</v>
      </c>
      <c r="AF43" s="67">
        <v>61.525225240000005</v>
      </c>
      <c r="AG43" s="55">
        <v>65.944460360000008</v>
      </c>
      <c r="AH43" s="52">
        <f>AE43</f>
        <v>1061.9388524776916</v>
      </c>
      <c r="AI43" s="56">
        <f>MAX((AD43-AC43)/AC43,0)</f>
        <v>0.40808627028768069</v>
      </c>
      <c r="AJ43" s="57">
        <f>MAX((AH43-AD43)/AD43,0)</f>
        <v>0</v>
      </c>
      <c r="AK43" s="58">
        <f>MAX(_xlfn.RRI(2,AC43,AH43),0)</f>
        <v>0.14050146127558261</v>
      </c>
      <c r="AL43" s="53">
        <f>AH43*(1+AK43)</f>
        <v>1211.1428130361226</v>
      </c>
      <c r="AM43" s="54">
        <f>AL43*(1+AK43)</f>
        <v>1381.3101480811176</v>
      </c>
      <c r="AN43" s="54">
        <f>AM43*(1+AK43)</f>
        <v>1575.3862423613061</v>
      </c>
      <c r="AO43" s="54">
        <f>AN43*(1+AK43)</f>
        <v>1796.7303114865188</v>
      </c>
      <c r="AP43" s="55">
        <f>AO43*(1+AK43)</f>
        <v>2049.1735457685072</v>
      </c>
      <c r="AQ43" s="52">
        <f>AH43*W43/1000</f>
        <v>53.862399299108453</v>
      </c>
      <c r="AR43" s="53">
        <f t="shared" ref="AR43:AV44" si="68">AL43*X43/1000</f>
        <v>0</v>
      </c>
      <c r="AS43" s="54">
        <f t="shared" si="68"/>
        <v>0</v>
      </c>
      <c r="AT43" s="54">
        <f t="shared" si="68"/>
        <v>0</v>
      </c>
      <c r="AU43" s="54">
        <f t="shared" si="68"/>
        <v>0</v>
      </c>
      <c r="AV43" s="55">
        <f t="shared" si="68"/>
        <v>0</v>
      </c>
      <c r="AW43" s="53"/>
      <c r="AX43" s="54"/>
      <c r="AY43" s="55"/>
      <c r="AZ43" s="52"/>
      <c r="BA43" s="56"/>
      <c r="BB43" s="57"/>
      <c r="BC43" s="58"/>
      <c r="BD43" s="53"/>
      <c r="BE43" s="54"/>
      <c r="BF43" s="54"/>
      <c r="BG43" s="54"/>
      <c r="BH43" s="55"/>
      <c r="BI43" s="53">
        <f>AZ43+AQ43</f>
        <v>53.862399299108453</v>
      </c>
      <c r="BJ43" s="54">
        <f t="shared" si="66"/>
        <v>0</v>
      </c>
      <c r="BK43" s="54">
        <f t="shared" si="66"/>
        <v>0</v>
      </c>
      <c r="BL43" s="54">
        <f t="shared" si="66"/>
        <v>0</v>
      </c>
      <c r="BM43" s="54">
        <f t="shared" si="66"/>
        <v>0</v>
      </c>
      <c r="BN43" s="55">
        <f t="shared" si="66"/>
        <v>0</v>
      </c>
      <c r="BO43" s="78"/>
    </row>
    <row r="44" spans="1:78" ht="15.6" x14ac:dyDescent="0.3">
      <c r="A44" s="3"/>
      <c r="B44" s="14"/>
      <c r="C44" s="182" t="s">
        <v>94</v>
      </c>
      <c r="D44" s="83"/>
      <c r="E44" s="85"/>
      <c r="F44" s="31"/>
      <c r="G44" s="31"/>
      <c r="H44" s="209"/>
      <c r="I44" s="33"/>
      <c r="J44" s="44"/>
      <c r="K44" s="226"/>
      <c r="L44" s="34"/>
      <c r="M44" s="46">
        <v>3.583413218494947E-2</v>
      </c>
      <c r="N44" s="194">
        <f t="shared" si="67"/>
        <v>3.583413218494947E-2</v>
      </c>
      <c r="O44" s="47">
        <f t="shared" si="67"/>
        <v>3.583413218494947E-2</v>
      </c>
      <c r="P44" s="47">
        <f t="shared" si="67"/>
        <v>3.583413218494947E-2</v>
      </c>
      <c r="Q44" s="47">
        <f t="shared" si="67"/>
        <v>3.583413218494947E-2</v>
      </c>
      <c r="R44" s="48">
        <f t="shared" si="67"/>
        <v>3.583413218494947E-2</v>
      </c>
      <c r="S44" s="34"/>
      <c r="T44" s="38"/>
      <c r="U44" s="64">
        <v>11.655479070000002</v>
      </c>
      <c r="V44" s="44">
        <f>'[1]PP FY 2024-25 H1'!K49+'[1]PP FY 2023-24 H2'!K48</f>
        <v>17.896921519999999</v>
      </c>
      <c r="W44" s="52">
        <f>V44</f>
        <v>17.896921519999999</v>
      </c>
      <c r="X44" s="53">
        <f>L44*(1-N44)</f>
        <v>0</v>
      </c>
      <c r="Y44" s="54">
        <f>L44*(1-O44)</f>
        <v>0</v>
      </c>
      <c r="Z44" s="54">
        <f>L44*(1-P44)</f>
        <v>0</v>
      </c>
      <c r="AA44" s="54">
        <f>L44*(1-Q44)</f>
        <v>0</v>
      </c>
      <c r="AB44" s="55">
        <f>L44*(1-R44)</f>
        <v>0</v>
      </c>
      <c r="AC44" s="239">
        <v>214.42976553047424</v>
      </c>
      <c r="AD44" s="54">
        <v>798.98847950142647</v>
      </c>
      <c r="AE44" s="55">
        <f>'[1]PP FY 2024-25 H1'!N49</f>
        <v>198.37104131086994</v>
      </c>
      <c r="AF44" s="67">
        <v>0.1703132</v>
      </c>
      <c r="AG44" s="55">
        <v>9.3125935000000002</v>
      </c>
      <c r="AH44" s="52">
        <f>AE44</f>
        <v>198.37104131086994</v>
      </c>
      <c r="AI44" s="56">
        <f>MAX((AD44-AC44)/AC44,0)</f>
        <v>2.7261080686481289</v>
      </c>
      <c r="AJ44" s="57">
        <f>MAX((AH44-AD44)/AD44,0)</f>
        <v>0</v>
      </c>
      <c r="AK44" s="58">
        <f>MAX(_xlfn.RRI(2,AC44,AH44),0)</f>
        <v>0</v>
      </c>
      <c r="AL44" s="53">
        <f>AH44*(1+AK44)</f>
        <v>198.37104131086994</v>
      </c>
      <c r="AM44" s="54">
        <f>AL44*(1+AK44)</f>
        <v>198.37104131086994</v>
      </c>
      <c r="AN44" s="54">
        <f>AM44*(1+AK44)</f>
        <v>198.37104131086994</v>
      </c>
      <c r="AO44" s="54">
        <f>AN44*(1+AK44)</f>
        <v>198.37104131086994</v>
      </c>
      <c r="AP44" s="55">
        <f>AO44*(1+AK44)</f>
        <v>198.37104131086994</v>
      </c>
      <c r="AQ44" s="52">
        <f>AH44*W44/1000</f>
        <v>3.550230958181317</v>
      </c>
      <c r="AR44" s="53">
        <f t="shared" si="68"/>
        <v>0</v>
      </c>
      <c r="AS44" s="54">
        <f t="shared" si="68"/>
        <v>0</v>
      </c>
      <c r="AT44" s="54">
        <f t="shared" si="68"/>
        <v>0</v>
      </c>
      <c r="AU44" s="54">
        <f t="shared" si="68"/>
        <v>0</v>
      </c>
      <c r="AV44" s="55">
        <f t="shared" si="68"/>
        <v>0</v>
      </c>
      <c r="AW44" s="53"/>
      <c r="AX44" s="54"/>
      <c r="AY44" s="55"/>
      <c r="AZ44" s="52"/>
      <c r="BA44" s="56"/>
      <c r="BB44" s="57"/>
      <c r="BC44" s="58"/>
      <c r="BD44" s="53"/>
      <c r="BE44" s="54"/>
      <c r="BF44" s="54"/>
      <c r="BG44" s="54"/>
      <c r="BH44" s="55"/>
      <c r="BI44" s="53">
        <f>AZ44+AQ44</f>
        <v>3.550230958181317</v>
      </c>
      <c r="BJ44" s="54">
        <f t="shared" si="66"/>
        <v>0</v>
      </c>
      <c r="BK44" s="54">
        <f t="shared" si="66"/>
        <v>0</v>
      </c>
      <c r="BL44" s="54">
        <f t="shared" si="66"/>
        <v>0</v>
      </c>
      <c r="BM44" s="54">
        <f t="shared" si="66"/>
        <v>0</v>
      </c>
      <c r="BN44" s="55">
        <f t="shared" si="66"/>
        <v>0</v>
      </c>
      <c r="BO44" s="78"/>
    </row>
    <row r="45" spans="1:78" ht="15.6" x14ac:dyDescent="0.3">
      <c r="A45" s="3"/>
      <c r="B45" s="71"/>
      <c r="C45" s="182"/>
      <c r="D45" s="61"/>
      <c r="E45" s="62"/>
      <c r="F45" s="63"/>
      <c r="G45" s="63"/>
      <c r="H45" s="211"/>
      <c r="I45" s="65"/>
      <c r="J45" s="44"/>
      <c r="K45" s="228"/>
      <c r="L45" s="66"/>
      <c r="M45" s="67"/>
      <c r="N45" s="195"/>
      <c r="O45" s="63"/>
      <c r="P45" s="63"/>
      <c r="Q45" s="63"/>
      <c r="R45" s="64"/>
      <c r="S45" s="66"/>
      <c r="T45" s="86"/>
      <c r="U45" s="64"/>
      <c r="V45" s="66"/>
      <c r="W45" s="68"/>
      <c r="X45" s="72"/>
      <c r="Y45" s="69"/>
      <c r="Z45" s="69"/>
      <c r="AA45" s="69"/>
      <c r="AB45" s="70"/>
      <c r="AC45" s="240"/>
      <c r="AD45" s="54"/>
      <c r="AE45" s="55"/>
      <c r="AF45" s="53"/>
      <c r="AG45" s="55"/>
      <c r="AH45" s="52"/>
      <c r="AI45" s="53"/>
      <c r="AJ45" s="54"/>
      <c r="AK45" s="55"/>
      <c r="AL45" s="53"/>
      <c r="AM45" s="54"/>
      <c r="AN45" s="54"/>
      <c r="AO45" s="54"/>
      <c r="AP45" s="55"/>
      <c r="AQ45" s="52"/>
      <c r="AR45" s="53"/>
      <c r="AS45" s="54"/>
      <c r="AT45" s="54"/>
      <c r="AU45" s="54"/>
      <c r="AV45" s="55"/>
      <c r="AW45" s="53"/>
      <c r="AX45" s="54"/>
      <c r="AY45" s="55"/>
      <c r="AZ45" s="52"/>
      <c r="BA45" s="53"/>
      <c r="BB45" s="54"/>
      <c r="BC45" s="55"/>
      <c r="BD45" s="53"/>
      <c r="BE45" s="54"/>
      <c r="BF45" s="54"/>
      <c r="BG45" s="54"/>
      <c r="BH45" s="55"/>
      <c r="BI45" s="53"/>
      <c r="BJ45" s="54"/>
      <c r="BK45" s="54"/>
      <c r="BL45" s="54"/>
      <c r="BM45" s="54"/>
      <c r="BN45" s="55"/>
      <c r="BO45" s="78"/>
    </row>
    <row r="46" spans="1:78" ht="15.6" x14ac:dyDescent="0.3">
      <c r="A46" s="3"/>
      <c r="B46" s="14" t="s">
        <v>95</v>
      </c>
      <c r="C46" s="179" t="s">
        <v>96</v>
      </c>
      <c r="D46" s="83"/>
      <c r="E46" s="85"/>
      <c r="F46" s="76"/>
      <c r="G46" s="76"/>
      <c r="H46" s="212"/>
      <c r="I46" s="33"/>
      <c r="J46" s="44"/>
      <c r="K46" s="226"/>
      <c r="L46" s="34"/>
      <c r="M46" s="46"/>
      <c r="N46" s="194"/>
      <c r="O46" s="47"/>
      <c r="P46" s="47"/>
      <c r="Q46" s="47"/>
      <c r="R46" s="48"/>
      <c r="S46" s="82">
        <f>L46*(1-M46)</f>
        <v>0</v>
      </c>
      <c r="T46" s="38">
        <f t="shared" ref="T46:AB46" si="69">T47-T48</f>
        <v>23.27752999999997</v>
      </c>
      <c r="U46" s="32">
        <f t="shared" si="69"/>
        <v>-72.3917</v>
      </c>
      <c r="V46" s="34">
        <f t="shared" si="69"/>
        <v>42.684519999999992</v>
      </c>
      <c r="W46" s="34">
        <f t="shared" si="69"/>
        <v>42.684519999999992</v>
      </c>
      <c r="X46" s="38">
        <f t="shared" si="69"/>
        <v>0</v>
      </c>
      <c r="Y46" s="31">
        <f t="shared" si="69"/>
        <v>0</v>
      </c>
      <c r="Z46" s="31">
        <f t="shared" si="69"/>
        <v>0</v>
      </c>
      <c r="AA46" s="31">
        <f t="shared" si="69"/>
        <v>0</v>
      </c>
      <c r="AB46" s="32">
        <f t="shared" si="69"/>
        <v>0</v>
      </c>
      <c r="AC46" s="239"/>
      <c r="AD46" s="54"/>
      <c r="AE46" s="55"/>
      <c r="AF46" s="38">
        <f>AF47-AF48</f>
        <v>0.45946709999999996</v>
      </c>
      <c r="AG46" s="32">
        <f>AG47-AG48</f>
        <v>0.49832760000000009</v>
      </c>
      <c r="AH46" s="52"/>
      <c r="AI46" s="56"/>
      <c r="AJ46" s="57"/>
      <c r="AK46" s="58"/>
      <c r="AL46" s="53"/>
      <c r="AM46" s="54"/>
      <c r="AN46" s="54"/>
      <c r="AO46" s="54"/>
      <c r="AP46" s="55"/>
      <c r="AQ46" s="68">
        <f t="shared" ref="AQ46:AV46" si="70">AQ47-AQ48</f>
        <v>0.58334799999999998</v>
      </c>
      <c r="AR46" s="72">
        <f t="shared" si="70"/>
        <v>0</v>
      </c>
      <c r="AS46" s="69">
        <f t="shared" si="70"/>
        <v>0</v>
      </c>
      <c r="AT46" s="69">
        <f t="shared" si="70"/>
        <v>0</v>
      </c>
      <c r="AU46" s="69">
        <f t="shared" si="70"/>
        <v>0</v>
      </c>
      <c r="AV46" s="70">
        <f t="shared" si="70"/>
        <v>0</v>
      </c>
      <c r="AW46" s="53"/>
      <c r="AX46" s="54"/>
      <c r="AY46" s="55"/>
      <c r="AZ46" s="52"/>
      <c r="BA46" s="56"/>
      <c r="BB46" s="57"/>
      <c r="BC46" s="58"/>
      <c r="BD46" s="53"/>
      <c r="BE46" s="54"/>
      <c r="BF46" s="54"/>
      <c r="BG46" s="54"/>
      <c r="BH46" s="55"/>
      <c r="BI46" s="72">
        <f>AZ46+AQ46</f>
        <v>0.58334799999999998</v>
      </c>
      <c r="BJ46" s="54">
        <f t="shared" ref="BJ46:BN48" si="71">BD46+AR46</f>
        <v>0</v>
      </c>
      <c r="BK46" s="54">
        <f t="shared" si="71"/>
        <v>0</v>
      </c>
      <c r="BL46" s="54">
        <f t="shared" si="71"/>
        <v>0</v>
      </c>
      <c r="BM46" s="54">
        <f t="shared" si="71"/>
        <v>0</v>
      </c>
      <c r="BN46" s="55">
        <f t="shared" si="71"/>
        <v>0</v>
      </c>
      <c r="BO46" s="78"/>
    </row>
    <row r="47" spans="1:78" ht="15.6" x14ac:dyDescent="0.3">
      <c r="A47" s="3"/>
      <c r="B47" s="14"/>
      <c r="C47" s="182" t="s">
        <v>97</v>
      </c>
      <c r="D47" s="83"/>
      <c r="E47" s="85"/>
      <c r="F47" s="31"/>
      <c r="G47" s="31"/>
      <c r="H47" s="209"/>
      <c r="I47" s="33"/>
      <c r="J47" s="44"/>
      <c r="K47" s="226"/>
      <c r="L47" s="34"/>
      <c r="M47" s="46">
        <v>3.583413218494947E-2</v>
      </c>
      <c r="N47" s="194">
        <f t="shared" ref="N47:R48" si="72">M47</f>
        <v>3.583413218494947E-2</v>
      </c>
      <c r="O47" s="47">
        <f t="shared" si="72"/>
        <v>3.583413218494947E-2</v>
      </c>
      <c r="P47" s="47">
        <f t="shared" si="72"/>
        <v>3.583413218494947E-2</v>
      </c>
      <c r="Q47" s="47">
        <f t="shared" si="72"/>
        <v>3.583413218494947E-2</v>
      </c>
      <c r="R47" s="48">
        <f t="shared" si="72"/>
        <v>3.583413218494947E-2</v>
      </c>
      <c r="S47" s="82"/>
      <c r="T47" s="67">
        <v>91.56744999999998</v>
      </c>
      <c r="U47" s="64">
        <v>120.78189999999999</v>
      </c>
      <c r="V47" s="44">
        <f>'[1]PP FY 2024-25 H1'!K52+'[1]PP FY 2023-24 H2'!K51</f>
        <v>116.6696</v>
      </c>
      <c r="W47" s="52">
        <f>V47</f>
        <v>116.6696</v>
      </c>
      <c r="X47" s="53">
        <f>L47*(1-N47)</f>
        <v>0</v>
      </c>
      <c r="Y47" s="54">
        <f>L47*(1-O47)</f>
        <v>0</v>
      </c>
      <c r="Z47" s="54">
        <f>L47*(1-P47)</f>
        <v>0</v>
      </c>
      <c r="AA47" s="54">
        <f>L47*(1-Q47)</f>
        <v>0</v>
      </c>
      <c r="AB47" s="55">
        <f>L47*(1-R47)</f>
        <v>0</v>
      </c>
      <c r="AC47" s="239">
        <v>5.0177994472926795</v>
      </c>
      <c r="AD47" s="54">
        <v>4.1258466707346058</v>
      </c>
      <c r="AE47" s="55">
        <f>'[1]PP FY 2024-25 H1'!N52</f>
        <v>5</v>
      </c>
      <c r="AF47" s="67">
        <v>0.45946709999999996</v>
      </c>
      <c r="AG47" s="55">
        <v>0.49832760000000009</v>
      </c>
      <c r="AH47" s="52">
        <f>AE47</f>
        <v>5</v>
      </c>
      <c r="AI47" s="56">
        <f>MAX((AD47-AC47)/AC47,0)</f>
        <v>0</v>
      </c>
      <c r="AJ47" s="57">
        <f>MAX((AH47-AD47)/AD47,0)</f>
        <v>0.21187247104113821</v>
      </c>
      <c r="AK47" s="58">
        <f>MAX(_xlfn.RRI(2,AC47,AH47),0)</f>
        <v>0</v>
      </c>
      <c r="AL47" s="53">
        <f>AH47*(1+AK47)</f>
        <v>5</v>
      </c>
      <c r="AM47" s="54">
        <f>AL47*(1+AK47)</f>
        <v>5</v>
      </c>
      <c r="AN47" s="54">
        <f>AM47*(1+AK47)</f>
        <v>5</v>
      </c>
      <c r="AO47" s="54">
        <f>AN47*(1+AK47)</f>
        <v>5</v>
      </c>
      <c r="AP47" s="55">
        <f>AO47*(1+AK47)</f>
        <v>5</v>
      </c>
      <c r="AQ47" s="52">
        <f>AH47*W47/1000</f>
        <v>0.58334799999999998</v>
      </c>
      <c r="AR47" s="53">
        <f t="shared" ref="AR47:AV48" si="73">AL47*X47/1000</f>
        <v>0</v>
      </c>
      <c r="AS47" s="54">
        <f t="shared" si="73"/>
        <v>0</v>
      </c>
      <c r="AT47" s="54">
        <f t="shared" si="73"/>
        <v>0</v>
      </c>
      <c r="AU47" s="54">
        <f t="shared" si="73"/>
        <v>0</v>
      </c>
      <c r="AV47" s="55">
        <f t="shared" si="73"/>
        <v>0</v>
      </c>
      <c r="AW47" s="53"/>
      <c r="AX47" s="54"/>
      <c r="AY47" s="55"/>
      <c r="AZ47" s="52"/>
      <c r="BA47" s="56"/>
      <c r="BB47" s="57"/>
      <c r="BC47" s="58"/>
      <c r="BD47" s="53"/>
      <c r="BE47" s="54"/>
      <c r="BF47" s="54"/>
      <c r="BG47" s="54"/>
      <c r="BH47" s="55"/>
      <c r="BI47" s="53">
        <f>AZ47+AQ47</f>
        <v>0.58334799999999998</v>
      </c>
      <c r="BJ47" s="54">
        <f t="shared" si="71"/>
        <v>0</v>
      </c>
      <c r="BK47" s="54">
        <f t="shared" si="71"/>
        <v>0</v>
      </c>
      <c r="BL47" s="54">
        <f t="shared" si="71"/>
        <v>0</v>
      </c>
      <c r="BM47" s="54">
        <f t="shared" si="71"/>
        <v>0</v>
      </c>
      <c r="BN47" s="55">
        <f t="shared" si="71"/>
        <v>0</v>
      </c>
      <c r="BO47" s="78"/>
    </row>
    <row r="48" spans="1:78" ht="15.6" x14ac:dyDescent="0.3">
      <c r="A48" s="3"/>
      <c r="B48" s="14"/>
      <c r="C48" s="182" t="s">
        <v>98</v>
      </c>
      <c r="D48" s="83"/>
      <c r="E48" s="85"/>
      <c r="F48" s="31"/>
      <c r="G48" s="31"/>
      <c r="H48" s="209"/>
      <c r="I48" s="33"/>
      <c r="J48" s="44"/>
      <c r="K48" s="226"/>
      <c r="L48" s="34"/>
      <c r="M48" s="46">
        <v>3.583413218494947E-2</v>
      </c>
      <c r="N48" s="194">
        <f t="shared" si="72"/>
        <v>3.583413218494947E-2</v>
      </c>
      <c r="O48" s="47">
        <f t="shared" si="72"/>
        <v>3.583413218494947E-2</v>
      </c>
      <c r="P48" s="47">
        <f t="shared" si="72"/>
        <v>3.583413218494947E-2</v>
      </c>
      <c r="Q48" s="47">
        <f t="shared" si="72"/>
        <v>3.583413218494947E-2</v>
      </c>
      <c r="R48" s="48">
        <f t="shared" si="72"/>
        <v>3.583413218494947E-2</v>
      </c>
      <c r="S48" s="82"/>
      <c r="T48" s="67">
        <v>68.289920000000009</v>
      </c>
      <c r="U48" s="64">
        <v>193.17359999999999</v>
      </c>
      <c r="V48" s="44">
        <f>'[1]PP FY 2024-25 H1'!K53+'[1]PP FY 2023-24 H2'!K52</f>
        <v>73.985080000000011</v>
      </c>
      <c r="W48" s="52">
        <f>V48</f>
        <v>73.985080000000011</v>
      </c>
      <c r="X48" s="53">
        <f>L48*(1-N48)</f>
        <v>0</v>
      </c>
      <c r="Y48" s="54">
        <f>L48*(1-O48)</f>
        <v>0</v>
      </c>
      <c r="Z48" s="54">
        <f>L48*(1-P48)</f>
        <v>0</v>
      </c>
      <c r="AA48" s="54">
        <f>L48*(1-Q48)</f>
        <v>0</v>
      </c>
      <c r="AB48" s="55">
        <f>L48*(1-R48)</f>
        <v>0</v>
      </c>
      <c r="AC48" s="239">
        <v>0</v>
      </c>
      <c r="AD48" s="54">
        <v>0</v>
      </c>
      <c r="AE48" s="55">
        <f>'[1]PP FY 2024-25 H1'!N53</f>
        <v>0</v>
      </c>
      <c r="AF48" s="67">
        <v>0</v>
      </c>
      <c r="AG48" s="55">
        <v>0</v>
      </c>
      <c r="AH48" s="52">
        <f>AE48</f>
        <v>0</v>
      </c>
      <c r="AI48" s="56" t="e">
        <f>MAX((AD48-AC48)/AC48,0)</f>
        <v>#DIV/0!</v>
      </c>
      <c r="AJ48" s="57" t="e">
        <f>MAX((AH48-AD48)/AD48,0)</f>
        <v>#DIV/0!</v>
      </c>
      <c r="AK48" s="58">
        <f>MAX(_xlfn.RRI(2,AC48,AH48),0)</f>
        <v>0</v>
      </c>
      <c r="AL48" s="53">
        <f>AH48*(1+AK48)</f>
        <v>0</v>
      </c>
      <c r="AM48" s="54">
        <f>AL48*(1+AK48)</f>
        <v>0</v>
      </c>
      <c r="AN48" s="54">
        <f>AM48*(1+AK48)</f>
        <v>0</v>
      </c>
      <c r="AO48" s="54">
        <f>AN48*(1+AK48)</f>
        <v>0</v>
      </c>
      <c r="AP48" s="55">
        <f>AO48*(1+AK48)</f>
        <v>0</v>
      </c>
      <c r="AQ48" s="52">
        <f>AH48*W48/1000</f>
        <v>0</v>
      </c>
      <c r="AR48" s="53">
        <f t="shared" si="73"/>
        <v>0</v>
      </c>
      <c r="AS48" s="54">
        <f t="shared" si="73"/>
        <v>0</v>
      </c>
      <c r="AT48" s="54">
        <f t="shared" si="73"/>
        <v>0</v>
      </c>
      <c r="AU48" s="54">
        <f t="shared" si="73"/>
        <v>0</v>
      </c>
      <c r="AV48" s="55">
        <f t="shared" si="73"/>
        <v>0</v>
      </c>
      <c r="AW48" s="53"/>
      <c r="AX48" s="54"/>
      <c r="AY48" s="55"/>
      <c r="AZ48" s="52"/>
      <c r="BA48" s="56"/>
      <c r="BB48" s="57"/>
      <c r="BC48" s="58"/>
      <c r="BD48" s="53"/>
      <c r="BE48" s="54"/>
      <c r="BF48" s="54"/>
      <c r="BG48" s="54"/>
      <c r="BH48" s="55"/>
      <c r="BI48" s="53">
        <f>AZ48+AQ48</f>
        <v>0</v>
      </c>
      <c r="BJ48" s="54">
        <f t="shared" si="71"/>
        <v>0</v>
      </c>
      <c r="BK48" s="54">
        <f t="shared" si="71"/>
        <v>0</v>
      </c>
      <c r="BL48" s="54">
        <f t="shared" si="71"/>
        <v>0</v>
      </c>
      <c r="BM48" s="54">
        <f t="shared" si="71"/>
        <v>0</v>
      </c>
      <c r="BN48" s="55">
        <f t="shared" si="71"/>
        <v>0</v>
      </c>
      <c r="BO48" s="78"/>
    </row>
    <row r="49" spans="1:78" s="81" customFormat="1" ht="15.6" x14ac:dyDescent="0.3">
      <c r="A49" s="3"/>
      <c r="B49" s="14"/>
      <c r="C49" s="182"/>
      <c r="D49" s="61"/>
      <c r="E49" s="62"/>
      <c r="F49" s="63"/>
      <c r="G49" s="63"/>
      <c r="H49" s="211"/>
      <c r="I49" s="65"/>
      <c r="J49" s="44"/>
      <c r="K49" s="228"/>
      <c r="L49" s="66"/>
      <c r="M49" s="67"/>
      <c r="N49" s="195"/>
      <c r="O49" s="63"/>
      <c r="P49" s="63"/>
      <c r="Q49" s="63"/>
      <c r="R49" s="64"/>
      <c r="S49" s="66"/>
      <c r="T49" s="67"/>
      <c r="U49" s="64"/>
      <c r="V49" s="66"/>
      <c r="W49" s="68"/>
      <c r="X49" s="72"/>
      <c r="Y49" s="69"/>
      <c r="Z49" s="69"/>
      <c r="AA49" s="69"/>
      <c r="AB49" s="70"/>
      <c r="AC49" s="239"/>
      <c r="AD49" s="54"/>
      <c r="AE49" s="55"/>
      <c r="AF49" s="53"/>
      <c r="AG49" s="55"/>
      <c r="AH49" s="52"/>
      <c r="AI49" s="53"/>
      <c r="AJ49" s="54"/>
      <c r="AK49" s="55"/>
      <c r="AL49" s="53"/>
      <c r="AM49" s="54"/>
      <c r="AN49" s="54"/>
      <c r="AO49" s="54"/>
      <c r="AP49" s="55"/>
      <c r="AQ49" s="52"/>
      <c r="AR49" s="53"/>
      <c r="AS49" s="54"/>
      <c r="AT49" s="54"/>
      <c r="AU49" s="54"/>
      <c r="AV49" s="55"/>
      <c r="AW49" s="53"/>
      <c r="AX49" s="54"/>
      <c r="AY49" s="55"/>
      <c r="AZ49" s="52"/>
      <c r="BA49" s="53"/>
      <c r="BB49" s="54"/>
      <c r="BC49" s="55"/>
      <c r="BD49" s="53"/>
      <c r="BE49" s="54"/>
      <c r="BF49" s="54"/>
      <c r="BG49" s="54"/>
      <c r="BH49" s="55"/>
      <c r="BI49" s="53"/>
      <c r="BJ49" s="54"/>
      <c r="BK49" s="54"/>
      <c r="BL49" s="54"/>
      <c r="BM49" s="54"/>
      <c r="BN49" s="55"/>
      <c r="BO49" s="78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</row>
    <row r="50" spans="1:78" ht="15.6" x14ac:dyDescent="0.3">
      <c r="A50" s="3"/>
      <c r="B50" s="14" t="s">
        <v>99</v>
      </c>
      <c r="C50" s="179" t="s">
        <v>100</v>
      </c>
      <c r="D50" s="83"/>
      <c r="E50" s="85"/>
      <c r="F50" s="31"/>
      <c r="G50" s="31"/>
      <c r="H50" s="209"/>
      <c r="I50" s="33"/>
      <c r="J50" s="44"/>
      <c r="K50" s="226"/>
      <c r="L50" s="34"/>
      <c r="M50" s="38"/>
      <c r="N50" s="197"/>
      <c r="O50" s="31"/>
      <c r="P50" s="31"/>
      <c r="Q50" s="31"/>
      <c r="R50" s="32"/>
      <c r="S50" s="34"/>
      <c r="T50" s="38"/>
      <c r="U50" s="32"/>
      <c r="V50" s="34"/>
      <c r="W50" s="68"/>
      <c r="X50" s="72"/>
      <c r="Y50" s="69"/>
      <c r="Z50" s="69"/>
      <c r="AA50" s="69"/>
      <c r="AB50" s="70"/>
      <c r="AC50" s="236"/>
      <c r="AD50" s="54"/>
      <c r="AE50" s="55"/>
      <c r="AF50" s="53"/>
      <c r="AG50" s="55"/>
      <c r="AH50" s="52"/>
      <c r="AI50" s="53"/>
      <c r="AJ50" s="54"/>
      <c r="AK50" s="55"/>
      <c r="AL50" s="53"/>
      <c r="AM50" s="54"/>
      <c r="AN50" s="54"/>
      <c r="AO50" s="54"/>
      <c r="AP50" s="55"/>
      <c r="AQ50" s="52"/>
      <c r="AR50" s="53"/>
      <c r="AS50" s="54"/>
      <c r="AT50" s="54"/>
      <c r="AU50" s="54"/>
      <c r="AV50" s="55"/>
      <c r="AW50" s="53"/>
      <c r="AX50" s="54"/>
      <c r="AY50" s="55"/>
      <c r="AZ50" s="52"/>
      <c r="BA50" s="53"/>
      <c r="BB50" s="54"/>
      <c r="BC50" s="55"/>
      <c r="BD50" s="53"/>
      <c r="BE50" s="54"/>
      <c r="BF50" s="54"/>
      <c r="BG50" s="54"/>
      <c r="BH50" s="55"/>
      <c r="BI50" s="53"/>
      <c r="BJ50" s="54"/>
      <c r="BK50" s="54"/>
      <c r="BL50" s="54"/>
      <c r="BM50" s="54"/>
      <c r="BN50" s="55"/>
      <c r="BO50" s="78"/>
    </row>
    <row r="51" spans="1:78" ht="15.6" x14ac:dyDescent="0.3">
      <c r="A51" s="3"/>
      <c r="B51" s="14" t="s">
        <v>56</v>
      </c>
      <c r="C51" s="179" t="s">
        <v>101</v>
      </c>
      <c r="D51" s="29">
        <f>D52+D55+D56</f>
        <v>18</v>
      </c>
      <c r="E51" s="46"/>
      <c r="F51" s="31">
        <f>F52+F55+F56</f>
        <v>18</v>
      </c>
      <c r="G51" s="31">
        <f>G52+G55+G56</f>
        <v>0</v>
      </c>
      <c r="H51" s="209">
        <f>H52+H55+H56</f>
        <v>18</v>
      </c>
      <c r="I51" s="33"/>
      <c r="J51" s="34"/>
      <c r="K51" s="226"/>
      <c r="L51" s="34"/>
      <c r="M51" s="38"/>
      <c r="N51" s="197"/>
      <c r="O51" s="31"/>
      <c r="P51" s="31"/>
      <c r="Q51" s="31"/>
      <c r="R51" s="32"/>
      <c r="S51" s="34"/>
      <c r="T51" s="38">
        <f t="shared" ref="T51:AB51" si="74">T52+T55+T56</f>
        <v>123.03523</v>
      </c>
      <c r="U51" s="32">
        <f t="shared" si="74"/>
        <v>128.97842499999999</v>
      </c>
      <c r="V51" s="34">
        <f t="shared" si="74"/>
        <v>111.534098</v>
      </c>
      <c r="W51" s="34">
        <f t="shared" si="74"/>
        <v>111.534098</v>
      </c>
      <c r="X51" s="38">
        <f t="shared" si="74"/>
        <v>111.534098</v>
      </c>
      <c r="Y51" s="31">
        <f t="shared" si="74"/>
        <v>111.534098</v>
      </c>
      <c r="Z51" s="31">
        <f t="shared" si="74"/>
        <v>111.534098</v>
      </c>
      <c r="AA51" s="31">
        <f t="shared" si="74"/>
        <v>111.534098</v>
      </c>
      <c r="AB51" s="32">
        <f t="shared" si="74"/>
        <v>111.534098</v>
      </c>
      <c r="AC51" s="238"/>
      <c r="AD51" s="69"/>
      <c r="AE51" s="70"/>
      <c r="AF51" s="38">
        <f>AF52+AF55+AF56</f>
        <v>29.070691950999997</v>
      </c>
      <c r="AG51" s="32">
        <f>AG52+AG55+AG56</f>
        <v>30.705237896</v>
      </c>
      <c r="AH51" s="34"/>
      <c r="AI51" s="72"/>
      <c r="AJ51" s="69"/>
      <c r="AK51" s="70"/>
      <c r="AL51" s="73"/>
      <c r="AM51" s="76"/>
      <c r="AN51" s="76"/>
      <c r="AO51" s="76"/>
      <c r="AP51" s="77"/>
      <c r="AQ51" s="34">
        <f t="shared" ref="AQ51:AV51" si="75">AQ52+AQ55+AQ56</f>
        <v>26.385958592115347</v>
      </c>
      <c r="AR51" s="38">
        <f t="shared" si="75"/>
        <v>30.488555813561209</v>
      </c>
      <c r="AS51" s="31">
        <f t="shared" si="75"/>
        <v>30.488555813561209</v>
      </c>
      <c r="AT51" s="31">
        <f t="shared" si="75"/>
        <v>30.488555813561209</v>
      </c>
      <c r="AU51" s="31">
        <f t="shared" si="75"/>
        <v>30.488555813561209</v>
      </c>
      <c r="AV51" s="32">
        <f t="shared" si="75"/>
        <v>30.488555813561209</v>
      </c>
      <c r="AW51" s="38"/>
      <c r="AX51" s="31"/>
      <c r="AY51" s="32"/>
      <c r="AZ51" s="34"/>
      <c r="BA51" s="72"/>
      <c r="BB51" s="69"/>
      <c r="BC51" s="70"/>
      <c r="BD51" s="38"/>
      <c r="BE51" s="31"/>
      <c r="BF51" s="31"/>
      <c r="BG51" s="31"/>
      <c r="BH51" s="32"/>
      <c r="BI51" s="38">
        <f t="shared" ref="BI51:BN51" si="76">BI52+BI55+BI56</f>
        <v>26.385958592115347</v>
      </c>
      <c r="BJ51" s="87">
        <f t="shared" si="76"/>
        <v>30.488555813561209</v>
      </c>
      <c r="BK51" s="87">
        <f t="shared" si="76"/>
        <v>30.488555813561209</v>
      </c>
      <c r="BL51" s="87">
        <f t="shared" si="76"/>
        <v>30.488555813561209</v>
      </c>
      <c r="BM51" s="87">
        <f t="shared" si="76"/>
        <v>30.488555813561209</v>
      </c>
      <c r="BN51" s="33">
        <f t="shared" si="76"/>
        <v>30.488555813561209</v>
      </c>
      <c r="BO51" s="78"/>
    </row>
    <row r="52" spans="1:78" ht="15.6" x14ac:dyDescent="0.3">
      <c r="A52" s="3"/>
      <c r="B52" s="71"/>
      <c r="C52" s="182" t="s">
        <v>102</v>
      </c>
      <c r="D52" s="79">
        <v>14</v>
      </c>
      <c r="E52" s="46">
        <v>1</v>
      </c>
      <c r="F52" s="63">
        <f>D52*E52</f>
        <v>14</v>
      </c>
      <c r="G52" s="63">
        <v>0</v>
      </c>
      <c r="H52" s="211">
        <f t="shared" ref="H52" si="77">SUM(F52,G52)</f>
        <v>14</v>
      </c>
      <c r="I52" s="65"/>
      <c r="J52" s="44"/>
      <c r="K52" s="228"/>
      <c r="L52" s="66"/>
      <c r="M52" s="46">
        <v>0</v>
      </c>
      <c r="N52" s="194">
        <f>M52</f>
        <v>0</v>
      </c>
      <c r="O52" s="47">
        <f>N52</f>
        <v>0</v>
      </c>
      <c r="P52" s="47">
        <f>O52</f>
        <v>0</v>
      </c>
      <c r="Q52" s="47">
        <f>P52</f>
        <v>0</v>
      </c>
      <c r="R52" s="48">
        <f>Q52</f>
        <v>0</v>
      </c>
      <c r="S52" s="82"/>
      <c r="T52" s="67">
        <v>57.973299999999995</v>
      </c>
      <c r="U52" s="64">
        <v>69.95823</v>
      </c>
      <c r="V52" s="44">
        <f>'[1]PP FY 2024-25 H1'!K57+'[1]PP FY 2023-24 H2'!K56</f>
        <v>62.22569</v>
      </c>
      <c r="W52" s="52">
        <f>V52*(1-M52)</f>
        <v>62.22569</v>
      </c>
      <c r="X52" s="53">
        <f t="shared" ref="X52:AB56" si="78">W52</f>
        <v>62.22569</v>
      </c>
      <c r="Y52" s="54">
        <f t="shared" si="78"/>
        <v>62.22569</v>
      </c>
      <c r="Z52" s="54">
        <f t="shared" si="78"/>
        <v>62.22569</v>
      </c>
      <c r="AA52" s="54">
        <f t="shared" si="78"/>
        <v>62.22569</v>
      </c>
      <c r="AB52" s="55">
        <f t="shared" si="78"/>
        <v>62.22569</v>
      </c>
      <c r="AC52" s="239">
        <v>240.7430455054309</v>
      </c>
      <c r="AD52" s="54">
        <v>240.10160279927035</v>
      </c>
      <c r="AE52" s="55">
        <f>'[1]PP FY 2024-25 H1'!N57</f>
        <v>237.70034246733789</v>
      </c>
      <c r="AF52" s="67">
        <v>13.956668799999999</v>
      </c>
      <c r="AG52" s="55">
        <v>16.797083151999999</v>
      </c>
      <c r="AH52" s="52">
        <f>AE52</f>
        <v>237.70034246733789</v>
      </c>
      <c r="AI52" s="56">
        <f>MAX((AD52-AC52)/AC52,0)</f>
        <v>0</v>
      </c>
      <c r="AJ52" s="57">
        <f>MAX((AH52-AD52)/AD52,0)</f>
        <v>0</v>
      </c>
      <c r="AK52" s="58">
        <f>MAX(_xlfn.RRI(2,AC52,AH52),0)</f>
        <v>0</v>
      </c>
      <c r="AL52" s="72">
        <v>300</v>
      </c>
      <c r="AM52" s="72">
        <v>300</v>
      </c>
      <c r="AN52" s="72">
        <v>300</v>
      </c>
      <c r="AO52" s="72">
        <v>300</v>
      </c>
      <c r="AP52" s="72">
        <v>300</v>
      </c>
      <c r="AQ52" s="52">
        <f>SUM(AQ53:AQ54)</f>
        <v>14.765694578554138</v>
      </c>
      <c r="AR52" s="53">
        <f>AL52*X52/1000</f>
        <v>18.667707</v>
      </c>
      <c r="AS52" s="54">
        <f t="shared" ref="AR52:AV56" si="79">AM52*Y52/1000</f>
        <v>18.667707</v>
      </c>
      <c r="AT52" s="54">
        <f t="shared" si="79"/>
        <v>18.667707</v>
      </c>
      <c r="AU52" s="54">
        <f t="shared" si="79"/>
        <v>18.667707</v>
      </c>
      <c r="AV52" s="55">
        <f t="shared" si="79"/>
        <v>18.667707</v>
      </c>
      <c r="AW52" s="53"/>
      <c r="AX52" s="54"/>
      <c r="AY52" s="55"/>
      <c r="AZ52" s="52"/>
      <c r="BA52" s="56"/>
      <c r="BB52" s="57"/>
      <c r="BC52" s="58"/>
      <c r="BD52" s="53"/>
      <c r="BE52" s="54"/>
      <c r="BF52" s="54"/>
      <c r="BG52" s="54"/>
      <c r="BH52" s="55"/>
      <c r="BI52" s="53">
        <f t="shared" ref="BI52:BI57" si="80">AZ52+AQ52</f>
        <v>14.765694578554138</v>
      </c>
      <c r="BJ52" s="54">
        <f t="shared" ref="BJ52:BN56" si="81">BD52+AR52</f>
        <v>18.667707</v>
      </c>
      <c r="BK52" s="54">
        <f t="shared" si="81"/>
        <v>18.667707</v>
      </c>
      <c r="BL52" s="54">
        <f t="shared" si="81"/>
        <v>18.667707</v>
      </c>
      <c r="BM52" s="54">
        <f t="shared" si="81"/>
        <v>18.667707</v>
      </c>
      <c r="BN52" s="55">
        <f t="shared" si="81"/>
        <v>18.667707</v>
      </c>
      <c r="BO52" s="78"/>
    </row>
    <row r="53" spans="1:78" ht="15.6" x14ac:dyDescent="0.3">
      <c r="A53" s="3"/>
      <c r="B53" s="71"/>
      <c r="C53" s="184" t="s">
        <v>103</v>
      </c>
      <c r="D53" s="79"/>
      <c r="E53" s="46"/>
      <c r="F53" s="63"/>
      <c r="G53" s="63"/>
      <c r="H53" s="211"/>
      <c r="I53" s="65"/>
      <c r="J53" s="44"/>
      <c r="K53" s="228"/>
      <c r="L53" s="66"/>
      <c r="M53" s="46">
        <v>0</v>
      </c>
      <c r="N53" s="194">
        <f t="shared" ref="N53:R56" si="82">M53</f>
        <v>0</v>
      </c>
      <c r="O53" s="47">
        <f t="shared" si="82"/>
        <v>0</v>
      </c>
      <c r="P53" s="47">
        <f t="shared" si="82"/>
        <v>0</v>
      </c>
      <c r="Q53" s="47">
        <f t="shared" si="82"/>
        <v>0</v>
      </c>
      <c r="R53" s="48">
        <f t="shared" si="82"/>
        <v>0</v>
      </c>
      <c r="S53" s="82"/>
      <c r="T53" s="67">
        <v>51.936050000000002</v>
      </c>
      <c r="U53" s="64">
        <v>63.315729999999995</v>
      </c>
      <c r="V53" s="44">
        <f>'[1]PP FY 2024-25 H1'!K58+'[1]PP FY 2023-24 H2'!K57</f>
        <v>55.515439999999998</v>
      </c>
      <c r="W53" s="52">
        <f>V53*(1-M53)</f>
        <v>55.515439999999998</v>
      </c>
      <c r="X53" s="53">
        <f t="shared" si="78"/>
        <v>55.515439999999998</v>
      </c>
      <c r="Y53" s="54">
        <f t="shared" si="78"/>
        <v>55.515439999999998</v>
      </c>
      <c r="Z53" s="54">
        <f t="shared" si="78"/>
        <v>55.515439999999998</v>
      </c>
      <c r="AA53" s="54">
        <f t="shared" si="78"/>
        <v>55.515439999999998</v>
      </c>
      <c r="AB53" s="55">
        <f t="shared" si="78"/>
        <v>55.515439999999998</v>
      </c>
      <c r="AC53" s="239">
        <v>240.01571162997573</v>
      </c>
      <c r="AD53" s="54">
        <v>239.37788685370919</v>
      </c>
      <c r="AE53" s="55">
        <f>'[1]PP FY 2024-25 H1'!N58</f>
        <v>236.11922596179619</v>
      </c>
      <c r="AF53" s="67">
        <v>12.465468000000001</v>
      </c>
      <c r="AG53" s="55">
        <v>15.156385652000001</v>
      </c>
      <c r="AH53" s="52">
        <f>AE53</f>
        <v>236.11922596179619</v>
      </c>
      <c r="AI53" s="56"/>
      <c r="AJ53" s="57"/>
      <c r="AK53" s="58"/>
      <c r="AL53" s="72"/>
      <c r="AM53" s="69"/>
      <c r="AN53" s="69"/>
      <c r="AO53" s="69"/>
      <c r="AP53" s="70"/>
      <c r="AQ53" s="52">
        <f>AH53*W53/1000</f>
        <v>13.108262721728538</v>
      </c>
      <c r="AR53" s="53">
        <f t="shared" si="79"/>
        <v>0</v>
      </c>
      <c r="AS53" s="54">
        <f t="shared" si="79"/>
        <v>0</v>
      </c>
      <c r="AT53" s="54">
        <f t="shared" si="79"/>
        <v>0</v>
      </c>
      <c r="AU53" s="54">
        <f t="shared" si="79"/>
        <v>0</v>
      </c>
      <c r="AV53" s="55">
        <f t="shared" si="79"/>
        <v>0</v>
      </c>
      <c r="AW53" s="53"/>
      <c r="AX53" s="54"/>
      <c r="AY53" s="55"/>
      <c r="AZ53" s="52"/>
      <c r="BA53" s="56"/>
      <c r="BB53" s="57"/>
      <c r="BC53" s="58"/>
      <c r="BD53" s="53"/>
      <c r="BE53" s="54"/>
      <c r="BF53" s="54"/>
      <c r="BG53" s="54"/>
      <c r="BH53" s="55"/>
      <c r="BI53" s="53">
        <f t="shared" si="80"/>
        <v>13.108262721728538</v>
      </c>
      <c r="BJ53" s="54">
        <f t="shared" si="81"/>
        <v>0</v>
      </c>
      <c r="BK53" s="54">
        <f t="shared" si="81"/>
        <v>0</v>
      </c>
      <c r="BL53" s="54">
        <f t="shared" si="81"/>
        <v>0</v>
      </c>
      <c r="BM53" s="54">
        <f t="shared" si="81"/>
        <v>0</v>
      </c>
      <c r="BN53" s="55">
        <f t="shared" si="81"/>
        <v>0</v>
      </c>
      <c r="BO53" s="78"/>
    </row>
    <row r="54" spans="1:78" ht="31.2" x14ac:dyDescent="0.3">
      <c r="A54" s="3"/>
      <c r="B54" s="71"/>
      <c r="C54" s="184" t="s">
        <v>104</v>
      </c>
      <c r="D54" s="79"/>
      <c r="E54" s="46"/>
      <c r="F54" s="63"/>
      <c r="G54" s="63"/>
      <c r="H54" s="211"/>
      <c r="I54" s="65"/>
      <c r="J54" s="44"/>
      <c r="K54" s="228"/>
      <c r="L54" s="66"/>
      <c r="M54" s="46">
        <v>0</v>
      </c>
      <c r="N54" s="194">
        <f t="shared" si="82"/>
        <v>0</v>
      </c>
      <c r="O54" s="47">
        <f t="shared" si="82"/>
        <v>0</v>
      </c>
      <c r="P54" s="47">
        <f t="shared" si="82"/>
        <v>0</v>
      </c>
      <c r="Q54" s="47">
        <f t="shared" si="82"/>
        <v>0</v>
      </c>
      <c r="R54" s="48">
        <f t="shared" si="82"/>
        <v>0</v>
      </c>
      <c r="S54" s="82"/>
      <c r="T54" s="67">
        <v>6.0372499999999993</v>
      </c>
      <c r="U54" s="64">
        <v>6.6425000000000001</v>
      </c>
      <c r="V54" s="44">
        <f>'[1]PP FY 2024-25 H1'!K59+'[1]PP FY 2023-24 H2'!K58</f>
        <v>6.7102500000000003</v>
      </c>
      <c r="W54" s="52">
        <f>V54*(1-M54)</f>
        <v>6.7102500000000003</v>
      </c>
      <c r="X54" s="53">
        <f t="shared" si="78"/>
        <v>6.7102500000000003</v>
      </c>
      <c r="Y54" s="54">
        <f t="shared" si="78"/>
        <v>6.7102500000000003</v>
      </c>
      <c r="Z54" s="54">
        <f t="shared" si="78"/>
        <v>6.7102500000000003</v>
      </c>
      <c r="AA54" s="54">
        <f t="shared" si="78"/>
        <v>6.7102500000000003</v>
      </c>
      <c r="AB54" s="55">
        <f t="shared" si="78"/>
        <v>6.7102500000000003</v>
      </c>
      <c r="AC54" s="239">
        <v>247.00000828191645</v>
      </c>
      <c r="AD54" s="54">
        <v>247.00000000000003</v>
      </c>
      <c r="AE54" s="55">
        <f>'[1]PP FY 2024-25 H1'!N59</f>
        <v>247.00001591976437</v>
      </c>
      <c r="AF54" s="67">
        <v>1.4912008000000001</v>
      </c>
      <c r="AG54" s="55">
        <v>1.6406974999999999</v>
      </c>
      <c r="AH54" s="52">
        <f>AE54</f>
        <v>247.00001591976437</v>
      </c>
      <c r="AI54" s="56"/>
      <c r="AJ54" s="57"/>
      <c r="AK54" s="58"/>
      <c r="AL54" s="72"/>
      <c r="AM54" s="69"/>
      <c r="AN54" s="69"/>
      <c r="AO54" s="69"/>
      <c r="AP54" s="70"/>
      <c r="AQ54" s="52">
        <f>AH54*W54/1000</f>
        <v>1.657431856825599</v>
      </c>
      <c r="AR54" s="53">
        <f t="shared" si="79"/>
        <v>0</v>
      </c>
      <c r="AS54" s="54">
        <f t="shared" si="79"/>
        <v>0</v>
      </c>
      <c r="AT54" s="54">
        <f t="shared" si="79"/>
        <v>0</v>
      </c>
      <c r="AU54" s="54">
        <f t="shared" si="79"/>
        <v>0</v>
      </c>
      <c r="AV54" s="55">
        <f t="shared" si="79"/>
        <v>0</v>
      </c>
      <c r="AW54" s="53"/>
      <c r="AX54" s="54"/>
      <c r="AY54" s="55"/>
      <c r="AZ54" s="52"/>
      <c r="BA54" s="56"/>
      <c r="BB54" s="57"/>
      <c r="BC54" s="58"/>
      <c r="BD54" s="53"/>
      <c r="BE54" s="54"/>
      <c r="BF54" s="54"/>
      <c r="BG54" s="54"/>
      <c r="BH54" s="55"/>
      <c r="BI54" s="53">
        <f t="shared" si="80"/>
        <v>1.657431856825599</v>
      </c>
      <c r="BJ54" s="54">
        <f t="shared" si="81"/>
        <v>0</v>
      </c>
      <c r="BK54" s="54">
        <f t="shared" si="81"/>
        <v>0</v>
      </c>
      <c r="BL54" s="54">
        <f t="shared" si="81"/>
        <v>0</v>
      </c>
      <c r="BM54" s="54">
        <f t="shared" si="81"/>
        <v>0</v>
      </c>
      <c r="BN54" s="55">
        <f t="shared" si="81"/>
        <v>0</v>
      </c>
      <c r="BO54" s="78"/>
    </row>
    <row r="55" spans="1:78" ht="15.6" x14ac:dyDescent="0.3">
      <c r="A55" s="3"/>
      <c r="B55" s="71"/>
      <c r="C55" s="182" t="s">
        <v>105</v>
      </c>
      <c r="D55" s="79">
        <v>2</v>
      </c>
      <c r="E55" s="46">
        <v>1</v>
      </c>
      <c r="F55" s="63">
        <f>D55*E55</f>
        <v>2</v>
      </c>
      <c r="G55" s="63">
        <v>0</v>
      </c>
      <c r="H55" s="211">
        <f t="shared" ref="H55:H56" si="83">SUM(F55,G55)</f>
        <v>2</v>
      </c>
      <c r="I55" s="65"/>
      <c r="J55" s="44"/>
      <c r="K55" s="228"/>
      <c r="L55" s="88"/>
      <c r="M55" s="46">
        <v>0</v>
      </c>
      <c r="N55" s="194">
        <f t="shared" si="82"/>
        <v>0</v>
      </c>
      <c r="O55" s="47">
        <f t="shared" si="82"/>
        <v>0</v>
      </c>
      <c r="P55" s="47">
        <f t="shared" si="82"/>
        <v>0</v>
      </c>
      <c r="Q55" s="47">
        <f t="shared" si="82"/>
        <v>0</v>
      </c>
      <c r="R55" s="48">
        <f t="shared" si="82"/>
        <v>0</v>
      </c>
      <c r="S55" s="82"/>
      <c r="T55" s="67">
        <v>59.886220000000002</v>
      </c>
      <c r="U55" s="64">
        <v>55.198684999999998</v>
      </c>
      <c r="V55" s="44">
        <f>'[1]PP FY 2024-25 H1'!K60+'[1]PP FY 2023-24 H2'!K59</f>
        <v>3.3430800000000001</v>
      </c>
      <c r="W55" s="52">
        <f>V55*(1-M55)</f>
        <v>3.3430800000000001</v>
      </c>
      <c r="X55" s="53">
        <f t="shared" si="78"/>
        <v>3.3430800000000001</v>
      </c>
      <c r="Y55" s="54">
        <f t="shared" si="78"/>
        <v>3.3430800000000001</v>
      </c>
      <c r="Z55" s="54">
        <f t="shared" si="78"/>
        <v>3.3430800000000001</v>
      </c>
      <c r="AA55" s="54">
        <f t="shared" si="78"/>
        <v>3.3430800000000001</v>
      </c>
      <c r="AB55" s="55">
        <f t="shared" si="78"/>
        <v>3.3430800000000001</v>
      </c>
      <c r="AC55" s="239">
        <v>231.63767476057095</v>
      </c>
      <c r="AD55" s="54">
        <v>240</v>
      </c>
      <c r="AE55" s="55">
        <f>'[1]PP FY 2024-25 H1'!N60</f>
        <v>240</v>
      </c>
      <c r="AF55" s="67">
        <v>13.871904750999999</v>
      </c>
      <c r="AG55" s="55">
        <v>0.91716239999999993</v>
      </c>
      <c r="AH55" s="52">
        <f>AE55</f>
        <v>240</v>
      </c>
      <c r="AI55" s="56">
        <f>MAX((AD55-AC55)/AC55,0)</f>
        <v>3.6100885782386891E-2</v>
      </c>
      <c r="AJ55" s="57">
        <f>MAX((AH55-AD55)/AD55,0)</f>
        <v>0</v>
      </c>
      <c r="AK55" s="58">
        <f>MAX(_xlfn.RRI(2,AC55,AH55),0)</f>
        <v>1.7890409514888184E-2</v>
      </c>
      <c r="AL55" s="72">
        <v>300</v>
      </c>
      <c r="AM55" s="72">
        <v>300</v>
      </c>
      <c r="AN55" s="72">
        <v>300</v>
      </c>
      <c r="AO55" s="72">
        <v>300</v>
      </c>
      <c r="AP55" s="72">
        <v>300</v>
      </c>
      <c r="AQ55" s="52">
        <f>AH55*W55/1000</f>
        <v>0.80233920000000003</v>
      </c>
      <c r="AR55" s="53">
        <f t="shared" si="79"/>
        <v>1.0029239999999999</v>
      </c>
      <c r="AS55" s="54">
        <f t="shared" si="79"/>
        <v>1.0029239999999999</v>
      </c>
      <c r="AT55" s="54">
        <f t="shared" si="79"/>
        <v>1.0029239999999999</v>
      </c>
      <c r="AU55" s="54">
        <f t="shared" si="79"/>
        <v>1.0029239999999999</v>
      </c>
      <c r="AV55" s="55">
        <f t="shared" si="79"/>
        <v>1.0029239999999999</v>
      </c>
      <c r="AW55" s="53"/>
      <c r="AX55" s="54"/>
      <c r="AY55" s="55"/>
      <c r="AZ55" s="52"/>
      <c r="BA55" s="56"/>
      <c r="BB55" s="57"/>
      <c r="BC55" s="58"/>
      <c r="BD55" s="53"/>
      <c r="BE55" s="54"/>
      <c r="BF55" s="54"/>
      <c r="BG55" s="54"/>
      <c r="BH55" s="55"/>
      <c r="BI55" s="53">
        <f t="shared" si="80"/>
        <v>0.80233920000000003</v>
      </c>
      <c r="BJ55" s="54">
        <f t="shared" si="81"/>
        <v>1.0029239999999999</v>
      </c>
      <c r="BK55" s="54">
        <f t="shared" si="81"/>
        <v>1.0029239999999999</v>
      </c>
      <c r="BL55" s="54">
        <f t="shared" si="81"/>
        <v>1.0029239999999999</v>
      </c>
      <c r="BM55" s="54">
        <f t="shared" si="81"/>
        <v>1.0029239999999999</v>
      </c>
      <c r="BN55" s="55">
        <f t="shared" si="81"/>
        <v>1.0029239999999999</v>
      </c>
      <c r="BO55" s="78"/>
    </row>
    <row r="56" spans="1:78" ht="31.2" x14ac:dyDescent="0.3">
      <c r="A56" s="3"/>
      <c r="B56" s="71"/>
      <c r="C56" s="182" t="s">
        <v>106</v>
      </c>
      <c r="D56" s="79">
        <v>2</v>
      </c>
      <c r="E56" s="46">
        <v>1</v>
      </c>
      <c r="F56" s="63">
        <f>D56*E56</f>
        <v>2</v>
      </c>
      <c r="G56" s="63">
        <v>0</v>
      </c>
      <c r="H56" s="211">
        <f t="shared" si="83"/>
        <v>2</v>
      </c>
      <c r="I56" s="65"/>
      <c r="J56" s="44"/>
      <c r="K56" s="228"/>
      <c r="L56" s="66"/>
      <c r="M56" s="46">
        <v>0</v>
      </c>
      <c r="N56" s="194">
        <f t="shared" si="82"/>
        <v>0</v>
      </c>
      <c r="O56" s="47">
        <f t="shared" si="82"/>
        <v>0</v>
      </c>
      <c r="P56" s="47">
        <f t="shared" si="82"/>
        <v>0</v>
      </c>
      <c r="Q56" s="47">
        <f t="shared" si="82"/>
        <v>0</v>
      </c>
      <c r="R56" s="48">
        <f t="shared" si="82"/>
        <v>0</v>
      </c>
      <c r="S56" s="82"/>
      <c r="T56" s="67">
        <v>5.1757099999999996</v>
      </c>
      <c r="U56" s="64">
        <v>3.82151</v>
      </c>
      <c r="V56" s="44">
        <f>'[1]PP FY 2024-25 H1'!K61+'[1]PP FY 2023-24 H2'!K60</f>
        <v>45.965328</v>
      </c>
      <c r="W56" s="52">
        <f>V56*(1-M56)</f>
        <v>45.965328</v>
      </c>
      <c r="X56" s="53">
        <f t="shared" si="78"/>
        <v>45.965328</v>
      </c>
      <c r="Y56" s="54">
        <f t="shared" si="78"/>
        <v>45.965328</v>
      </c>
      <c r="Z56" s="54">
        <f t="shared" si="78"/>
        <v>45.965328</v>
      </c>
      <c r="AA56" s="54">
        <f t="shared" si="78"/>
        <v>45.965328</v>
      </c>
      <c r="AB56" s="55">
        <f t="shared" si="78"/>
        <v>45.965328</v>
      </c>
      <c r="AC56" s="239">
        <v>239.98995306924073</v>
      </c>
      <c r="AD56" s="54">
        <v>235.34967081190433</v>
      </c>
      <c r="AE56" s="55">
        <f>'[1]PP FY 2024-25 H1'!N61</f>
        <v>226.66791361302828</v>
      </c>
      <c r="AF56" s="67">
        <v>1.2421183999999998</v>
      </c>
      <c r="AG56" s="55">
        <v>12.990992344</v>
      </c>
      <c r="AH56" s="52">
        <f>AD56</f>
        <v>235.34967081190433</v>
      </c>
      <c r="AI56" s="56">
        <f>MAX((AD56-AC56)/AC56,0)</f>
        <v>0</v>
      </c>
      <c r="AJ56" s="57">
        <f>MAX((AH56-AD56)/AD56,0)</f>
        <v>0</v>
      </c>
      <c r="AK56" s="58">
        <f>MAX(_xlfn.RRI(2,AC56,AH56),0)</f>
        <v>0</v>
      </c>
      <c r="AL56" s="72">
        <f>AD56</f>
        <v>235.34967081190433</v>
      </c>
      <c r="AM56" s="72">
        <f>AL56</f>
        <v>235.34967081190433</v>
      </c>
      <c r="AN56" s="72">
        <f t="shared" ref="AN56:AO56" si="84">AM56</f>
        <v>235.34967081190433</v>
      </c>
      <c r="AO56" s="72">
        <f t="shared" si="84"/>
        <v>235.34967081190433</v>
      </c>
      <c r="AP56" s="72">
        <f>AO56</f>
        <v>235.34967081190433</v>
      </c>
      <c r="AQ56" s="52">
        <f>AH56*W56/1000</f>
        <v>10.817924813561209</v>
      </c>
      <c r="AR56" s="53">
        <f t="shared" si="79"/>
        <v>10.817924813561209</v>
      </c>
      <c r="AS56" s="54">
        <f t="shared" si="79"/>
        <v>10.817924813561209</v>
      </c>
      <c r="AT56" s="54">
        <f t="shared" si="79"/>
        <v>10.817924813561209</v>
      </c>
      <c r="AU56" s="54">
        <f t="shared" si="79"/>
        <v>10.817924813561209</v>
      </c>
      <c r="AV56" s="55">
        <f t="shared" si="79"/>
        <v>10.817924813561209</v>
      </c>
      <c r="AW56" s="53"/>
      <c r="AX56" s="54"/>
      <c r="AY56" s="55"/>
      <c r="AZ56" s="52"/>
      <c r="BA56" s="56"/>
      <c r="BB56" s="57"/>
      <c r="BC56" s="58"/>
      <c r="BD56" s="53"/>
      <c r="BE56" s="54"/>
      <c r="BF56" s="54"/>
      <c r="BG56" s="54"/>
      <c r="BH56" s="55"/>
      <c r="BI56" s="53">
        <f t="shared" si="80"/>
        <v>10.817924813561209</v>
      </c>
      <c r="BJ56" s="54">
        <f t="shared" si="81"/>
        <v>10.817924813561209</v>
      </c>
      <c r="BK56" s="54">
        <f t="shared" si="81"/>
        <v>10.817924813561209</v>
      </c>
      <c r="BL56" s="54">
        <f t="shared" si="81"/>
        <v>10.817924813561209</v>
      </c>
      <c r="BM56" s="54">
        <f t="shared" si="81"/>
        <v>10.817924813561209</v>
      </c>
      <c r="BN56" s="55">
        <f t="shared" si="81"/>
        <v>10.817924813561209</v>
      </c>
      <c r="BO56" s="78"/>
    </row>
    <row r="57" spans="1:78" ht="15.6" x14ac:dyDescent="0.3">
      <c r="A57" s="3"/>
      <c r="B57" s="71"/>
      <c r="C57" s="182"/>
      <c r="D57" s="89"/>
      <c r="E57" s="90"/>
      <c r="F57" s="63"/>
      <c r="G57" s="63"/>
      <c r="H57" s="211"/>
      <c r="I57" s="65"/>
      <c r="J57" s="44"/>
      <c r="K57" s="228"/>
      <c r="L57" s="66"/>
      <c r="M57" s="67"/>
      <c r="N57" s="195"/>
      <c r="O57" s="63"/>
      <c r="P57" s="63"/>
      <c r="Q57" s="63"/>
      <c r="R57" s="64"/>
      <c r="S57" s="66"/>
      <c r="T57" s="67"/>
      <c r="U57" s="64"/>
      <c r="V57" s="66"/>
      <c r="W57" s="68"/>
      <c r="X57" s="72"/>
      <c r="Y57" s="69"/>
      <c r="Z57" s="69"/>
      <c r="AA57" s="69"/>
      <c r="AB57" s="70"/>
      <c r="AC57" s="239"/>
      <c r="AD57" s="54"/>
      <c r="AE57" s="55"/>
      <c r="AF57" s="53"/>
      <c r="AG57" s="55"/>
      <c r="AH57" s="52"/>
      <c r="AI57" s="53"/>
      <c r="AJ57" s="54"/>
      <c r="AK57" s="55"/>
      <c r="AL57" s="53"/>
      <c r="AM57" s="54"/>
      <c r="AN57" s="54"/>
      <c r="AO57" s="54"/>
      <c r="AP57" s="55"/>
      <c r="AQ57" s="52"/>
      <c r="AR57" s="53"/>
      <c r="AS57" s="54"/>
      <c r="AT57" s="54"/>
      <c r="AU57" s="54"/>
      <c r="AV57" s="55"/>
      <c r="AW57" s="53"/>
      <c r="AX57" s="54"/>
      <c r="AY57" s="55"/>
      <c r="AZ57" s="52"/>
      <c r="BA57" s="53"/>
      <c r="BB57" s="57"/>
      <c r="BC57" s="55"/>
      <c r="BD57" s="53"/>
      <c r="BE57" s="54"/>
      <c r="BF57" s="54"/>
      <c r="BG57" s="54"/>
      <c r="BH57" s="55"/>
      <c r="BI57" s="53">
        <f t="shared" si="80"/>
        <v>0</v>
      </c>
      <c r="BJ57" s="54">
        <f>BE57+AM57</f>
        <v>0</v>
      </c>
      <c r="BK57" s="54">
        <f>BF57+AN57</f>
        <v>0</v>
      </c>
      <c r="BL57" s="54">
        <f>BI57+AW57</f>
        <v>0</v>
      </c>
      <c r="BM57" s="54"/>
      <c r="BN57" s="55"/>
      <c r="BO57" s="78"/>
    </row>
    <row r="58" spans="1:78" ht="31.2" x14ac:dyDescent="0.3">
      <c r="A58" s="3"/>
      <c r="B58" s="14" t="s">
        <v>107</v>
      </c>
      <c r="C58" s="179" t="s">
        <v>108</v>
      </c>
      <c r="D58" s="29">
        <f>D60+D69</f>
        <v>133.34</v>
      </c>
      <c r="E58" s="46"/>
      <c r="F58" s="31">
        <f>F60+F69</f>
        <v>133.34</v>
      </c>
      <c r="G58" s="31">
        <v>0</v>
      </c>
      <c r="H58" s="209">
        <f>H60+H69</f>
        <v>133.34</v>
      </c>
      <c r="I58" s="65"/>
      <c r="J58" s="44"/>
      <c r="K58" s="228"/>
      <c r="L58" s="66"/>
      <c r="M58" s="38"/>
      <c r="N58" s="197"/>
      <c r="O58" s="31"/>
      <c r="P58" s="31"/>
      <c r="Q58" s="31"/>
      <c r="R58" s="32"/>
      <c r="S58" s="34"/>
      <c r="T58" s="38">
        <f>T60+T69</f>
        <v>669.66787437210849</v>
      </c>
      <c r="U58" s="32">
        <f>U60+U69</f>
        <v>754.10188336056751</v>
      </c>
      <c r="V58" s="34">
        <f>V60+V69</f>
        <v>662.94220605756755</v>
      </c>
      <c r="W58" s="34" t="e">
        <f>W60+W69+W79</f>
        <v>#REF!</v>
      </c>
      <c r="X58" s="34" t="e">
        <f t="shared" ref="X58:AB58" si="85">X60+X69+X79</f>
        <v>#REF!</v>
      </c>
      <c r="Y58" s="34" t="e">
        <f t="shared" si="85"/>
        <v>#REF!</v>
      </c>
      <c r="Z58" s="34" t="e">
        <f t="shared" si="85"/>
        <v>#REF!</v>
      </c>
      <c r="AA58" s="34" t="e">
        <f t="shared" si="85"/>
        <v>#REF!</v>
      </c>
      <c r="AB58" s="34" t="e">
        <f t="shared" si="85"/>
        <v>#REF!</v>
      </c>
      <c r="AC58" s="236"/>
      <c r="AD58" s="91"/>
      <c r="AE58" s="92"/>
      <c r="AF58" s="38">
        <f>AF60+AF69</f>
        <v>303.15637070759999</v>
      </c>
      <c r="AG58" s="32">
        <f>AG60+AG69</f>
        <v>331.55912365990002</v>
      </c>
      <c r="AH58" s="68"/>
      <c r="AI58" s="93"/>
      <c r="AJ58" s="91"/>
      <c r="AK58" s="92"/>
      <c r="AL58" s="73"/>
      <c r="AM58" s="76"/>
      <c r="AN58" s="76"/>
      <c r="AO58" s="76"/>
      <c r="AP58" s="77"/>
      <c r="AQ58" s="34" t="e">
        <f>SUM(AQ60,AQ69,AQ79)</f>
        <v>#REF!</v>
      </c>
      <c r="AR58" s="34" t="e">
        <f t="shared" ref="AR58:AV58" si="86">SUM(AR60,AR69,AR79)</f>
        <v>#REF!</v>
      </c>
      <c r="AS58" s="34" t="e">
        <f t="shared" si="86"/>
        <v>#REF!</v>
      </c>
      <c r="AT58" s="34" t="e">
        <f t="shared" si="86"/>
        <v>#REF!</v>
      </c>
      <c r="AU58" s="34" t="e">
        <f t="shared" si="86"/>
        <v>#REF!</v>
      </c>
      <c r="AV58" s="34" t="e">
        <f t="shared" si="86"/>
        <v>#REF!</v>
      </c>
      <c r="AW58" s="72"/>
      <c r="AX58" s="69"/>
      <c r="AY58" s="70"/>
      <c r="AZ58" s="68"/>
      <c r="BA58" s="93"/>
      <c r="BB58" s="91"/>
      <c r="BC58" s="92"/>
      <c r="BD58" s="72"/>
      <c r="BE58" s="69"/>
      <c r="BF58" s="69"/>
      <c r="BG58" s="69"/>
      <c r="BH58" s="70"/>
      <c r="BI58" s="38" t="e">
        <f>SUM(BI60,BI69,BI79)</f>
        <v>#REF!</v>
      </c>
      <c r="BJ58" s="38" t="e">
        <f t="shared" ref="BJ58:BN58" si="87">SUM(BJ60,BJ69,BJ79)</f>
        <v>#REF!</v>
      </c>
      <c r="BK58" s="38" t="e">
        <f t="shared" si="87"/>
        <v>#REF!</v>
      </c>
      <c r="BL58" s="38" t="e">
        <f t="shared" si="87"/>
        <v>#REF!</v>
      </c>
      <c r="BM58" s="38" t="e">
        <f t="shared" si="87"/>
        <v>#REF!</v>
      </c>
      <c r="BN58" s="38" t="e">
        <f t="shared" si="87"/>
        <v>#REF!</v>
      </c>
      <c r="BO58" s="78"/>
    </row>
    <row r="59" spans="1:78" ht="15.6" x14ac:dyDescent="0.3">
      <c r="A59" s="3"/>
      <c r="B59" s="14"/>
      <c r="C59" s="179"/>
      <c r="D59" s="29"/>
      <c r="E59" s="73"/>
      <c r="F59" s="76"/>
      <c r="G59" s="76"/>
      <c r="H59" s="212"/>
      <c r="I59" s="65"/>
      <c r="J59" s="44"/>
      <c r="K59" s="228"/>
      <c r="L59" s="66"/>
      <c r="M59" s="38"/>
      <c r="N59" s="197"/>
      <c r="O59" s="31"/>
      <c r="P59" s="31"/>
      <c r="Q59" s="31"/>
      <c r="R59" s="32"/>
      <c r="S59" s="34"/>
      <c r="T59" s="38"/>
      <c r="U59" s="32"/>
      <c r="V59" s="34"/>
      <c r="W59" s="68"/>
      <c r="X59" s="72"/>
      <c r="Y59" s="69"/>
      <c r="Z59" s="69"/>
      <c r="AA59" s="69"/>
      <c r="AB59" s="70"/>
      <c r="AC59" s="236"/>
      <c r="AD59" s="91"/>
      <c r="AE59" s="92"/>
      <c r="AF59" s="93"/>
      <c r="AG59" s="92"/>
      <c r="AH59" s="68"/>
      <c r="AI59" s="93"/>
      <c r="AJ59" s="91"/>
      <c r="AK59" s="92"/>
      <c r="AL59" s="72"/>
      <c r="AM59" s="69"/>
      <c r="AN59" s="69"/>
      <c r="AO59" s="69"/>
      <c r="AP59" s="70"/>
      <c r="AQ59" s="68"/>
      <c r="AR59" s="72"/>
      <c r="AS59" s="69"/>
      <c r="AT59" s="69"/>
      <c r="AU59" s="69"/>
      <c r="AV59" s="70"/>
      <c r="AW59" s="72"/>
      <c r="AX59" s="69"/>
      <c r="AY59" s="70"/>
      <c r="AZ59" s="68"/>
      <c r="BA59" s="93"/>
      <c r="BB59" s="91"/>
      <c r="BC59" s="92"/>
      <c r="BD59" s="72"/>
      <c r="BE59" s="69"/>
      <c r="BF59" s="69"/>
      <c r="BG59" s="69"/>
      <c r="BH59" s="70"/>
      <c r="BI59" s="53"/>
      <c r="BJ59" s="54"/>
      <c r="BK59" s="54"/>
      <c r="BL59" s="54"/>
      <c r="BM59" s="54"/>
      <c r="BN59" s="55"/>
      <c r="BO59" s="78"/>
    </row>
    <row r="60" spans="1:78" ht="15.6" x14ac:dyDescent="0.3">
      <c r="A60" s="3"/>
      <c r="B60" s="14" t="s">
        <v>56</v>
      </c>
      <c r="C60" s="179" t="s">
        <v>109</v>
      </c>
      <c r="D60" s="29">
        <f>D61+D62+D65+D66+D77</f>
        <v>31</v>
      </c>
      <c r="E60" s="46"/>
      <c r="F60" s="31">
        <f>F61+F62+F65+F66+F77</f>
        <v>31</v>
      </c>
      <c r="G60" s="31">
        <v>0</v>
      </c>
      <c r="H60" s="209">
        <f>H61+H62+H65+H66+H77</f>
        <v>31</v>
      </c>
      <c r="I60" s="65"/>
      <c r="J60" s="44"/>
      <c r="K60" s="228"/>
      <c r="L60" s="66"/>
      <c r="M60" s="38"/>
      <c r="N60" s="197"/>
      <c r="O60" s="31"/>
      <c r="P60" s="31"/>
      <c r="Q60" s="31"/>
      <c r="R60" s="32"/>
      <c r="S60" s="34"/>
      <c r="T60" s="38">
        <f>T61+T62+T65+T66+T77</f>
        <v>265.92206667210849</v>
      </c>
      <c r="U60" s="32">
        <f>U61+U62+U65+U66+U77</f>
        <v>290.68905069090908</v>
      </c>
      <c r="V60" s="34">
        <f>V61+V62+V65+V66+V77</f>
        <v>217.55426369090912</v>
      </c>
      <c r="W60" s="38" t="e">
        <f>SUM(W61:W67)-W62</f>
        <v>#REF!</v>
      </c>
      <c r="X60" s="38" t="e">
        <f t="shared" ref="X60:AB60" si="88">SUM(X61:X67)-X62</f>
        <v>#REF!</v>
      </c>
      <c r="Y60" s="38" t="e">
        <f t="shared" si="88"/>
        <v>#REF!</v>
      </c>
      <c r="Z60" s="38" t="e">
        <f t="shared" si="88"/>
        <v>#REF!</v>
      </c>
      <c r="AA60" s="38" t="e">
        <f t="shared" si="88"/>
        <v>#REF!</v>
      </c>
      <c r="AB60" s="38" t="e">
        <f t="shared" si="88"/>
        <v>#REF!</v>
      </c>
      <c r="AC60" s="236"/>
      <c r="AD60" s="91"/>
      <c r="AE60" s="92"/>
      <c r="AF60" s="38">
        <f>AF61+AF62+AF65+AF66+AF77</f>
        <v>139.624078693</v>
      </c>
      <c r="AG60" s="32">
        <f>AG61+AG62+AG65+AG66+AG77</f>
        <v>152.96827901599997</v>
      </c>
      <c r="AH60" s="68"/>
      <c r="AI60" s="93"/>
      <c r="AJ60" s="91"/>
      <c r="AK60" s="92"/>
      <c r="AL60" s="38"/>
      <c r="AM60" s="31"/>
      <c r="AN60" s="31"/>
      <c r="AO60" s="31"/>
      <c r="AP60" s="32"/>
      <c r="AQ60" s="38" t="e">
        <f>SUM(AQ61:AQ67)-AQ62</f>
        <v>#REF!</v>
      </c>
      <c r="AR60" s="38" t="e">
        <f>SUM(AR61:AR67)-AR62</f>
        <v>#REF!</v>
      </c>
      <c r="AS60" s="38" t="e">
        <f t="shared" ref="AS60" si="89">SUM(AS61:AS67)-AS62</f>
        <v>#REF!</v>
      </c>
      <c r="AT60" s="38" t="e">
        <f t="shared" ref="AT60" si="90">SUM(AT61:AT67)-AT62</f>
        <v>#REF!</v>
      </c>
      <c r="AU60" s="38" t="e">
        <f t="shared" ref="AU60:AV60" si="91">SUM(AU61:AU67)-AU62</f>
        <v>#REF!</v>
      </c>
      <c r="AV60" s="38" t="e">
        <f t="shared" si="91"/>
        <v>#REF!</v>
      </c>
      <c r="AW60" s="93"/>
      <c r="AX60" s="91"/>
      <c r="AY60" s="92"/>
      <c r="AZ60" s="94"/>
      <c r="BA60" s="93"/>
      <c r="BB60" s="91"/>
      <c r="BC60" s="92"/>
      <c r="BD60" s="93"/>
      <c r="BE60" s="91"/>
      <c r="BF60" s="91"/>
      <c r="BG60" s="91"/>
      <c r="BH60" s="92"/>
      <c r="BI60" s="38" t="e">
        <f>SUM(BI61:BI67)-BI62</f>
        <v>#REF!</v>
      </c>
      <c r="BJ60" s="38" t="e">
        <f t="shared" ref="BJ60" si="92">SUM(BJ61:BJ67)-BJ62</f>
        <v>#REF!</v>
      </c>
      <c r="BK60" s="38" t="e">
        <f t="shared" ref="BK60" si="93">SUM(BK61:BK67)-BK62</f>
        <v>#REF!</v>
      </c>
      <c r="BL60" s="38" t="e">
        <f t="shared" ref="BL60:BN60" si="94">SUM(BL61:BL67)-BL62</f>
        <v>#REF!</v>
      </c>
      <c r="BM60" s="38" t="e">
        <f t="shared" si="94"/>
        <v>#REF!</v>
      </c>
      <c r="BN60" s="38" t="e">
        <f t="shared" si="94"/>
        <v>#REF!</v>
      </c>
      <c r="BO60" s="78"/>
    </row>
    <row r="61" spans="1:78" ht="15.6" x14ac:dyDescent="0.3">
      <c r="A61" s="3"/>
      <c r="B61" s="14"/>
      <c r="C61" s="182" t="s">
        <v>110</v>
      </c>
      <c r="D61" s="79">
        <v>6</v>
      </c>
      <c r="E61" s="46">
        <v>1</v>
      </c>
      <c r="F61" s="63">
        <f>D61*E61</f>
        <v>6</v>
      </c>
      <c r="G61" s="63" t="s">
        <v>111</v>
      </c>
      <c r="H61" s="211">
        <f t="shared" ref="H61" si="95">SUM(F61,G61)</f>
        <v>6</v>
      </c>
      <c r="I61" s="33"/>
      <c r="J61" s="44"/>
      <c r="K61" s="226"/>
      <c r="L61" s="34"/>
      <c r="M61" s="46">
        <v>3.583413218494947E-2</v>
      </c>
      <c r="N61" s="194">
        <f>M61</f>
        <v>3.583413218494947E-2</v>
      </c>
      <c r="O61" s="47">
        <f>N61</f>
        <v>3.583413218494947E-2</v>
      </c>
      <c r="P61" s="47">
        <f>O61</f>
        <v>3.583413218494947E-2</v>
      </c>
      <c r="Q61" s="47">
        <f>P61</f>
        <v>3.583413218494947E-2</v>
      </c>
      <c r="R61" s="48">
        <f>Q61</f>
        <v>3.583413218494947E-2</v>
      </c>
      <c r="S61" s="82"/>
      <c r="T61" s="67">
        <v>13.259549454545455</v>
      </c>
      <c r="U61" s="64">
        <v>12.871458590909089</v>
      </c>
      <c r="V61" s="44">
        <f>'[1]PP FY 2024-25 H1'!K66+'[1]PP FY 2023-24 H2'!K65</f>
        <v>11.982789590909093</v>
      </c>
      <c r="W61" s="52">
        <f>V61</f>
        <v>11.982789590909093</v>
      </c>
      <c r="X61" s="53" t="e">
        <f>#REF!</f>
        <v>#REF!</v>
      </c>
      <c r="Y61" s="54" t="e">
        <f>#REF!</f>
        <v>#REF!</v>
      </c>
      <c r="Z61" s="54" t="e">
        <f>#REF!</f>
        <v>#REF!</v>
      </c>
      <c r="AA61" s="54" t="e">
        <f>#REF!</f>
        <v>#REF!</v>
      </c>
      <c r="AB61" s="55" t="e">
        <f>#REF!</f>
        <v>#REF!</v>
      </c>
      <c r="AC61" s="239">
        <v>592.04281615382456</v>
      </c>
      <c r="AD61" s="91">
        <v>606.55245439814496</v>
      </c>
      <c r="AE61" s="92">
        <f>'[1]PP FY 2024-25 H1'!N66</f>
        <v>550.00002730449478</v>
      </c>
      <c r="AF61" s="67">
        <v>7.8502209999999994</v>
      </c>
      <c r="AG61" s="92">
        <v>7.8072147999999997</v>
      </c>
      <c r="AH61" s="52">
        <f t="shared" ref="AH61:AH65" si="96">AE61</f>
        <v>550.00002730449478</v>
      </c>
      <c r="AI61" s="56">
        <f>MAX((AD61-AC61)/AC61,0)</f>
        <v>2.4507751548412515E-2</v>
      </c>
      <c r="AJ61" s="57">
        <f>MAX((AH61-AD61)/AD61,0)</f>
        <v>0</v>
      </c>
      <c r="AK61" s="58">
        <f>MAX(_xlfn.RRI(2,AC61,AH61),0)</f>
        <v>0</v>
      </c>
      <c r="AL61" s="53">
        <f>AH61*(1+AK61)</f>
        <v>550.00002730449478</v>
      </c>
      <c r="AM61" s="54">
        <f>AL61*(1+AK61)</f>
        <v>550.00002730449478</v>
      </c>
      <c r="AN61" s="54">
        <v>400</v>
      </c>
      <c r="AO61" s="54">
        <f>AN61*(1+AK61)</f>
        <v>400</v>
      </c>
      <c r="AP61" s="55">
        <f>AO61*(1+AK61)</f>
        <v>400</v>
      </c>
      <c r="AQ61" s="52">
        <f>AH61*W61/1000</f>
        <v>6.5905346021840172</v>
      </c>
      <c r="AR61" s="53" t="e">
        <f t="shared" ref="AR61:AV67" si="97">AL61*X61/1000</f>
        <v>#REF!</v>
      </c>
      <c r="AS61" s="54" t="e">
        <f t="shared" si="97"/>
        <v>#REF!</v>
      </c>
      <c r="AT61" s="54" t="e">
        <f t="shared" si="97"/>
        <v>#REF!</v>
      </c>
      <c r="AU61" s="54" t="e">
        <f t="shared" si="97"/>
        <v>#REF!</v>
      </c>
      <c r="AV61" s="55" t="e">
        <f t="shared" si="97"/>
        <v>#REF!</v>
      </c>
      <c r="AW61" s="93"/>
      <c r="AX61" s="91"/>
      <c r="AY61" s="92"/>
      <c r="AZ61" s="94"/>
      <c r="BA61" s="56"/>
      <c r="BB61" s="57"/>
      <c r="BC61" s="58"/>
      <c r="BD61" s="53"/>
      <c r="BE61" s="54"/>
      <c r="BF61" s="54"/>
      <c r="BG61" s="54"/>
      <c r="BH61" s="55"/>
      <c r="BI61" s="53">
        <f t="shared" ref="BI61:BN67" si="98">AZ61+AQ61</f>
        <v>6.5905346021840172</v>
      </c>
      <c r="BJ61" s="54" t="e">
        <f t="shared" ref="BJ61:BN66" si="99">BD61+AR61</f>
        <v>#REF!</v>
      </c>
      <c r="BK61" s="54" t="e">
        <f t="shared" si="99"/>
        <v>#REF!</v>
      </c>
      <c r="BL61" s="54" t="e">
        <f t="shared" si="99"/>
        <v>#REF!</v>
      </c>
      <c r="BM61" s="54" t="e">
        <f t="shared" si="99"/>
        <v>#REF!</v>
      </c>
      <c r="BN61" s="55" t="e">
        <f t="shared" si="99"/>
        <v>#REF!</v>
      </c>
      <c r="BO61" s="78"/>
    </row>
    <row r="62" spans="1:78" ht="15.6" x14ac:dyDescent="0.3">
      <c r="A62" s="3"/>
      <c r="B62" s="14"/>
      <c r="C62" s="182" t="s">
        <v>112</v>
      </c>
      <c r="D62" s="79">
        <f>SUM(D63:D64)</f>
        <v>0</v>
      </c>
      <c r="E62" s="46"/>
      <c r="F62" s="63">
        <f>SUM(F63:F64)</f>
        <v>0</v>
      </c>
      <c r="G62" s="63"/>
      <c r="H62" s="211"/>
      <c r="I62" s="33"/>
      <c r="J62" s="44"/>
      <c r="K62" s="226"/>
      <c r="L62" s="34"/>
      <c r="M62" s="46">
        <v>3.583413218494947E-2</v>
      </c>
      <c r="N62" s="194">
        <f t="shared" ref="N62:R66" si="100">M62</f>
        <v>3.583413218494947E-2</v>
      </c>
      <c r="O62" s="47">
        <f t="shared" si="100"/>
        <v>3.583413218494947E-2</v>
      </c>
      <c r="P62" s="47">
        <f t="shared" si="100"/>
        <v>3.583413218494947E-2</v>
      </c>
      <c r="Q62" s="47">
        <f t="shared" si="100"/>
        <v>3.583413218494947E-2</v>
      </c>
      <c r="R62" s="48">
        <f t="shared" si="100"/>
        <v>3.583413218494947E-2</v>
      </c>
      <c r="S62" s="82"/>
      <c r="T62" s="67">
        <f>SUM(T63:T64)</f>
        <v>200.89078490756305</v>
      </c>
      <c r="U62" s="64">
        <f>SUM(U63:U64)</f>
        <v>228.58658050000003</v>
      </c>
      <c r="V62" s="44">
        <f>'[1]PP FY 2024-25 H1'!K68+'[1]PP FY 2023-24 H2'!K67</f>
        <v>160.01495850000001</v>
      </c>
      <c r="W62" s="67">
        <f t="shared" ref="W62:AB62" si="101">SUM(W63:W64)</f>
        <v>99.993762862745101</v>
      </c>
      <c r="X62" s="67" t="e">
        <f t="shared" si="101"/>
        <v>#REF!</v>
      </c>
      <c r="Y62" s="63" t="e">
        <f t="shared" si="101"/>
        <v>#REF!</v>
      </c>
      <c r="Z62" s="63" t="e">
        <f t="shared" si="101"/>
        <v>#REF!</v>
      </c>
      <c r="AA62" s="63" t="e">
        <f t="shared" si="101"/>
        <v>#REF!</v>
      </c>
      <c r="AB62" s="64" t="e">
        <f t="shared" si="101"/>
        <v>#REF!</v>
      </c>
      <c r="AC62" s="239">
        <v>505.19820919443038</v>
      </c>
      <c r="AD62" s="91">
        <v>510.00000056871232</v>
      </c>
      <c r="AE62" s="92">
        <f>'[1]PP FY 2024-25 H1'!N68</f>
        <v>509.99999999999989</v>
      </c>
      <c r="AF62" s="67">
        <v>101.48966467</v>
      </c>
      <c r="AG62" s="92">
        <v>116.57915618499999</v>
      </c>
      <c r="AH62" s="52">
        <f t="shared" si="96"/>
        <v>509.99999999999989</v>
      </c>
      <c r="AI62" s="56">
        <f>MAX((AD62-AC62)/AC62,0)</f>
        <v>9.5047672119398432E-3</v>
      </c>
      <c r="AJ62" s="57">
        <f>MAX((AH62-AD62)/AD62,0)</f>
        <v>0</v>
      </c>
      <c r="AK62" s="58">
        <f>MAX(_xlfn.RRI(2,AC62,AH62),0)</f>
        <v>4.7411438207447532E-3</v>
      </c>
      <c r="AL62" s="53">
        <v>510</v>
      </c>
      <c r="AM62" s="54">
        <v>510</v>
      </c>
      <c r="AN62" s="95">
        <v>400</v>
      </c>
      <c r="AO62" s="95">
        <v>400</v>
      </c>
      <c r="AP62" s="96">
        <v>400</v>
      </c>
      <c r="AQ62" s="52">
        <f>SUM(AQ63:AQ64)</f>
        <v>50.996819059999986</v>
      </c>
      <c r="AR62" s="53" t="e">
        <f t="shared" si="97"/>
        <v>#REF!</v>
      </c>
      <c r="AS62" s="54" t="e">
        <f t="shared" si="97"/>
        <v>#REF!</v>
      </c>
      <c r="AT62" s="54" t="e">
        <f t="shared" si="97"/>
        <v>#REF!</v>
      </c>
      <c r="AU62" s="54" t="e">
        <f t="shared" si="97"/>
        <v>#REF!</v>
      </c>
      <c r="AV62" s="55" t="e">
        <f t="shared" si="97"/>
        <v>#REF!</v>
      </c>
      <c r="AW62" s="93"/>
      <c r="AX62" s="91"/>
      <c r="AY62" s="92"/>
      <c r="AZ62" s="94"/>
      <c r="BA62" s="56"/>
      <c r="BB62" s="57"/>
      <c r="BC62" s="58"/>
      <c r="BD62" s="53"/>
      <c r="BE62" s="54"/>
      <c r="BF62" s="54"/>
      <c r="BG62" s="54"/>
      <c r="BH62" s="55"/>
      <c r="BI62" s="53">
        <f t="shared" si="98"/>
        <v>50.996819059999986</v>
      </c>
      <c r="BJ62" s="54" t="e">
        <f t="shared" si="99"/>
        <v>#REF!</v>
      </c>
      <c r="BK62" s="54" t="e">
        <f t="shared" si="99"/>
        <v>#REF!</v>
      </c>
      <c r="BL62" s="54" t="e">
        <f t="shared" si="99"/>
        <v>#REF!</v>
      </c>
      <c r="BM62" s="54" t="e">
        <f t="shared" si="99"/>
        <v>#REF!</v>
      </c>
      <c r="BN62" s="55" t="e">
        <f t="shared" si="99"/>
        <v>#REF!</v>
      </c>
      <c r="BO62" s="78"/>
    </row>
    <row r="63" spans="1:78" ht="31.2" x14ac:dyDescent="0.3">
      <c r="A63" s="3"/>
      <c r="B63" s="14"/>
      <c r="C63" s="182" t="s">
        <v>113</v>
      </c>
      <c r="D63" s="29"/>
      <c r="E63" s="46"/>
      <c r="F63" s="97"/>
      <c r="G63" s="97"/>
      <c r="H63" s="214"/>
      <c r="I63" s="33"/>
      <c r="J63" s="44"/>
      <c r="K63" s="226"/>
      <c r="L63" s="34"/>
      <c r="M63" s="46">
        <v>3.583413218494947E-2</v>
      </c>
      <c r="N63" s="194">
        <f t="shared" si="100"/>
        <v>3.583413218494947E-2</v>
      </c>
      <c r="O63" s="47">
        <f t="shared" si="100"/>
        <v>3.583413218494947E-2</v>
      </c>
      <c r="P63" s="47">
        <f t="shared" si="100"/>
        <v>3.583413218494947E-2</v>
      </c>
      <c r="Q63" s="47">
        <f t="shared" si="100"/>
        <v>3.583413218494947E-2</v>
      </c>
      <c r="R63" s="48">
        <f t="shared" si="100"/>
        <v>3.583413218494947E-2</v>
      </c>
      <c r="S63" s="82"/>
      <c r="T63" s="67">
        <v>113.92530068627453</v>
      </c>
      <c r="U63" s="64">
        <v>131.32386063725491</v>
      </c>
      <c r="V63" s="44">
        <v>0</v>
      </c>
      <c r="W63" s="52">
        <f>V63</f>
        <v>0</v>
      </c>
      <c r="X63" s="53"/>
      <c r="Y63" s="54">
        <v>0</v>
      </c>
      <c r="Z63" s="54">
        <v>0</v>
      </c>
      <c r="AA63" s="54">
        <v>0</v>
      </c>
      <c r="AB63" s="55">
        <v>0</v>
      </c>
      <c r="AC63" s="239">
        <v>510.00000043888417</v>
      </c>
      <c r="AD63" s="91">
        <v>510.00000114221433</v>
      </c>
      <c r="AE63" s="92">
        <f>'[1]PP FY 2024-25 H1'!N69</f>
        <v>0</v>
      </c>
      <c r="AF63" s="67">
        <v>58.101903399999998</v>
      </c>
      <c r="AG63" s="92">
        <v>66.975169074999997</v>
      </c>
      <c r="AH63" s="52">
        <f>AD63</f>
        <v>510.00000114221433</v>
      </c>
      <c r="AI63" s="56"/>
      <c r="AJ63" s="57"/>
      <c r="AK63" s="58"/>
      <c r="AL63" s="98"/>
      <c r="AM63" s="99"/>
      <c r="AN63" s="99"/>
      <c r="AO63" s="99"/>
      <c r="AP63" s="100"/>
      <c r="AQ63" s="101">
        <f>AH63*W63/1000</f>
        <v>0</v>
      </c>
      <c r="AR63" s="53">
        <f t="shared" si="97"/>
        <v>0</v>
      </c>
      <c r="AS63" s="54">
        <f t="shared" si="97"/>
        <v>0</v>
      </c>
      <c r="AT63" s="54">
        <f t="shared" si="97"/>
        <v>0</v>
      </c>
      <c r="AU63" s="54">
        <f t="shared" si="97"/>
        <v>0</v>
      </c>
      <c r="AV63" s="55">
        <f t="shared" si="97"/>
        <v>0</v>
      </c>
      <c r="AW63" s="93"/>
      <c r="AX63" s="91"/>
      <c r="AY63" s="92"/>
      <c r="AZ63" s="94"/>
      <c r="BA63" s="56"/>
      <c r="BB63" s="57"/>
      <c r="BC63" s="58"/>
      <c r="BD63" s="53"/>
      <c r="BE63" s="54"/>
      <c r="BF63" s="54"/>
      <c r="BG63" s="54"/>
      <c r="BH63" s="55"/>
      <c r="BI63" s="53">
        <f t="shared" si="98"/>
        <v>0</v>
      </c>
      <c r="BJ63" s="54">
        <f t="shared" si="99"/>
        <v>0</v>
      </c>
      <c r="BK63" s="54">
        <f t="shared" si="99"/>
        <v>0</v>
      </c>
      <c r="BL63" s="54">
        <f t="shared" si="99"/>
        <v>0</v>
      </c>
      <c r="BM63" s="54">
        <f t="shared" si="99"/>
        <v>0</v>
      </c>
      <c r="BN63" s="55">
        <f t="shared" si="99"/>
        <v>0</v>
      </c>
      <c r="BO63" s="78"/>
    </row>
    <row r="64" spans="1:78" ht="15.6" x14ac:dyDescent="0.3">
      <c r="A64" s="3"/>
      <c r="B64" s="14"/>
      <c r="C64" s="182" t="s">
        <v>114</v>
      </c>
      <c r="D64" s="29"/>
      <c r="E64" s="46"/>
      <c r="F64" s="97"/>
      <c r="G64" s="97"/>
      <c r="H64" s="214"/>
      <c r="I64" s="33"/>
      <c r="J64" s="44"/>
      <c r="K64" s="226"/>
      <c r="L64" s="34"/>
      <c r="M64" s="46">
        <v>3.583413218494947E-2</v>
      </c>
      <c r="N64" s="194">
        <f t="shared" si="100"/>
        <v>3.583413218494947E-2</v>
      </c>
      <c r="O64" s="47">
        <f t="shared" si="100"/>
        <v>3.583413218494947E-2</v>
      </c>
      <c r="P64" s="47">
        <f t="shared" si="100"/>
        <v>3.583413218494947E-2</v>
      </c>
      <c r="Q64" s="47">
        <f t="shared" si="100"/>
        <v>3.583413218494947E-2</v>
      </c>
      <c r="R64" s="48">
        <f t="shared" si="100"/>
        <v>3.583413218494947E-2</v>
      </c>
      <c r="S64" s="82"/>
      <c r="T64" s="67">
        <v>86.965484221288534</v>
      </c>
      <c r="U64" s="64">
        <v>97.262719862745101</v>
      </c>
      <c r="V64" s="44">
        <f>'[1]PP FY 2024-25 H1'!K70+'[1]PP FY 2023-24 H2'!K69</f>
        <v>99.993762862745101</v>
      </c>
      <c r="W64" s="52">
        <f>V64</f>
        <v>99.993762862745101</v>
      </c>
      <c r="X64" s="53" t="e">
        <f>#REF!</f>
        <v>#REF!</v>
      </c>
      <c r="Y64" s="54" t="e">
        <f>#REF!</f>
        <v>#REF!</v>
      </c>
      <c r="Z64" s="54" t="e">
        <f>#REF!</f>
        <v>#REF!</v>
      </c>
      <c r="AA64" s="54" t="e">
        <f>#REF!</f>
        <v>#REF!</v>
      </c>
      <c r="AB64" s="55" t="e">
        <f>#REF!</f>
        <v>#REF!</v>
      </c>
      <c r="AC64" s="239">
        <v>498.90778161595057</v>
      </c>
      <c r="AD64" s="91">
        <v>509.99999979437149</v>
      </c>
      <c r="AE64" s="92">
        <f>'[1]PP FY 2024-25 H1'!N70</f>
        <v>509.99999999999989</v>
      </c>
      <c r="AF64" s="67">
        <v>43.387756809999999</v>
      </c>
      <c r="AG64" s="92">
        <v>49.603987110000006</v>
      </c>
      <c r="AH64" s="52">
        <f t="shared" si="96"/>
        <v>509.99999999999989</v>
      </c>
      <c r="AI64" s="56"/>
      <c r="AJ64" s="57"/>
      <c r="AK64" s="58"/>
      <c r="AL64" s="98">
        <v>510</v>
      </c>
      <c r="AM64" s="99">
        <v>510</v>
      </c>
      <c r="AN64" s="102">
        <v>400</v>
      </c>
      <c r="AO64" s="102">
        <v>400</v>
      </c>
      <c r="AP64" s="103">
        <v>400</v>
      </c>
      <c r="AQ64" s="101">
        <f>AH64*W64/1000</f>
        <v>50.996819059999986</v>
      </c>
      <c r="AR64" s="53" t="e">
        <f t="shared" si="97"/>
        <v>#REF!</v>
      </c>
      <c r="AS64" s="54" t="e">
        <f t="shared" si="97"/>
        <v>#REF!</v>
      </c>
      <c r="AT64" s="54" t="e">
        <f t="shared" si="97"/>
        <v>#REF!</v>
      </c>
      <c r="AU64" s="54" t="e">
        <f t="shared" si="97"/>
        <v>#REF!</v>
      </c>
      <c r="AV64" s="55" t="e">
        <f t="shared" si="97"/>
        <v>#REF!</v>
      </c>
      <c r="AW64" s="93"/>
      <c r="AX64" s="91"/>
      <c r="AY64" s="92"/>
      <c r="AZ64" s="94"/>
      <c r="BA64" s="56"/>
      <c r="BB64" s="57"/>
      <c r="BC64" s="58"/>
      <c r="BD64" s="53"/>
      <c r="BE64" s="54"/>
      <c r="BF64" s="54"/>
      <c r="BG64" s="54"/>
      <c r="BH64" s="55"/>
      <c r="BI64" s="53">
        <f t="shared" si="98"/>
        <v>50.996819059999986</v>
      </c>
      <c r="BJ64" s="54" t="e">
        <f t="shared" si="99"/>
        <v>#REF!</v>
      </c>
      <c r="BK64" s="54" t="e">
        <f t="shared" si="99"/>
        <v>#REF!</v>
      </c>
      <c r="BL64" s="54" t="e">
        <f t="shared" si="99"/>
        <v>#REF!</v>
      </c>
      <c r="BM64" s="54" t="e">
        <f t="shared" si="99"/>
        <v>#REF!</v>
      </c>
      <c r="BN64" s="55" t="e">
        <f t="shared" si="99"/>
        <v>#REF!</v>
      </c>
      <c r="BO64" s="78"/>
    </row>
    <row r="65" spans="1:78" ht="15.6" x14ac:dyDescent="0.3">
      <c r="A65" s="3"/>
      <c r="B65" s="71"/>
      <c r="C65" s="182" t="s">
        <v>115</v>
      </c>
      <c r="D65" s="79">
        <v>25</v>
      </c>
      <c r="E65" s="46">
        <v>1</v>
      </c>
      <c r="F65" s="63">
        <f>D65*E65</f>
        <v>25</v>
      </c>
      <c r="G65" s="63" t="s">
        <v>111</v>
      </c>
      <c r="H65" s="211">
        <f t="shared" ref="H65" si="102">SUM(F65,G65)</f>
        <v>25</v>
      </c>
      <c r="I65" s="65"/>
      <c r="J65" s="44"/>
      <c r="K65" s="228"/>
      <c r="L65" s="66"/>
      <c r="M65" s="46">
        <v>3.583413218494947E-2</v>
      </c>
      <c r="N65" s="194">
        <f t="shared" si="100"/>
        <v>3.583413218494947E-2</v>
      </c>
      <c r="O65" s="47">
        <f t="shared" si="100"/>
        <v>3.583413218494947E-2</v>
      </c>
      <c r="P65" s="47">
        <f t="shared" si="100"/>
        <v>3.583413218494947E-2</v>
      </c>
      <c r="Q65" s="47">
        <f t="shared" si="100"/>
        <v>3.583413218494947E-2</v>
      </c>
      <c r="R65" s="48">
        <f t="shared" si="100"/>
        <v>3.583413218494947E-2</v>
      </c>
      <c r="S65" s="82"/>
      <c r="T65" s="67">
        <v>50.330057309999994</v>
      </c>
      <c r="U65" s="64">
        <v>47.391011599999999</v>
      </c>
      <c r="V65" s="44">
        <f>'[1]PP FY 2024-25 H1'!K67+'[1]PP FY 2023-24 H2'!K66</f>
        <v>45.556515599999997</v>
      </c>
      <c r="W65" s="53" t="e">
        <f>#REF!</f>
        <v>#REF!</v>
      </c>
      <c r="X65" s="53" t="e">
        <f>#REF!</f>
        <v>#REF!</v>
      </c>
      <c r="Y65" s="54" t="e">
        <f>#REF!</f>
        <v>#REF!</v>
      </c>
      <c r="Z65" s="54" t="e">
        <f>#REF!</f>
        <v>#REF!</v>
      </c>
      <c r="AA65" s="54" t="e">
        <f>#REF!</f>
        <v>#REF!</v>
      </c>
      <c r="AB65" s="55" t="e">
        <f>#REF!</f>
        <v>#REF!</v>
      </c>
      <c r="AC65" s="239">
        <v>593.00006644478822</v>
      </c>
      <c r="AD65" s="91"/>
      <c r="AE65" s="92">
        <f>'[1]PP FY 2024-25 H1'!N67</f>
        <v>550.00000248946765</v>
      </c>
      <c r="AF65" s="67">
        <v>29.845727328999999</v>
      </c>
      <c r="AG65" s="92">
        <v>28.008087738999997</v>
      </c>
      <c r="AH65" s="52">
        <f t="shared" si="96"/>
        <v>550.00000248946765</v>
      </c>
      <c r="AI65" s="56">
        <f>MAX((AD65-AC65)/AC65,0)</f>
        <v>0</v>
      </c>
      <c r="AJ65" s="57" t="e">
        <f>MAX((AH65-AD65)/AD65,0)</f>
        <v>#DIV/0!</v>
      </c>
      <c r="AK65" s="58">
        <f>MAX(_xlfn.RRI(2,AC65,AH65),0)</f>
        <v>0</v>
      </c>
      <c r="AL65" s="98">
        <f>AH65*(1+AK65)</f>
        <v>550.00000248946765</v>
      </c>
      <c r="AM65" s="99">
        <f>AL65*(1+AK65)</f>
        <v>550.00000248946765</v>
      </c>
      <c r="AN65" s="99">
        <f>AM65*(1+AK65)</f>
        <v>550.00000248946765</v>
      </c>
      <c r="AO65" s="99">
        <f>AN65*(1+AK65)</f>
        <v>550.00000248946765</v>
      </c>
      <c r="AP65" s="100">
        <f>AO65*(1+AK65)</f>
        <v>550.00000248946765</v>
      </c>
      <c r="AQ65" s="101" t="e">
        <f>AH65*W65/1000</f>
        <v>#REF!</v>
      </c>
      <c r="AR65" s="53" t="e">
        <f t="shared" si="97"/>
        <v>#REF!</v>
      </c>
      <c r="AS65" s="54" t="e">
        <f t="shared" si="97"/>
        <v>#REF!</v>
      </c>
      <c r="AT65" s="54" t="e">
        <f t="shared" si="97"/>
        <v>#REF!</v>
      </c>
      <c r="AU65" s="54" t="e">
        <f t="shared" si="97"/>
        <v>#REF!</v>
      </c>
      <c r="AV65" s="55" t="e">
        <f t="shared" si="97"/>
        <v>#REF!</v>
      </c>
      <c r="AW65" s="93"/>
      <c r="AX65" s="91"/>
      <c r="AY65" s="92"/>
      <c r="AZ65" s="94"/>
      <c r="BA65" s="56"/>
      <c r="BB65" s="57"/>
      <c r="BC65" s="58"/>
      <c r="BD65" s="53"/>
      <c r="BE65" s="54"/>
      <c r="BF65" s="54"/>
      <c r="BG65" s="54"/>
      <c r="BH65" s="55"/>
      <c r="BI65" s="53" t="e">
        <f t="shared" si="98"/>
        <v>#REF!</v>
      </c>
      <c r="BJ65" s="54" t="e">
        <f t="shared" si="99"/>
        <v>#REF!</v>
      </c>
      <c r="BK65" s="54" t="e">
        <f t="shared" si="99"/>
        <v>#REF!</v>
      </c>
      <c r="BL65" s="54" t="e">
        <f t="shared" si="99"/>
        <v>#REF!</v>
      </c>
      <c r="BM65" s="54" t="e">
        <f t="shared" si="99"/>
        <v>#REF!</v>
      </c>
      <c r="BN65" s="55" t="e">
        <f t="shared" si="99"/>
        <v>#REF!</v>
      </c>
      <c r="BO65" s="78"/>
    </row>
    <row r="66" spans="1:78" ht="15.6" x14ac:dyDescent="0.3">
      <c r="B66" s="71"/>
      <c r="C66" s="182" t="s">
        <v>116</v>
      </c>
      <c r="D66" s="79"/>
      <c r="E66" s="46">
        <v>1</v>
      </c>
      <c r="F66" s="63"/>
      <c r="G66" s="63"/>
      <c r="H66" s="211"/>
      <c r="I66" s="65"/>
      <c r="J66" s="44"/>
      <c r="K66" s="228"/>
      <c r="L66" s="66"/>
      <c r="M66" s="46">
        <v>0</v>
      </c>
      <c r="N66" s="194">
        <f t="shared" si="100"/>
        <v>0</v>
      </c>
      <c r="O66" s="47">
        <f t="shared" si="100"/>
        <v>0</v>
      </c>
      <c r="P66" s="47">
        <f t="shared" si="100"/>
        <v>0</v>
      </c>
      <c r="Q66" s="47">
        <f t="shared" si="100"/>
        <v>0</v>
      </c>
      <c r="R66" s="48">
        <f t="shared" si="100"/>
        <v>0</v>
      </c>
      <c r="S66" s="66"/>
      <c r="T66" s="67">
        <v>1.441675</v>
      </c>
      <c r="U66" s="64">
        <v>1.84</v>
      </c>
      <c r="V66" s="66"/>
      <c r="W66" s="53">
        <v>0.96811117574399985</v>
      </c>
      <c r="X66" s="53">
        <v>1.5002811757439998</v>
      </c>
      <c r="Y66" s="53">
        <v>2.1211461757439998</v>
      </c>
      <c r="Z66" s="53">
        <v>2.742011175744</v>
      </c>
      <c r="AA66" s="53">
        <v>3.6289611757439997</v>
      </c>
      <c r="AB66" s="53">
        <v>4.811561175744</v>
      </c>
      <c r="AC66" s="239">
        <v>304.13629562834893</v>
      </c>
      <c r="AD66" s="91">
        <v>311.85885434782608</v>
      </c>
      <c r="AE66" s="104"/>
      <c r="AF66" s="67">
        <v>0.43846569399999996</v>
      </c>
      <c r="AG66" s="92">
        <v>0.57382029199999995</v>
      </c>
      <c r="AH66" s="52">
        <f>AL66</f>
        <v>371</v>
      </c>
      <c r="AI66" s="56">
        <f>MAX((AD66-AC66)/AC66,0)</f>
        <v>2.5391769514132662E-2</v>
      </c>
      <c r="AJ66" s="57">
        <f>MAX((AH66-AD66)/AD66,0)</f>
        <v>0.18964074557335453</v>
      </c>
      <c r="AK66" s="58">
        <f>MAX(_xlfn.RRI(2,AC66,AH66),0)</f>
        <v>0.10446721508135948</v>
      </c>
      <c r="AL66" s="105">
        <v>371</v>
      </c>
      <c r="AM66" s="105">
        <f>AL66</f>
        <v>371</v>
      </c>
      <c r="AN66" s="105">
        <f t="shared" ref="AN66:AP66" si="103">AM66</f>
        <v>371</v>
      </c>
      <c r="AO66" s="105">
        <f t="shared" si="103"/>
        <v>371</v>
      </c>
      <c r="AP66" s="105">
        <f t="shared" si="103"/>
        <v>371</v>
      </c>
      <c r="AQ66" s="101">
        <f>AH66*W66/1000</f>
        <v>0.35916924620102397</v>
      </c>
      <c r="AR66" s="53">
        <f t="shared" si="97"/>
        <v>0.55660431620102391</v>
      </c>
      <c r="AS66" s="53">
        <f t="shared" si="97"/>
        <v>0.786945231201024</v>
      </c>
      <c r="AT66" s="53">
        <f t="shared" si="97"/>
        <v>1.0172861462010241</v>
      </c>
      <c r="AU66" s="53">
        <f t="shared" si="97"/>
        <v>1.3463445962010239</v>
      </c>
      <c r="AV66" s="53">
        <f t="shared" si="97"/>
        <v>1.785089196201024</v>
      </c>
      <c r="AW66" s="106"/>
      <c r="AX66" s="107"/>
      <c r="AY66" s="104"/>
      <c r="AZ66" s="108"/>
      <c r="BA66" s="106"/>
      <c r="BB66" s="109"/>
      <c r="BC66" s="104"/>
      <c r="BD66" s="106"/>
      <c r="BE66" s="109"/>
      <c r="BF66" s="109"/>
      <c r="BG66" s="109"/>
      <c r="BH66" s="104"/>
      <c r="BI66" s="53">
        <f t="shared" si="98"/>
        <v>0.35916924620102397</v>
      </c>
      <c r="BJ66" s="54">
        <f t="shared" si="99"/>
        <v>0.55660431620102391</v>
      </c>
      <c r="BK66" s="54">
        <f t="shared" si="99"/>
        <v>0.786945231201024</v>
      </c>
      <c r="BL66" s="54">
        <f t="shared" si="99"/>
        <v>1.0172861462010241</v>
      </c>
      <c r="BM66" s="54">
        <f t="shared" si="99"/>
        <v>1.3463445962010239</v>
      </c>
      <c r="BN66" s="55">
        <f t="shared" si="99"/>
        <v>1.785089196201024</v>
      </c>
      <c r="BO66" s="78"/>
    </row>
    <row r="67" spans="1:78" ht="15.6" x14ac:dyDescent="0.3">
      <c r="B67" s="71"/>
      <c r="C67" s="182" t="e">
        <f>#REF!</f>
        <v>#REF!</v>
      </c>
      <c r="D67" s="79"/>
      <c r="E67" s="46"/>
      <c r="F67" s="63"/>
      <c r="G67" s="63"/>
      <c r="H67" s="211"/>
      <c r="I67" s="65"/>
      <c r="J67" s="44"/>
      <c r="K67" s="228"/>
      <c r="L67" s="66"/>
      <c r="M67" s="46"/>
      <c r="N67" s="194"/>
      <c r="O67" s="47"/>
      <c r="P67" s="47"/>
      <c r="Q67" s="47"/>
      <c r="R67" s="48"/>
      <c r="S67" s="66"/>
      <c r="T67" s="67"/>
      <c r="U67" s="64"/>
      <c r="V67" s="66"/>
      <c r="W67" s="53">
        <v>22.338000000000001</v>
      </c>
      <c r="X67" s="53">
        <v>223.38</v>
      </c>
      <c r="Y67" s="53">
        <v>446.76</v>
      </c>
      <c r="Z67" s="53">
        <v>670.14</v>
      </c>
      <c r="AA67" s="53">
        <v>893.52</v>
      </c>
      <c r="AB67" s="53">
        <v>1042.4399999999998</v>
      </c>
      <c r="AC67" s="239"/>
      <c r="AD67" s="91"/>
      <c r="AE67" s="104"/>
      <c r="AF67" s="67"/>
      <c r="AG67" s="92"/>
      <c r="AH67" s="52">
        <f>AL67</f>
        <v>400</v>
      </c>
      <c r="AI67" s="56"/>
      <c r="AJ67" s="57"/>
      <c r="AK67" s="58"/>
      <c r="AL67" s="105">
        <v>400</v>
      </c>
      <c r="AM67" s="105">
        <v>400</v>
      </c>
      <c r="AN67" s="105">
        <v>400</v>
      </c>
      <c r="AO67" s="105">
        <v>400</v>
      </c>
      <c r="AP67" s="105">
        <v>400</v>
      </c>
      <c r="AQ67" s="101">
        <f>AH67*W67/1000</f>
        <v>8.9352</v>
      </c>
      <c r="AR67" s="53">
        <f t="shared" si="97"/>
        <v>89.352000000000004</v>
      </c>
      <c r="AS67" s="53">
        <f t="shared" si="97"/>
        <v>178.70400000000001</v>
      </c>
      <c r="AT67" s="53">
        <f t="shared" si="97"/>
        <v>268.05599999999998</v>
      </c>
      <c r="AU67" s="53">
        <f t="shared" si="97"/>
        <v>357.40800000000002</v>
      </c>
      <c r="AV67" s="53">
        <f t="shared" si="97"/>
        <v>416.97599999999994</v>
      </c>
      <c r="AW67" s="106"/>
      <c r="AX67" s="107"/>
      <c r="AY67" s="104"/>
      <c r="AZ67" s="108"/>
      <c r="BA67" s="106"/>
      <c r="BB67" s="109"/>
      <c r="BC67" s="104"/>
      <c r="BD67" s="106"/>
      <c r="BE67" s="109"/>
      <c r="BF67" s="109"/>
      <c r="BG67" s="109"/>
      <c r="BH67" s="104"/>
      <c r="BI67" s="53">
        <f t="shared" si="98"/>
        <v>8.9352</v>
      </c>
      <c r="BJ67" s="53">
        <f t="shared" si="98"/>
        <v>89.352000000000004</v>
      </c>
      <c r="BK67" s="53">
        <f t="shared" si="98"/>
        <v>178.70400000000001</v>
      </c>
      <c r="BL67" s="53">
        <f t="shared" si="98"/>
        <v>268.05599999999998</v>
      </c>
      <c r="BM67" s="53">
        <f t="shared" si="98"/>
        <v>357.40800000000002</v>
      </c>
      <c r="BN67" s="53">
        <f t="shared" si="98"/>
        <v>416.97599999999994</v>
      </c>
      <c r="BO67" s="78"/>
    </row>
    <row r="68" spans="1:78" ht="15.6" x14ac:dyDescent="0.3">
      <c r="B68" s="71"/>
      <c r="C68" s="182"/>
      <c r="D68" s="79"/>
      <c r="E68" s="90"/>
      <c r="F68" s="63"/>
      <c r="G68" s="63"/>
      <c r="H68" s="211"/>
      <c r="I68" s="65"/>
      <c r="J68" s="44"/>
      <c r="K68" s="228"/>
      <c r="L68" s="66"/>
      <c r="M68" s="67"/>
      <c r="N68" s="195"/>
      <c r="O68" s="63"/>
      <c r="P68" s="63"/>
      <c r="Q68" s="63"/>
      <c r="R68" s="64"/>
      <c r="S68" s="66"/>
      <c r="T68" s="67"/>
      <c r="U68" s="64"/>
      <c r="V68" s="66"/>
      <c r="W68" s="52"/>
      <c r="X68" s="53"/>
      <c r="Y68" s="54"/>
      <c r="Z68" s="54"/>
      <c r="AA68" s="54"/>
      <c r="AB68" s="55"/>
      <c r="AC68" s="239"/>
      <c r="AD68" s="109"/>
      <c r="AE68" s="104"/>
      <c r="AF68" s="106"/>
      <c r="AG68" s="104"/>
      <c r="AH68" s="108"/>
      <c r="AI68" s="106"/>
      <c r="AJ68" s="109"/>
      <c r="AK68" s="104"/>
      <c r="AL68" s="105"/>
      <c r="AM68" s="110"/>
      <c r="AN68" s="110"/>
      <c r="AO68" s="110"/>
      <c r="AP68" s="111"/>
      <c r="AQ68" s="112"/>
      <c r="AR68" s="53"/>
      <c r="AS68" s="54"/>
      <c r="AT68" s="54"/>
      <c r="AU68" s="54"/>
      <c r="AV68" s="55"/>
      <c r="AW68" s="106"/>
      <c r="AX68" s="107"/>
      <c r="AY68" s="104"/>
      <c r="AZ68" s="108"/>
      <c r="BA68" s="106"/>
      <c r="BB68" s="109"/>
      <c r="BC68" s="104"/>
      <c r="BD68" s="106"/>
      <c r="BE68" s="109"/>
      <c r="BF68" s="109"/>
      <c r="BG68" s="109"/>
      <c r="BH68" s="104"/>
      <c r="BI68" s="53"/>
      <c r="BJ68" s="54"/>
      <c r="BK68" s="54"/>
      <c r="BL68" s="54"/>
      <c r="BM68" s="54"/>
      <c r="BN68" s="55"/>
      <c r="BO68" s="78"/>
    </row>
    <row r="69" spans="1:78" ht="15.6" x14ac:dyDescent="0.3">
      <c r="A69" s="3"/>
      <c r="B69" s="14" t="s">
        <v>77</v>
      </c>
      <c r="C69" s="179" t="s">
        <v>117</v>
      </c>
      <c r="D69" s="29">
        <f>SUM(D70:D75)</f>
        <v>102.34</v>
      </c>
      <c r="E69" s="46"/>
      <c r="F69" s="31">
        <f>SUM(F70:F75)</f>
        <v>102.34</v>
      </c>
      <c r="G69" s="31">
        <f>SUM(G70:G75)</f>
        <v>0</v>
      </c>
      <c r="H69" s="209">
        <f>SUM(H70:H75)</f>
        <v>102.34</v>
      </c>
      <c r="I69" s="65"/>
      <c r="J69" s="44"/>
      <c r="K69" s="228"/>
      <c r="L69" s="66"/>
      <c r="M69" s="67"/>
      <c r="N69" s="195"/>
      <c r="O69" s="63"/>
      <c r="P69" s="63"/>
      <c r="Q69" s="63"/>
      <c r="R69" s="64"/>
      <c r="S69" s="113"/>
      <c r="T69" s="38">
        <f t="shared" ref="T69:V69" si="104">SUM(T70:T75)</f>
        <v>403.7458077</v>
      </c>
      <c r="U69" s="32">
        <f t="shared" si="104"/>
        <v>463.41283266965843</v>
      </c>
      <c r="V69" s="34">
        <f t="shared" si="104"/>
        <v>445.38794236665842</v>
      </c>
      <c r="W69" s="38" t="e">
        <f>SUM(W70:W77)</f>
        <v>#REF!</v>
      </c>
      <c r="X69" s="38" t="e">
        <f>SUM(X70:X77)</f>
        <v>#REF!</v>
      </c>
      <c r="Y69" s="38" t="e">
        <f t="shared" ref="Y69:AB69" si="105">SUM(Y70:Y77)</f>
        <v>#REF!</v>
      </c>
      <c r="Z69" s="38" t="e">
        <f t="shared" si="105"/>
        <v>#REF!</v>
      </c>
      <c r="AA69" s="38" t="e">
        <f t="shared" si="105"/>
        <v>#REF!</v>
      </c>
      <c r="AB69" s="38" t="e">
        <f t="shared" si="105"/>
        <v>#REF!</v>
      </c>
      <c r="AC69" s="236"/>
      <c r="AD69" s="91"/>
      <c r="AE69" s="92"/>
      <c r="AF69" s="38">
        <f>SUM(AF70:AF75)</f>
        <v>163.53229201460002</v>
      </c>
      <c r="AG69" s="32">
        <f>SUM(AG70:AG75)</f>
        <v>178.59084464390006</v>
      </c>
      <c r="AH69" s="68"/>
      <c r="AI69" s="93"/>
      <c r="AJ69" s="91"/>
      <c r="AK69" s="92"/>
      <c r="AL69" s="114"/>
      <c r="AM69" s="115"/>
      <c r="AN69" s="115"/>
      <c r="AO69" s="115"/>
      <c r="AP69" s="116"/>
      <c r="AQ69" s="114" t="e">
        <f>SUM(AQ70:AQ77)</f>
        <v>#REF!</v>
      </c>
      <c r="AR69" s="38" t="e">
        <f>SUM(AR70:AR77)</f>
        <v>#REF!</v>
      </c>
      <c r="AS69" s="38" t="e">
        <f t="shared" ref="AS69:AV69" si="106">SUM(AS70:AS77)</f>
        <v>#REF!</v>
      </c>
      <c r="AT69" s="38" t="e">
        <f t="shared" si="106"/>
        <v>#REF!</v>
      </c>
      <c r="AU69" s="38" t="e">
        <f t="shared" si="106"/>
        <v>#REF!</v>
      </c>
      <c r="AV69" s="38" t="e">
        <f t="shared" si="106"/>
        <v>#REF!</v>
      </c>
      <c r="AW69" s="93"/>
      <c r="AX69" s="91"/>
      <c r="AY69" s="92"/>
      <c r="AZ69" s="94"/>
      <c r="BA69" s="93"/>
      <c r="BB69" s="91"/>
      <c r="BC69" s="92"/>
      <c r="BD69" s="93"/>
      <c r="BE69" s="91"/>
      <c r="BF69" s="91"/>
      <c r="BG69" s="91"/>
      <c r="BH69" s="92"/>
      <c r="BI69" s="72" t="e">
        <f>SUM(BI70:BI77)</f>
        <v>#REF!</v>
      </c>
      <c r="BJ69" s="72" t="e">
        <f t="shared" ref="BJ69:BN69" si="107">SUM(BJ70:BJ77)</f>
        <v>#REF!</v>
      </c>
      <c r="BK69" s="72" t="e">
        <f t="shared" si="107"/>
        <v>#REF!</v>
      </c>
      <c r="BL69" s="72" t="e">
        <f t="shared" si="107"/>
        <v>#REF!</v>
      </c>
      <c r="BM69" s="72" t="e">
        <f t="shared" si="107"/>
        <v>#REF!</v>
      </c>
      <c r="BN69" s="72" t="e">
        <f t="shared" si="107"/>
        <v>#REF!</v>
      </c>
      <c r="BO69" s="78"/>
    </row>
    <row r="70" spans="1:78" ht="15.6" x14ac:dyDescent="0.3">
      <c r="B70" s="71"/>
      <c r="C70" s="185" t="s">
        <v>118</v>
      </c>
      <c r="D70" s="79">
        <v>50</v>
      </c>
      <c r="E70" s="46">
        <v>1</v>
      </c>
      <c r="F70" s="63">
        <f>D70*E70</f>
        <v>50</v>
      </c>
      <c r="G70" s="63">
        <v>0</v>
      </c>
      <c r="H70" s="211">
        <f t="shared" ref="H70" si="108">SUM(F70,G70)</f>
        <v>50</v>
      </c>
      <c r="I70" s="65"/>
      <c r="J70" s="44"/>
      <c r="K70" s="228"/>
      <c r="L70" s="66"/>
      <c r="M70" s="46">
        <v>3.583413218494947E-2</v>
      </c>
      <c r="N70" s="194">
        <f t="shared" ref="N70:R75" si="109">M70</f>
        <v>3.583413218494947E-2</v>
      </c>
      <c r="O70" s="47">
        <f t="shared" si="109"/>
        <v>3.583413218494947E-2</v>
      </c>
      <c r="P70" s="47">
        <f t="shared" si="109"/>
        <v>3.583413218494947E-2</v>
      </c>
      <c r="Q70" s="47">
        <f t="shared" si="109"/>
        <v>3.583413218494947E-2</v>
      </c>
      <c r="R70" s="48">
        <f t="shared" si="109"/>
        <v>3.583413218494947E-2</v>
      </c>
      <c r="S70" s="82"/>
      <c r="T70" s="67">
        <v>139.46194750000001</v>
      </c>
      <c r="U70" s="64">
        <v>125.31425471225091</v>
      </c>
      <c r="V70" s="44">
        <f>'[1]PP FY 2024-25 H1'!K63+'[1]PP FY 2023-24 H2'!K62</f>
        <v>140.18811771225091</v>
      </c>
      <c r="W70" s="53">
        <v>140.75</v>
      </c>
      <c r="X70" s="53">
        <v>140.75</v>
      </c>
      <c r="Y70" s="54">
        <v>140.75</v>
      </c>
      <c r="Z70" s="54">
        <v>140.75</v>
      </c>
      <c r="AA70" s="54">
        <v>140.75</v>
      </c>
      <c r="AB70" s="55">
        <v>140.75</v>
      </c>
      <c r="AC70" s="239">
        <v>271.00035582824484</v>
      </c>
      <c r="AD70" s="107">
        <v>270.29705337814704</v>
      </c>
      <c r="AE70" s="117">
        <f>'[1]PP FY 2024-25 H1'!N63</f>
        <v>271.00000001883609</v>
      </c>
      <c r="AF70" s="67">
        <v>37.794237397000003</v>
      </c>
      <c r="AG70" s="117">
        <v>33.872073794999999</v>
      </c>
      <c r="AH70" s="52">
        <f t="shared" ref="AH70:AH75" si="110">AE70</f>
        <v>271.00000001883609</v>
      </c>
      <c r="AI70" s="56">
        <f>MAX((AD70-AC70)/AC70,0)</f>
        <v>0</v>
      </c>
      <c r="AJ70" s="57">
        <f>MAX((AH70-AD70)/AD70,0)</f>
        <v>2.6006448531483732E-3</v>
      </c>
      <c r="AK70" s="58">
        <f>MAX(_xlfn.RRI(2,AC70,AH70),0)</f>
        <v>0</v>
      </c>
      <c r="AL70" s="53">
        <v>279</v>
      </c>
      <c r="AM70" s="54">
        <v>279</v>
      </c>
      <c r="AN70" s="54">
        <v>279</v>
      </c>
      <c r="AO70" s="54">
        <v>279</v>
      </c>
      <c r="AP70" s="55">
        <v>279</v>
      </c>
      <c r="AQ70" s="52">
        <f t="shared" ref="AQ70:AQ74" si="111">AH70*W70/1000</f>
        <v>38.143250002651179</v>
      </c>
      <c r="AR70" s="53">
        <f t="shared" ref="AR70:AV77" si="112">AL70*X70/1000</f>
        <v>39.26925</v>
      </c>
      <c r="AS70" s="54">
        <f t="shared" si="112"/>
        <v>39.26925</v>
      </c>
      <c r="AT70" s="54">
        <f t="shared" si="112"/>
        <v>39.26925</v>
      </c>
      <c r="AU70" s="54">
        <f t="shared" si="112"/>
        <v>39.26925</v>
      </c>
      <c r="AV70" s="55">
        <f t="shared" si="112"/>
        <v>39.26925</v>
      </c>
      <c r="AW70" s="106"/>
      <c r="AX70" s="109"/>
      <c r="AY70" s="104"/>
      <c r="AZ70" s="108"/>
      <c r="BA70" s="56"/>
      <c r="BB70" s="57"/>
      <c r="BC70" s="58"/>
      <c r="BD70" s="53"/>
      <c r="BE70" s="54"/>
      <c r="BF70" s="54"/>
      <c r="BG70" s="54"/>
      <c r="BH70" s="55"/>
      <c r="BI70" s="53">
        <f t="shared" ref="BI70:BN77" si="113">AZ70+AQ70</f>
        <v>38.143250002651179</v>
      </c>
      <c r="BJ70" s="54">
        <f t="shared" ref="BJ70:BN73" si="114">BD70+AR70</f>
        <v>39.26925</v>
      </c>
      <c r="BK70" s="54">
        <f t="shared" si="114"/>
        <v>39.26925</v>
      </c>
      <c r="BL70" s="54">
        <f t="shared" si="114"/>
        <v>39.26925</v>
      </c>
      <c r="BM70" s="54">
        <f t="shared" si="114"/>
        <v>39.26925</v>
      </c>
      <c r="BN70" s="55">
        <f t="shared" si="114"/>
        <v>39.26925</v>
      </c>
      <c r="BO70" s="78"/>
    </row>
    <row r="71" spans="1:78" ht="15.6" x14ac:dyDescent="0.3">
      <c r="B71" s="71"/>
      <c r="C71" s="182" t="s">
        <v>119</v>
      </c>
      <c r="D71" s="79"/>
      <c r="E71" s="46">
        <v>1</v>
      </c>
      <c r="F71" s="63"/>
      <c r="G71" s="63"/>
      <c r="H71" s="211"/>
      <c r="I71" s="65"/>
      <c r="J71" s="44"/>
      <c r="K71" s="228"/>
      <c r="L71" s="66"/>
      <c r="M71" s="46">
        <v>3.583413218494947E-2</v>
      </c>
      <c r="N71" s="194">
        <f t="shared" si="109"/>
        <v>3.583413218494947E-2</v>
      </c>
      <c r="O71" s="47">
        <f t="shared" si="109"/>
        <v>3.583413218494947E-2</v>
      </c>
      <c r="P71" s="47">
        <f t="shared" si="109"/>
        <v>3.583413218494947E-2</v>
      </c>
      <c r="Q71" s="47">
        <f t="shared" si="109"/>
        <v>3.583413218494947E-2</v>
      </c>
      <c r="R71" s="48">
        <f t="shared" si="109"/>
        <v>3.583413218494947E-2</v>
      </c>
      <c r="S71" s="82"/>
      <c r="T71" s="67">
        <v>228.5598177</v>
      </c>
      <c r="U71" s="64">
        <v>213.27727625844554</v>
      </c>
      <c r="V71" s="52">
        <f>'[1]PP FY 2024-25 H1'!K65+'[1]PP FY 2023-24 H2'!K64</f>
        <v>181.05402195544556</v>
      </c>
      <c r="W71" s="53">
        <v>188.71</v>
      </c>
      <c r="X71" s="53">
        <v>188.71</v>
      </c>
      <c r="Y71" s="53">
        <v>188.71</v>
      </c>
      <c r="Z71" s="53">
        <v>188.71</v>
      </c>
      <c r="AA71" s="53">
        <v>188.71</v>
      </c>
      <c r="AB71" s="53">
        <v>188.71</v>
      </c>
      <c r="AC71" s="239">
        <v>504.99995151859969</v>
      </c>
      <c r="AD71" s="107">
        <v>504.99999932193907</v>
      </c>
      <c r="AE71" s="117">
        <f>'[1]PP FY 2024-25 H1'!N65</f>
        <v>505.00000009858701</v>
      </c>
      <c r="AF71" s="67">
        <v>115.42269685759999</v>
      </c>
      <c r="AG71" s="117">
        <v>107.70502436590002</v>
      </c>
      <c r="AH71" s="52">
        <f t="shared" si="110"/>
        <v>505.00000009858701</v>
      </c>
      <c r="AI71" s="56">
        <f>MAX((AD71-AC71)/AC71,0)</f>
        <v>9.4660087077135677E-8</v>
      </c>
      <c r="AJ71" s="57">
        <f>MAX((AH71-AD71)/AD71,0)</f>
        <v>1.5379167091401886E-9</v>
      </c>
      <c r="AK71" s="58">
        <f>MAX(_xlfn.RRI(2,AC71,AH71),0)</f>
        <v>4.8099000782286794E-8</v>
      </c>
      <c r="AL71" s="53">
        <f>AH71*(1+AK71)</f>
        <v>505.0000243885824</v>
      </c>
      <c r="AM71" s="54">
        <f>AL71*(1+AK71)</f>
        <v>505.00004867857899</v>
      </c>
      <c r="AN71" s="99">
        <v>400</v>
      </c>
      <c r="AO71" s="99">
        <f>AN71*(1+AK71)</f>
        <v>400.00001923960031</v>
      </c>
      <c r="AP71" s="100">
        <f>AO71*(1+AK71)</f>
        <v>400.00003847920152</v>
      </c>
      <c r="AQ71" s="52">
        <f t="shared" si="111"/>
        <v>95.298550018604359</v>
      </c>
      <c r="AR71" s="53">
        <f t="shared" si="112"/>
        <v>95.298554602369393</v>
      </c>
      <c r="AS71" s="54">
        <f t="shared" si="112"/>
        <v>95.298559186134653</v>
      </c>
      <c r="AT71" s="54">
        <f t="shared" si="112"/>
        <v>75.483999999999995</v>
      </c>
      <c r="AU71" s="54">
        <f t="shared" si="112"/>
        <v>75.484003630704976</v>
      </c>
      <c r="AV71" s="55">
        <f t="shared" si="112"/>
        <v>75.484007261410127</v>
      </c>
      <c r="AW71" s="106"/>
      <c r="AX71" s="109"/>
      <c r="AY71" s="104"/>
      <c r="AZ71" s="108"/>
      <c r="BA71" s="56"/>
      <c r="BB71" s="57"/>
      <c r="BC71" s="58"/>
      <c r="BD71" s="106"/>
      <c r="BE71" s="109"/>
      <c r="BF71" s="109"/>
      <c r="BG71" s="109"/>
      <c r="BH71" s="104"/>
      <c r="BI71" s="53">
        <f t="shared" si="113"/>
        <v>95.298550018604359</v>
      </c>
      <c r="BJ71" s="54">
        <f t="shared" si="114"/>
        <v>95.298554602369393</v>
      </c>
      <c r="BK71" s="54">
        <f t="shared" si="114"/>
        <v>95.298559186134653</v>
      </c>
      <c r="BL71" s="54">
        <f t="shared" si="114"/>
        <v>75.483999999999995</v>
      </c>
      <c r="BM71" s="54">
        <f t="shared" si="114"/>
        <v>75.484003630704976</v>
      </c>
      <c r="BN71" s="55">
        <f t="shared" si="114"/>
        <v>75.484007261410127</v>
      </c>
      <c r="BO71" s="78"/>
    </row>
    <row r="72" spans="1:78" ht="15.6" x14ac:dyDescent="0.3">
      <c r="B72" s="71"/>
      <c r="C72" s="183" t="s">
        <v>120</v>
      </c>
      <c r="D72" s="79">
        <v>50</v>
      </c>
      <c r="E72" s="46">
        <v>1</v>
      </c>
      <c r="F72" s="63">
        <f>D72*E72</f>
        <v>50</v>
      </c>
      <c r="G72" s="63">
        <v>0</v>
      </c>
      <c r="H72" s="211">
        <f t="shared" ref="H72" si="115">SUM(F72,G72)</f>
        <v>50</v>
      </c>
      <c r="I72" s="65"/>
      <c r="J72" s="44"/>
      <c r="K72" s="228"/>
      <c r="L72" s="66"/>
      <c r="M72" s="46">
        <v>3.583413218494947E-2</v>
      </c>
      <c r="N72" s="194">
        <f t="shared" si="109"/>
        <v>3.583413218494947E-2</v>
      </c>
      <c r="O72" s="47">
        <f t="shared" si="109"/>
        <v>3.583413218494947E-2</v>
      </c>
      <c r="P72" s="47">
        <f t="shared" si="109"/>
        <v>3.583413218494947E-2</v>
      </c>
      <c r="Q72" s="47">
        <f t="shared" si="109"/>
        <v>3.583413218494947E-2</v>
      </c>
      <c r="R72" s="48">
        <f t="shared" si="109"/>
        <v>3.583413218494947E-2</v>
      </c>
      <c r="S72" s="66"/>
      <c r="T72" s="67">
        <v>33.724042499999996</v>
      </c>
      <c r="U72" s="64">
        <v>120.36447669896194</v>
      </c>
      <c r="V72" s="44">
        <f>'[1]PP FY 2024-25 H1'!K64+'[1]PP FY 2023-24 H2'!K63</f>
        <v>119.39636769896194</v>
      </c>
      <c r="W72" s="53">
        <v>128.54</v>
      </c>
      <c r="X72" s="53">
        <v>128.54</v>
      </c>
      <c r="Y72" s="54">
        <v>128.54</v>
      </c>
      <c r="Z72" s="54">
        <v>128.54</v>
      </c>
      <c r="AA72" s="54">
        <v>128.54</v>
      </c>
      <c r="AB72" s="55">
        <v>128.54</v>
      </c>
      <c r="AC72" s="239">
        <v>258.59571135340622</v>
      </c>
      <c r="AD72" s="107">
        <v>289.00000180285753</v>
      </c>
      <c r="AE72" s="117">
        <f>'[1]PP FY 2024-25 H1'!N64</f>
        <v>289.00000001916658</v>
      </c>
      <c r="AF72" s="67">
        <v>8.7208927600000017</v>
      </c>
      <c r="AG72" s="117">
        <v>34.785333983000001</v>
      </c>
      <c r="AH72" s="52">
        <f t="shared" si="110"/>
        <v>289.00000001916658</v>
      </c>
      <c r="AI72" s="56">
        <f>MAX((AD72-AC72)/AC72,0)</f>
        <v>0.11757461208588919</v>
      </c>
      <c r="AJ72" s="57">
        <f>MAX((AH72-AD72)/AD72,0)</f>
        <v>0</v>
      </c>
      <c r="AK72" s="58">
        <f>MAX(_xlfn.RRI(2,AC72,AH72),0)</f>
        <v>5.7154012047575087E-2</v>
      </c>
      <c r="AL72" s="53">
        <v>290</v>
      </c>
      <c r="AM72" s="54">
        <v>290</v>
      </c>
      <c r="AN72" s="54">
        <v>290</v>
      </c>
      <c r="AO72" s="54">
        <v>290</v>
      </c>
      <c r="AP72" s="55">
        <v>290</v>
      </c>
      <c r="AQ72" s="52">
        <f t="shared" si="111"/>
        <v>37.148060002463666</v>
      </c>
      <c r="AR72" s="53">
        <f t="shared" si="112"/>
        <v>37.276600000000002</v>
      </c>
      <c r="AS72" s="54">
        <f t="shared" si="112"/>
        <v>37.276600000000002</v>
      </c>
      <c r="AT72" s="54">
        <f t="shared" si="112"/>
        <v>37.276600000000002</v>
      </c>
      <c r="AU72" s="54">
        <f t="shared" si="112"/>
        <v>37.276600000000002</v>
      </c>
      <c r="AV72" s="55">
        <f t="shared" si="112"/>
        <v>37.276600000000002</v>
      </c>
      <c r="AW72" s="106"/>
      <c r="AX72" s="107"/>
      <c r="AY72" s="104"/>
      <c r="AZ72" s="108"/>
      <c r="BA72" s="106"/>
      <c r="BB72" s="109"/>
      <c r="BC72" s="104"/>
      <c r="BD72" s="106"/>
      <c r="BE72" s="109"/>
      <c r="BF72" s="109"/>
      <c r="BG72" s="109"/>
      <c r="BH72" s="104"/>
      <c r="BI72" s="53">
        <f t="shared" si="113"/>
        <v>37.148060002463666</v>
      </c>
      <c r="BJ72" s="54">
        <f t="shared" si="114"/>
        <v>37.276600000000002</v>
      </c>
      <c r="BK72" s="54">
        <f t="shared" si="114"/>
        <v>37.276600000000002</v>
      </c>
      <c r="BL72" s="54">
        <f t="shared" si="114"/>
        <v>37.276600000000002</v>
      </c>
      <c r="BM72" s="54">
        <f t="shared" si="114"/>
        <v>37.276600000000002</v>
      </c>
      <c r="BN72" s="55">
        <f t="shared" si="114"/>
        <v>37.276600000000002</v>
      </c>
      <c r="BO72" s="78"/>
    </row>
    <row r="73" spans="1:78" ht="15.6" x14ac:dyDescent="0.3">
      <c r="B73" s="71"/>
      <c r="C73" s="183" t="s">
        <v>121</v>
      </c>
      <c r="D73" s="79"/>
      <c r="E73" s="46">
        <v>1</v>
      </c>
      <c r="F73" s="63"/>
      <c r="G73" s="63"/>
      <c r="H73" s="211"/>
      <c r="I73" s="65"/>
      <c r="J73" s="44"/>
      <c r="K73" s="228"/>
      <c r="L73" s="66"/>
      <c r="M73" s="46">
        <v>3.583413218494947E-2</v>
      </c>
      <c r="N73" s="194">
        <f t="shared" si="109"/>
        <v>3.583413218494947E-2</v>
      </c>
      <c r="O73" s="47">
        <f t="shared" si="109"/>
        <v>3.583413218494947E-2</v>
      </c>
      <c r="P73" s="47">
        <f t="shared" si="109"/>
        <v>3.583413218494947E-2</v>
      </c>
      <c r="Q73" s="47">
        <f t="shared" si="109"/>
        <v>3.583413218494947E-2</v>
      </c>
      <c r="R73" s="48">
        <f t="shared" si="109"/>
        <v>3.583413218494947E-2</v>
      </c>
      <c r="S73" s="66"/>
      <c r="T73" s="67"/>
      <c r="U73" s="64"/>
      <c r="V73" s="66"/>
      <c r="W73" s="53">
        <v>150</v>
      </c>
      <c r="X73" s="53">
        <v>600</v>
      </c>
      <c r="Y73" s="54">
        <v>600</v>
      </c>
      <c r="Z73" s="54">
        <v>600</v>
      </c>
      <c r="AA73" s="54">
        <v>600</v>
      </c>
      <c r="AB73" s="55">
        <v>600</v>
      </c>
      <c r="AC73" s="239"/>
      <c r="AD73" s="109"/>
      <c r="AE73" s="104"/>
      <c r="AF73" s="67"/>
      <c r="AG73" s="117"/>
      <c r="AH73" s="105">
        <v>403</v>
      </c>
      <c r="AI73" s="56"/>
      <c r="AJ73" s="57"/>
      <c r="AK73" s="58"/>
      <c r="AL73" s="105">
        <v>403</v>
      </c>
      <c r="AM73" s="110">
        <f>AL73</f>
        <v>403</v>
      </c>
      <c r="AN73" s="110">
        <f t="shared" ref="AN73:AP73" si="116">AM73</f>
        <v>403</v>
      </c>
      <c r="AO73" s="110">
        <f t="shared" si="116"/>
        <v>403</v>
      </c>
      <c r="AP73" s="110">
        <f t="shared" si="116"/>
        <v>403</v>
      </c>
      <c r="AQ73" s="52">
        <f>AH73*W73/1000</f>
        <v>60.45</v>
      </c>
      <c r="AR73" s="53">
        <f>AL73*X73/1000</f>
        <v>241.8</v>
      </c>
      <c r="AS73" s="54">
        <f>AM73*Y73/1000</f>
        <v>241.8</v>
      </c>
      <c r="AT73" s="54">
        <f>AN73*Z73/1000</f>
        <v>241.8</v>
      </c>
      <c r="AU73" s="54">
        <f>AO73*AA73/1000</f>
        <v>241.8</v>
      </c>
      <c r="AV73" s="55">
        <f>AP73*AB73/1000</f>
        <v>241.8</v>
      </c>
      <c r="AW73" s="106"/>
      <c r="AX73" s="107"/>
      <c r="AY73" s="104"/>
      <c r="AZ73" s="108"/>
      <c r="BA73" s="106"/>
      <c r="BB73" s="109"/>
      <c r="BC73" s="104"/>
      <c r="BD73" s="106"/>
      <c r="BE73" s="109"/>
      <c r="BF73" s="109"/>
      <c r="BG73" s="109"/>
      <c r="BH73" s="104"/>
      <c r="BI73" s="53">
        <f t="shared" si="113"/>
        <v>60.45</v>
      </c>
      <c r="BJ73" s="54">
        <f t="shared" si="114"/>
        <v>241.8</v>
      </c>
      <c r="BK73" s="54">
        <f t="shared" si="114"/>
        <v>241.8</v>
      </c>
      <c r="BL73" s="54">
        <f t="shared" si="114"/>
        <v>241.8</v>
      </c>
      <c r="BM73" s="54">
        <f t="shared" si="114"/>
        <v>241.8</v>
      </c>
      <c r="BN73" s="55">
        <f t="shared" si="114"/>
        <v>241.8</v>
      </c>
      <c r="BO73" s="78"/>
    </row>
    <row r="74" spans="1:78" ht="31.2" x14ac:dyDescent="0.3">
      <c r="B74" s="71"/>
      <c r="C74" s="182" t="s">
        <v>122</v>
      </c>
      <c r="D74" s="79">
        <v>1.54</v>
      </c>
      <c r="E74" s="46">
        <v>1</v>
      </c>
      <c r="F74" s="63">
        <f>D74*E74</f>
        <v>1.54</v>
      </c>
      <c r="G74" s="63">
        <v>0</v>
      </c>
      <c r="H74" s="211">
        <f t="shared" ref="H74:H75" si="117">SUM(F74,G74)</f>
        <v>1.54</v>
      </c>
      <c r="I74" s="65"/>
      <c r="J74" s="44"/>
      <c r="K74" s="228"/>
      <c r="L74" s="66"/>
      <c r="M74" s="46">
        <v>0</v>
      </c>
      <c r="N74" s="194">
        <f t="shared" si="109"/>
        <v>0</v>
      </c>
      <c r="O74" s="47">
        <f t="shared" si="109"/>
        <v>0</v>
      </c>
      <c r="P74" s="47">
        <f t="shared" si="109"/>
        <v>0</v>
      </c>
      <c r="Q74" s="47">
        <f t="shared" si="109"/>
        <v>0</v>
      </c>
      <c r="R74" s="48">
        <f t="shared" si="109"/>
        <v>0</v>
      </c>
      <c r="S74" s="82"/>
      <c r="T74" s="67">
        <v>2</v>
      </c>
      <c r="U74" s="64">
        <v>3.8622700000000001</v>
      </c>
      <c r="V74" s="44">
        <f>'[1]PP FY 2024-25 H1'!K71+'[1]PP FY 2023-24 H2'!K70</f>
        <v>3.1776049999999998</v>
      </c>
      <c r="W74" s="52">
        <v>3.1776049999999998</v>
      </c>
      <c r="X74" s="53">
        <v>10</v>
      </c>
      <c r="Y74" s="54">
        <v>10</v>
      </c>
      <c r="Z74" s="54">
        <v>0</v>
      </c>
      <c r="AA74" s="54">
        <v>0</v>
      </c>
      <c r="AB74" s="55">
        <v>0</v>
      </c>
      <c r="AC74" s="239">
        <v>797.23249999999996</v>
      </c>
      <c r="AD74" s="107">
        <v>500.00000000000011</v>
      </c>
      <c r="AE74" s="117">
        <f>'[1]PP FY 2024-25 H1'!N71</f>
        <v>500</v>
      </c>
      <c r="AF74" s="67">
        <v>1.594465</v>
      </c>
      <c r="AG74" s="117">
        <v>1.9311350000000003</v>
      </c>
      <c r="AH74" s="52">
        <f t="shared" si="110"/>
        <v>500</v>
      </c>
      <c r="AI74" s="56">
        <f>MAX((AD74-AC74)/AC74,0)</f>
        <v>0</v>
      </c>
      <c r="AJ74" s="57">
        <f>MAX((AH74-AD74)/AD74,0)</f>
        <v>0</v>
      </c>
      <c r="AK74" s="58">
        <f>MAX(_xlfn.RRI(2,AC74,AH74),0)</f>
        <v>0</v>
      </c>
      <c r="AL74" s="53">
        <f>AH74*(1+AK74)</f>
        <v>500</v>
      </c>
      <c r="AM74" s="54">
        <f>AL74*(1+AK74)</f>
        <v>500</v>
      </c>
      <c r="AN74" s="54">
        <f>AM74*(1+AK74)</f>
        <v>500</v>
      </c>
      <c r="AO74" s="54">
        <f>AN74*(1+AK74)</f>
        <v>500</v>
      </c>
      <c r="AP74" s="55">
        <f>AO74*(1+AK74)</f>
        <v>500</v>
      </c>
      <c r="AQ74" s="52">
        <f t="shared" si="111"/>
        <v>1.5888024999999997</v>
      </c>
      <c r="AR74" s="53">
        <f>AL74*X74/1000</f>
        <v>5</v>
      </c>
      <c r="AS74" s="53">
        <f t="shared" ref="AS74:AV74" si="118">AM74*Y74/1000</f>
        <v>5</v>
      </c>
      <c r="AT74" s="53">
        <f t="shared" si="118"/>
        <v>0</v>
      </c>
      <c r="AU74" s="53">
        <f t="shared" si="118"/>
        <v>0</v>
      </c>
      <c r="AV74" s="53">
        <f t="shared" si="118"/>
        <v>0</v>
      </c>
      <c r="AW74" s="106"/>
      <c r="AX74" s="109"/>
      <c r="AY74" s="104"/>
      <c r="AZ74" s="108"/>
      <c r="BA74" s="56"/>
      <c r="BB74" s="57"/>
      <c r="BC74" s="58"/>
      <c r="BD74" s="53"/>
      <c r="BE74" s="54"/>
      <c r="BF74" s="54"/>
      <c r="BG74" s="54"/>
      <c r="BH74" s="55"/>
      <c r="BI74" s="53">
        <f t="shared" si="113"/>
        <v>1.5888024999999997</v>
      </c>
      <c r="BJ74" s="53">
        <f t="shared" si="113"/>
        <v>5</v>
      </c>
      <c r="BK74" s="53">
        <f t="shared" si="113"/>
        <v>5</v>
      </c>
      <c r="BL74" s="53">
        <f t="shared" si="113"/>
        <v>0</v>
      </c>
      <c r="BM74" s="53">
        <f t="shared" si="113"/>
        <v>0</v>
      </c>
      <c r="BN74" s="53">
        <f t="shared" si="113"/>
        <v>0</v>
      </c>
      <c r="BO74" s="78"/>
    </row>
    <row r="75" spans="1:78" ht="31.2" x14ac:dyDescent="0.3">
      <c r="B75" s="71"/>
      <c r="C75" s="182" t="s">
        <v>123</v>
      </c>
      <c r="D75" s="79">
        <v>0.8</v>
      </c>
      <c r="E75" s="46">
        <v>1</v>
      </c>
      <c r="F75" s="63">
        <f>D75*E75</f>
        <v>0.8</v>
      </c>
      <c r="G75" s="63">
        <v>0</v>
      </c>
      <c r="H75" s="211">
        <f t="shared" si="117"/>
        <v>0.8</v>
      </c>
      <c r="I75" s="65"/>
      <c r="J75" s="44"/>
      <c r="K75" s="228"/>
      <c r="L75" s="66"/>
      <c r="M75" s="46">
        <v>0</v>
      </c>
      <c r="N75" s="194">
        <f t="shared" si="109"/>
        <v>0</v>
      </c>
      <c r="O75" s="47">
        <f t="shared" si="109"/>
        <v>0</v>
      </c>
      <c r="P75" s="47">
        <f t="shared" si="109"/>
        <v>0</v>
      </c>
      <c r="Q75" s="47">
        <f t="shared" si="109"/>
        <v>0</v>
      </c>
      <c r="R75" s="48">
        <f t="shared" si="109"/>
        <v>0</v>
      </c>
      <c r="S75" s="82"/>
      <c r="T75" s="67">
        <v>0</v>
      </c>
      <c r="U75" s="64">
        <v>0.59455500000000006</v>
      </c>
      <c r="V75" s="44">
        <f>'[1]PP FY 2024-25 H1'!K72+'[1]PP FY 2023-24 H2'!K71</f>
        <v>1.5718300000000003</v>
      </c>
      <c r="W75" s="52">
        <f>V75*(1-M75)</f>
        <v>1.5718300000000003</v>
      </c>
      <c r="X75" s="53" t="e">
        <f>#REF!</f>
        <v>#REF!</v>
      </c>
      <c r="Y75" s="54" t="e">
        <f>#REF!</f>
        <v>#REF!</v>
      </c>
      <c r="Z75" s="54" t="e">
        <f>#REF!</f>
        <v>#REF!</v>
      </c>
      <c r="AA75" s="54" t="e">
        <f>#REF!</f>
        <v>#REF!</v>
      </c>
      <c r="AB75" s="55" t="e">
        <f>#REF!</f>
        <v>#REF!</v>
      </c>
      <c r="AC75" s="239">
        <v>0</v>
      </c>
      <c r="AD75" s="107">
        <v>500</v>
      </c>
      <c r="AE75" s="117">
        <f>'[1]PP FY 2024-25 H1'!N72</f>
        <v>500</v>
      </c>
      <c r="AF75" s="67">
        <v>0</v>
      </c>
      <c r="AG75" s="117">
        <v>0.29727750000000003</v>
      </c>
      <c r="AH75" s="52">
        <f t="shared" si="110"/>
        <v>500</v>
      </c>
      <c r="AI75" s="56" t="e">
        <f>MAX((AD75-AC75)/AC75,0)</f>
        <v>#DIV/0!</v>
      </c>
      <c r="AJ75" s="57">
        <f>MAX((AH75-AD75)/AD75,0)</f>
        <v>0</v>
      </c>
      <c r="AK75" s="58" t="e">
        <f>MAX(_xlfn.RRI(2,AC75,AH75),0)</f>
        <v>#NUM!</v>
      </c>
      <c r="AL75" s="53">
        <v>500</v>
      </c>
      <c r="AM75" s="54">
        <v>500</v>
      </c>
      <c r="AN75" s="54">
        <v>500</v>
      </c>
      <c r="AO75" s="54">
        <v>500</v>
      </c>
      <c r="AP75" s="55">
        <v>500</v>
      </c>
      <c r="AQ75" s="52">
        <f>AH75*W75/1000</f>
        <v>0.78591500000000014</v>
      </c>
      <c r="AR75" s="53" t="e">
        <f t="shared" ref="AR75:AT76" si="119">AL75*X75/1000</f>
        <v>#REF!</v>
      </c>
      <c r="AS75" s="54" t="e">
        <f t="shared" si="119"/>
        <v>#REF!</v>
      </c>
      <c r="AT75" s="54" t="e">
        <f t="shared" si="119"/>
        <v>#REF!</v>
      </c>
      <c r="AU75" s="54" t="e">
        <f t="shared" si="112"/>
        <v>#REF!</v>
      </c>
      <c r="AV75" s="55" t="e">
        <f t="shared" si="112"/>
        <v>#REF!</v>
      </c>
      <c r="AW75" s="106"/>
      <c r="AX75" s="109"/>
      <c r="AY75" s="104"/>
      <c r="AZ75" s="108"/>
      <c r="BA75" s="56"/>
      <c r="BB75" s="57"/>
      <c r="BC75" s="58"/>
      <c r="BD75" s="53"/>
      <c r="BE75" s="54"/>
      <c r="BF75" s="54"/>
      <c r="BG75" s="54"/>
      <c r="BH75" s="55"/>
      <c r="BI75" s="53">
        <f t="shared" si="113"/>
        <v>0.78591500000000014</v>
      </c>
      <c r="BJ75" s="53" t="e">
        <f t="shared" si="113"/>
        <v>#REF!</v>
      </c>
      <c r="BK75" s="53" t="e">
        <f t="shared" si="113"/>
        <v>#REF!</v>
      </c>
      <c r="BL75" s="53" t="e">
        <f t="shared" si="113"/>
        <v>#REF!</v>
      </c>
      <c r="BM75" s="53" t="e">
        <f t="shared" si="113"/>
        <v>#REF!</v>
      </c>
      <c r="BN75" s="53" t="e">
        <f t="shared" si="113"/>
        <v>#REF!</v>
      </c>
      <c r="BO75" s="78"/>
    </row>
    <row r="76" spans="1:78" ht="15.6" x14ac:dyDescent="0.3">
      <c r="B76" s="71"/>
      <c r="C76" s="182" t="e">
        <f>#REF!</f>
        <v>#REF!</v>
      </c>
      <c r="D76" s="79"/>
      <c r="E76" s="46"/>
      <c r="F76" s="63"/>
      <c r="G76" s="63"/>
      <c r="H76" s="211"/>
      <c r="I76" s="65"/>
      <c r="J76" s="44"/>
      <c r="K76" s="228"/>
      <c r="L76" s="66"/>
      <c r="M76" s="46"/>
      <c r="N76" s="194"/>
      <c r="O76" s="47"/>
      <c r="P76" s="47"/>
      <c r="Q76" s="47"/>
      <c r="R76" s="48"/>
      <c r="S76" s="82"/>
      <c r="T76" s="67"/>
      <c r="U76" s="64"/>
      <c r="V76" s="44"/>
      <c r="W76" s="52" t="e">
        <f>#REF!</f>
        <v>#REF!</v>
      </c>
      <c r="X76" s="52" t="e">
        <f>#REF!</f>
        <v>#REF!</v>
      </c>
      <c r="Y76" s="52" t="e">
        <f>#REF!</f>
        <v>#REF!</v>
      </c>
      <c r="Z76" s="52" t="e">
        <f>#REF!</f>
        <v>#REF!</v>
      </c>
      <c r="AA76" s="52" t="e">
        <f>#REF!</f>
        <v>#REF!</v>
      </c>
      <c r="AB76" s="52" t="e">
        <f>#REF!</f>
        <v>#REF!</v>
      </c>
      <c r="AC76" s="239"/>
      <c r="AD76" s="107"/>
      <c r="AE76" s="117"/>
      <c r="AF76" s="67"/>
      <c r="AG76" s="117"/>
      <c r="AH76" s="52">
        <f>AL76</f>
        <v>460</v>
      </c>
      <c r="AI76" s="56"/>
      <c r="AJ76" s="57"/>
      <c r="AK76" s="58"/>
      <c r="AL76" s="53">
        <v>460</v>
      </c>
      <c r="AM76" s="54">
        <f>AL76</f>
        <v>460</v>
      </c>
      <c r="AN76" s="54">
        <f t="shared" ref="AN76:AP77" si="120">AM76</f>
        <v>460</v>
      </c>
      <c r="AO76" s="54">
        <f t="shared" si="120"/>
        <v>460</v>
      </c>
      <c r="AP76" s="54">
        <f t="shared" si="120"/>
        <v>460</v>
      </c>
      <c r="AQ76" s="53" t="e">
        <f t="shared" ref="AQ76:AR76" si="121">AK76*W76/1000</f>
        <v>#REF!</v>
      </c>
      <c r="AR76" s="53" t="e">
        <f t="shared" si="121"/>
        <v>#REF!</v>
      </c>
      <c r="AS76" s="54" t="e">
        <f t="shared" si="119"/>
        <v>#REF!</v>
      </c>
      <c r="AT76" s="54" t="e">
        <f>AN76*Z76/1000</f>
        <v>#REF!</v>
      </c>
      <c r="AU76" s="54" t="e">
        <f t="shared" si="112"/>
        <v>#REF!</v>
      </c>
      <c r="AV76" s="55" t="e">
        <f t="shared" si="112"/>
        <v>#REF!</v>
      </c>
      <c r="AW76" s="106"/>
      <c r="AX76" s="109"/>
      <c r="AY76" s="104"/>
      <c r="AZ76" s="108"/>
      <c r="BA76" s="56"/>
      <c r="BB76" s="57"/>
      <c r="BC76" s="58"/>
      <c r="BD76" s="53"/>
      <c r="BE76" s="54"/>
      <c r="BF76" s="54"/>
      <c r="BG76" s="54"/>
      <c r="BH76" s="55"/>
      <c r="BI76" s="53" t="e">
        <f t="shared" si="113"/>
        <v>#REF!</v>
      </c>
      <c r="BJ76" s="53" t="e">
        <f t="shared" si="113"/>
        <v>#REF!</v>
      </c>
      <c r="BK76" s="53" t="e">
        <f t="shared" si="113"/>
        <v>#REF!</v>
      </c>
      <c r="BL76" s="53" t="e">
        <f t="shared" si="113"/>
        <v>#REF!</v>
      </c>
      <c r="BM76" s="53" t="e">
        <f t="shared" si="113"/>
        <v>#REF!</v>
      </c>
      <c r="BN76" s="53" t="e">
        <f t="shared" si="113"/>
        <v>#REF!</v>
      </c>
      <c r="BO76" s="78"/>
    </row>
    <row r="77" spans="1:78" ht="15.6" x14ac:dyDescent="0.3">
      <c r="B77" s="71"/>
      <c r="C77" s="182" t="e">
        <f>#REF!</f>
        <v>#REF!</v>
      </c>
      <c r="D77" s="79"/>
      <c r="E77" s="46">
        <v>1</v>
      </c>
      <c r="F77" s="63"/>
      <c r="G77" s="63"/>
      <c r="H77" s="211"/>
      <c r="I77" s="65"/>
      <c r="J77" s="44"/>
      <c r="K77" s="228"/>
      <c r="L77" s="66"/>
      <c r="M77" s="67"/>
      <c r="N77" s="195"/>
      <c r="O77" s="63"/>
      <c r="P77" s="63"/>
      <c r="Q77" s="63"/>
      <c r="R77" s="64"/>
      <c r="S77" s="66"/>
      <c r="T77" s="67"/>
      <c r="U77" s="64"/>
      <c r="V77" s="66"/>
      <c r="W77" s="53">
        <v>13.14</v>
      </c>
      <c r="X77" s="53">
        <v>26.28</v>
      </c>
      <c r="Y77" s="53">
        <v>52.56</v>
      </c>
      <c r="Z77" s="53">
        <v>78.84</v>
      </c>
      <c r="AA77" s="53">
        <v>105.12</v>
      </c>
      <c r="AB77" s="53">
        <v>131.4</v>
      </c>
      <c r="AC77" s="239">
        <v>0</v>
      </c>
      <c r="AD77" s="118">
        <v>0</v>
      </c>
      <c r="AE77" s="104"/>
      <c r="AF77" s="67">
        <v>0</v>
      </c>
      <c r="AG77" s="64">
        <v>0</v>
      </c>
      <c r="AH77" s="52">
        <v>400</v>
      </c>
      <c r="AI77" s="56"/>
      <c r="AJ77" s="57"/>
      <c r="AK77" s="104"/>
      <c r="AL77" s="105">
        <v>400</v>
      </c>
      <c r="AM77" s="110">
        <f>AL77</f>
        <v>400</v>
      </c>
      <c r="AN77" s="110">
        <f t="shared" si="120"/>
        <v>400</v>
      </c>
      <c r="AO77" s="110">
        <f t="shared" si="120"/>
        <v>400</v>
      </c>
      <c r="AP77" s="110">
        <f t="shared" si="120"/>
        <v>400</v>
      </c>
      <c r="AQ77" s="52">
        <f>AH77*W77/1000</f>
        <v>5.2560000000000002</v>
      </c>
      <c r="AR77" s="53">
        <f>AL77*X77/1000</f>
        <v>10.512</v>
      </c>
      <c r="AS77" s="54">
        <f>AM77*Y77/1000</f>
        <v>21.024000000000001</v>
      </c>
      <c r="AT77" s="54">
        <f>AN77*Z77/1000</f>
        <v>31.536000000000001</v>
      </c>
      <c r="AU77" s="54">
        <f t="shared" si="112"/>
        <v>42.048000000000002</v>
      </c>
      <c r="AV77" s="54">
        <f t="shared" si="112"/>
        <v>52.56</v>
      </c>
      <c r="AW77" s="106"/>
      <c r="AX77" s="107"/>
      <c r="AY77" s="104"/>
      <c r="AZ77" s="108"/>
      <c r="BA77" s="106"/>
      <c r="BB77" s="109"/>
      <c r="BC77" s="104"/>
      <c r="BD77" s="106"/>
      <c r="BE77" s="109"/>
      <c r="BF77" s="109"/>
      <c r="BG77" s="109"/>
      <c r="BH77" s="104"/>
      <c r="BI77" s="53">
        <f t="shared" si="113"/>
        <v>5.2560000000000002</v>
      </c>
      <c r="BJ77" s="53">
        <f t="shared" si="113"/>
        <v>10.512</v>
      </c>
      <c r="BK77" s="53">
        <f t="shared" si="113"/>
        <v>21.024000000000001</v>
      </c>
      <c r="BL77" s="53">
        <f t="shared" si="113"/>
        <v>31.536000000000001</v>
      </c>
      <c r="BM77" s="53">
        <f t="shared" si="113"/>
        <v>42.048000000000002</v>
      </c>
      <c r="BN77" s="53">
        <f t="shared" si="113"/>
        <v>52.56</v>
      </c>
      <c r="BO77" s="78"/>
    </row>
    <row r="78" spans="1:78" ht="15.6" x14ac:dyDescent="0.3">
      <c r="B78" s="71"/>
      <c r="C78" s="182"/>
      <c r="D78" s="89"/>
      <c r="E78" s="90"/>
      <c r="F78" s="63"/>
      <c r="G78" s="63"/>
      <c r="H78" s="211"/>
      <c r="I78" s="65"/>
      <c r="J78" s="44"/>
      <c r="K78" s="228"/>
      <c r="L78" s="66"/>
      <c r="M78" s="46"/>
      <c r="N78" s="194"/>
      <c r="O78" s="47"/>
      <c r="P78" s="47"/>
      <c r="Q78" s="47"/>
      <c r="R78" s="48"/>
      <c r="S78" s="82"/>
      <c r="T78" s="67"/>
      <c r="U78" s="64"/>
      <c r="V78" s="44"/>
      <c r="W78" s="52"/>
      <c r="X78" s="53"/>
      <c r="Y78" s="54"/>
      <c r="Z78" s="54"/>
      <c r="AA78" s="54"/>
      <c r="AB78" s="55"/>
      <c r="AC78" s="239"/>
      <c r="AD78" s="109"/>
      <c r="AE78" s="104"/>
      <c r="AF78" s="106"/>
      <c r="AG78" s="104"/>
      <c r="AH78" s="52"/>
      <c r="AI78" s="56"/>
      <c r="AJ78" s="57"/>
      <c r="AK78" s="58"/>
      <c r="AL78" s="53"/>
      <c r="AM78" s="54"/>
      <c r="AN78" s="54"/>
      <c r="AO78" s="54"/>
      <c r="AP78" s="55"/>
      <c r="AQ78" s="52"/>
      <c r="AR78" s="53"/>
      <c r="AS78" s="54"/>
      <c r="AT78" s="54"/>
      <c r="AU78" s="54"/>
      <c r="AV78" s="55"/>
      <c r="AW78" s="106"/>
      <c r="AX78" s="109"/>
      <c r="AY78" s="104"/>
      <c r="AZ78" s="108"/>
      <c r="BA78" s="56"/>
      <c r="BB78" s="57"/>
      <c r="BC78" s="58"/>
      <c r="BD78" s="53"/>
      <c r="BE78" s="54"/>
      <c r="BF78" s="54"/>
      <c r="BG78" s="54"/>
      <c r="BH78" s="55"/>
      <c r="BI78" s="53"/>
      <c r="BJ78" s="54"/>
      <c r="BK78" s="54"/>
      <c r="BL78" s="54"/>
      <c r="BM78" s="54"/>
      <c r="BN78" s="55"/>
      <c r="BO78" s="78"/>
    </row>
    <row r="79" spans="1:78" s="81" customFormat="1" ht="15.6" x14ac:dyDescent="0.3">
      <c r="A79" s="3"/>
      <c r="B79" s="14" t="s">
        <v>124</v>
      </c>
      <c r="C79" s="179" t="s">
        <v>125</v>
      </c>
      <c r="D79" s="61"/>
      <c r="E79" s="62"/>
      <c r="F79" s="63"/>
      <c r="G79" s="63"/>
      <c r="H79" s="211"/>
      <c r="I79" s="65"/>
      <c r="J79" s="44"/>
      <c r="K79" s="228"/>
      <c r="L79" s="66"/>
      <c r="M79" s="46"/>
      <c r="N79" s="194"/>
      <c r="O79" s="47"/>
      <c r="P79" s="47"/>
      <c r="Q79" s="47"/>
      <c r="R79" s="48"/>
      <c r="S79" s="82"/>
      <c r="T79" s="67"/>
      <c r="U79" s="64"/>
      <c r="V79" s="44"/>
      <c r="W79" s="68" t="e">
        <f>#REF!</f>
        <v>#REF!</v>
      </c>
      <c r="X79" s="68" t="e">
        <f>#REF!</f>
        <v>#REF!</v>
      </c>
      <c r="Y79" s="68" t="e">
        <f>#REF!</f>
        <v>#REF!</v>
      </c>
      <c r="Z79" s="68" t="e">
        <f>#REF!</f>
        <v>#REF!</v>
      </c>
      <c r="AA79" s="68" t="e">
        <f>#REF!</f>
        <v>#REF!</v>
      </c>
      <c r="AB79" s="68" t="e">
        <f>#REF!</f>
        <v>#REF!</v>
      </c>
      <c r="AC79" s="239"/>
      <c r="AD79" s="54"/>
      <c r="AE79" s="55">
        <v>3</v>
      </c>
      <c r="AF79" s="67"/>
      <c r="AG79" s="55"/>
      <c r="AH79" s="52">
        <v>300</v>
      </c>
      <c r="AI79" s="56"/>
      <c r="AJ79" s="57"/>
      <c r="AK79" s="58"/>
      <c r="AL79" s="53">
        <f>AH79*(1+AK79)</f>
        <v>300</v>
      </c>
      <c r="AM79" s="54">
        <f>AL79*(1+AK79)</f>
        <v>300</v>
      </c>
      <c r="AN79" s="54">
        <f>AM79*(1+AK79)</f>
        <v>300</v>
      </c>
      <c r="AO79" s="54">
        <f>AN79*(1+AK79)</f>
        <v>300</v>
      </c>
      <c r="AP79" s="55">
        <f>AO79*(1+AK79)</f>
        <v>300</v>
      </c>
      <c r="AQ79" s="68" t="e">
        <f>AH79*W79/1000</f>
        <v>#REF!</v>
      </c>
      <c r="AR79" s="72" t="e">
        <f t="shared" ref="AR79:AV79" si="122">AL79*X79/1000</f>
        <v>#REF!</v>
      </c>
      <c r="AS79" s="69" t="e">
        <f t="shared" si="122"/>
        <v>#REF!</v>
      </c>
      <c r="AT79" s="69" t="e">
        <f t="shared" si="122"/>
        <v>#REF!</v>
      </c>
      <c r="AU79" s="69" t="e">
        <f t="shared" si="122"/>
        <v>#REF!</v>
      </c>
      <c r="AV79" s="70" t="e">
        <f t="shared" si="122"/>
        <v>#REF!</v>
      </c>
      <c r="AW79" s="53"/>
      <c r="AX79" s="54"/>
      <c r="AY79" s="55"/>
      <c r="AZ79" s="52"/>
      <c r="BA79" s="56"/>
      <c r="BB79" s="57"/>
      <c r="BC79" s="58"/>
      <c r="BD79" s="53"/>
      <c r="BE79" s="54"/>
      <c r="BF79" s="54"/>
      <c r="BG79" s="54"/>
      <c r="BH79" s="55"/>
      <c r="BI79" s="72" t="e">
        <f>AZ79+AQ79</f>
        <v>#REF!</v>
      </c>
      <c r="BJ79" s="69" t="e">
        <f>BD79+AR79</f>
        <v>#REF!</v>
      </c>
      <c r="BK79" s="69" t="e">
        <f>BE79+AS79</f>
        <v>#REF!</v>
      </c>
      <c r="BL79" s="69" t="e">
        <f>BF79+AT79</f>
        <v>#REF!</v>
      </c>
      <c r="BM79" s="69" t="e">
        <f>BG79+AU79</f>
        <v>#REF!</v>
      </c>
      <c r="BN79" s="70" t="e">
        <f>BH79+AV79</f>
        <v>#REF!</v>
      </c>
      <c r="BO79" s="78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</row>
    <row r="80" spans="1:78" ht="15.6" x14ac:dyDescent="0.3">
      <c r="B80" s="71"/>
      <c r="C80" s="182"/>
      <c r="D80" s="89"/>
      <c r="E80" s="90"/>
      <c r="F80" s="63"/>
      <c r="G80" s="63"/>
      <c r="H80" s="211"/>
      <c r="I80" s="65"/>
      <c r="J80" s="44"/>
      <c r="K80" s="228"/>
      <c r="L80" s="66"/>
      <c r="M80" s="46"/>
      <c r="N80" s="194"/>
      <c r="O80" s="47"/>
      <c r="P80" s="47"/>
      <c r="Q80" s="47"/>
      <c r="R80" s="48"/>
      <c r="S80" s="82"/>
      <c r="T80" s="67"/>
      <c r="U80" s="64"/>
      <c r="V80" s="44"/>
      <c r="W80" s="52"/>
      <c r="X80" s="53"/>
      <c r="Y80" s="54"/>
      <c r="Z80" s="54"/>
      <c r="AA80" s="54"/>
      <c r="AB80" s="55"/>
      <c r="AC80" s="239"/>
      <c r="AD80" s="109"/>
      <c r="AE80" s="104"/>
      <c r="AF80" s="106"/>
      <c r="AG80" s="104"/>
      <c r="AH80" s="52"/>
      <c r="AI80" s="56"/>
      <c r="AJ80" s="57"/>
      <c r="AK80" s="58"/>
      <c r="AL80" s="53"/>
      <c r="AM80" s="54"/>
      <c r="AN80" s="54"/>
      <c r="AO80" s="54"/>
      <c r="AP80" s="55"/>
      <c r="AQ80" s="52"/>
      <c r="AR80" s="53"/>
      <c r="AS80" s="54"/>
      <c r="AT80" s="54"/>
      <c r="AU80" s="54"/>
      <c r="AV80" s="55"/>
      <c r="AW80" s="106"/>
      <c r="AX80" s="109"/>
      <c r="AY80" s="104"/>
      <c r="AZ80" s="108"/>
      <c r="BA80" s="56"/>
      <c r="BB80" s="57"/>
      <c r="BC80" s="58"/>
      <c r="BD80" s="53"/>
      <c r="BE80" s="54"/>
      <c r="BF80" s="54"/>
      <c r="BG80" s="54"/>
      <c r="BH80" s="55"/>
      <c r="BI80" s="53"/>
      <c r="BJ80" s="54"/>
      <c r="BK80" s="54"/>
      <c r="BL80" s="54"/>
      <c r="BM80" s="54"/>
      <c r="BN80" s="55"/>
      <c r="BO80" s="78"/>
    </row>
    <row r="81" spans="2:78" ht="15.6" x14ac:dyDescent="0.3">
      <c r="B81" s="14" t="s">
        <v>126</v>
      </c>
      <c r="C81" s="179" t="s">
        <v>127</v>
      </c>
      <c r="D81" s="119"/>
      <c r="E81" s="90"/>
      <c r="F81" s="120"/>
      <c r="G81" s="120"/>
      <c r="H81" s="215"/>
      <c r="I81" s="65"/>
      <c r="J81" s="44"/>
      <c r="K81" s="228"/>
      <c r="L81" s="66"/>
      <c r="M81" s="67"/>
      <c r="N81" s="195"/>
      <c r="O81" s="63"/>
      <c r="P81" s="63"/>
      <c r="Q81" s="63"/>
      <c r="R81" s="64"/>
      <c r="S81" s="113"/>
      <c r="T81" s="38">
        <v>0</v>
      </c>
      <c r="U81" s="32">
        <v>0</v>
      </c>
      <c r="V81" s="66">
        <v>0</v>
      </c>
      <c r="W81" s="52">
        <f>V81*(1-M81)</f>
        <v>0</v>
      </c>
      <c r="X81" s="53">
        <v>0</v>
      </c>
      <c r="Y81" s="54">
        <v>0</v>
      </c>
      <c r="Z81" s="54">
        <v>0</v>
      </c>
      <c r="AA81" s="54">
        <v>0</v>
      </c>
      <c r="AB81" s="55">
        <v>0</v>
      </c>
      <c r="AC81" s="239"/>
      <c r="AD81" s="109"/>
      <c r="AE81" s="104"/>
      <c r="AF81" s="38">
        <f>SUM(AF82:AF83)</f>
        <v>11.170824</v>
      </c>
      <c r="AG81" s="32">
        <f>SUM(AG82:AG83)</f>
        <v>9.9739500000000003</v>
      </c>
      <c r="AH81" s="52"/>
      <c r="AI81" s="106"/>
      <c r="AJ81" s="109"/>
      <c r="AK81" s="104"/>
      <c r="AL81" s="106"/>
      <c r="AM81" s="109"/>
      <c r="AN81" s="109"/>
      <c r="AO81" s="109"/>
      <c r="AP81" s="104"/>
      <c r="AQ81" s="108"/>
      <c r="AR81" s="106"/>
      <c r="AS81" s="109"/>
      <c r="AT81" s="109"/>
      <c r="AU81" s="109"/>
      <c r="AV81" s="104"/>
      <c r="AW81" s="106"/>
      <c r="AX81" s="109"/>
      <c r="AY81" s="104"/>
      <c r="AZ81" s="108"/>
      <c r="BA81" s="106"/>
      <c r="BB81" s="109"/>
      <c r="BC81" s="104"/>
      <c r="BD81" s="106"/>
      <c r="BE81" s="109"/>
      <c r="BF81" s="109"/>
      <c r="BG81" s="109"/>
      <c r="BH81" s="104"/>
      <c r="BI81" s="53"/>
      <c r="BJ81" s="54"/>
      <c r="BK81" s="54"/>
      <c r="BL81" s="54"/>
      <c r="BM81" s="54"/>
      <c r="BN81" s="55"/>
      <c r="BO81" s="78"/>
    </row>
    <row r="82" spans="2:78" ht="15.6" x14ac:dyDescent="0.3">
      <c r="B82" s="14"/>
      <c r="C82" s="182" t="s">
        <v>128</v>
      </c>
      <c r="D82" s="89"/>
      <c r="E82" s="90"/>
      <c r="F82" s="63"/>
      <c r="G82" s="63"/>
      <c r="H82" s="211"/>
      <c r="I82" s="65"/>
      <c r="J82" s="44"/>
      <c r="K82" s="228"/>
      <c r="L82" s="66"/>
      <c r="M82" s="121"/>
      <c r="N82" s="198"/>
      <c r="O82" s="122"/>
      <c r="P82" s="122"/>
      <c r="Q82" s="122"/>
      <c r="R82" s="123"/>
      <c r="S82" s="113"/>
      <c r="T82" s="67">
        <v>0</v>
      </c>
      <c r="U82" s="64">
        <v>0</v>
      </c>
      <c r="V82" s="66">
        <v>0</v>
      </c>
      <c r="W82" s="52">
        <f>V82*(1-M82)</f>
        <v>0</v>
      </c>
      <c r="X82" s="53">
        <v>0</v>
      </c>
      <c r="Y82" s="54">
        <v>0</v>
      </c>
      <c r="Z82" s="54">
        <v>0</v>
      </c>
      <c r="AA82" s="54">
        <v>0</v>
      </c>
      <c r="AB82" s="55">
        <v>0</v>
      </c>
      <c r="AC82" s="239">
        <v>0</v>
      </c>
      <c r="AD82" s="63">
        <v>0</v>
      </c>
      <c r="AE82" s="64">
        <v>0</v>
      </c>
      <c r="AF82" s="124">
        <v>11.170824</v>
      </c>
      <c r="AG82" s="117">
        <v>9.9739500000000003</v>
      </c>
      <c r="AH82" s="52">
        <f>AE82</f>
        <v>0</v>
      </c>
      <c r="AI82" s="106"/>
      <c r="AJ82" s="109"/>
      <c r="AK82" s="104"/>
      <c r="AL82" s="106"/>
      <c r="AM82" s="109"/>
      <c r="AN82" s="109"/>
      <c r="AO82" s="109"/>
      <c r="AP82" s="104"/>
      <c r="AQ82" s="108"/>
      <c r="AR82" s="106"/>
      <c r="AS82" s="109"/>
      <c r="AT82" s="109"/>
      <c r="AU82" s="109"/>
      <c r="AV82" s="104"/>
      <c r="AW82" s="106"/>
      <c r="AX82" s="109"/>
      <c r="AY82" s="104"/>
      <c r="AZ82" s="108"/>
      <c r="BA82" s="106"/>
      <c r="BB82" s="109"/>
      <c r="BC82" s="104"/>
      <c r="BD82" s="106"/>
      <c r="BE82" s="109"/>
      <c r="BF82" s="109"/>
      <c r="BG82" s="109"/>
      <c r="BH82" s="104"/>
      <c r="BI82" s="53"/>
      <c r="BJ82" s="54"/>
      <c r="BK82" s="54"/>
      <c r="BL82" s="54"/>
      <c r="BM82" s="54"/>
      <c r="BN82" s="55"/>
      <c r="BO82" s="78"/>
    </row>
    <row r="83" spans="2:78" ht="15.6" x14ac:dyDescent="0.3">
      <c r="B83" s="14"/>
      <c r="C83" s="182" t="s">
        <v>129</v>
      </c>
      <c r="D83" s="89"/>
      <c r="E83" s="90"/>
      <c r="F83" s="63"/>
      <c r="G83" s="63"/>
      <c r="H83" s="211"/>
      <c r="I83" s="65"/>
      <c r="J83" s="44"/>
      <c r="K83" s="228"/>
      <c r="L83" s="66"/>
      <c r="M83" s="121"/>
      <c r="N83" s="198"/>
      <c r="O83" s="122"/>
      <c r="P83" s="122"/>
      <c r="Q83" s="122"/>
      <c r="R83" s="123"/>
      <c r="S83" s="113"/>
      <c r="T83" s="67">
        <v>0</v>
      </c>
      <c r="U83" s="64">
        <v>0</v>
      </c>
      <c r="V83" s="66">
        <v>0</v>
      </c>
      <c r="W83" s="52">
        <f>V83*(1-M83)</f>
        <v>0</v>
      </c>
      <c r="X83" s="53">
        <v>0</v>
      </c>
      <c r="Y83" s="54">
        <v>0</v>
      </c>
      <c r="Z83" s="54">
        <v>0</v>
      </c>
      <c r="AA83" s="54">
        <v>0</v>
      </c>
      <c r="AB83" s="55">
        <v>0</v>
      </c>
      <c r="AC83" s="239">
        <v>0</v>
      </c>
      <c r="AD83" s="63">
        <v>0</v>
      </c>
      <c r="AE83" s="64">
        <v>0</v>
      </c>
      <c r="AF83" s="125">
        <v>0</v>
      </c>
      <c r="AG83" s="126">
        <v>0</v>
      </c>
      <c r="AH83" s="52">
        <f>AE83</f>
        <v>0</v>
      </c>
      <c r="AI83" s="106"/>
      <c r="AJ83" s="109"/>
      <c r="AK83" s="104"/>
      <c r="AL83" s="106"/>
      <c r="AM83" s="109"/>
      <c r="AN83" s="109"/>
      <c r="AO83" s="109"/>
      <c r="AP83" s="104"/>
      <c r="AQ83" s="108"/>
      <c r="AR83" s="106"/>
      <c r="AS83" s="109"/>
      <c r="AT83" s="109"/>
      <c r="AU83" s="109"/>
      <c r="AV83" s="104"/>
      <c r="AW83" s="106"/>
      <c r="AX83" s="109"/>
      <c r="AY83" s="104"/>
      <c r="AZ83" s="108"/>
      <c r="BA83" s="106"/>
      <c r="BB83" s="109"/>
      <c r="BC83" s="104"/>
      <c r="BD83" s="106"/>
      <c r="BE83" s="109"/>
      <c r="BF83" s="109"/>
      <c r="BG83" s="109"/>
      <c r="BH83" s="104"/>
      <c r="BI83" s="53"/>
      <c r="BJ83" s="54"/>
      <c r="BK83" s="54"/>
      <c r="BL83" s="54"/>
      <c r="BM83" s="54"/>
      <c r="BN83" s="55"/>
      <c r="BO83" s="78"/>
    </row>
    <row r="84" spans="2:78" ht="15.6" x14ac:dyDescent="0.3">
      <c r="B84" s="71"/>
      <c r="C84" s="182"/>
      <c r="D84" s="89"/>
      <c r="E84" s="90"/>
      <c r="F84" s="63"/>
      <c r="G84" s="63"/>
      <c r="H84" s="211"/>
      <c r="I84" s="65"/>
      <c r="J84" s="44"/>
      <c r="K84" s="228"/>
      <c r="L84" s="66"/>
      <c r="M84" s="67"/>
      <c r="N84" s="195"/>
      <c r="O84" s="63"/>
      <c r="P84" s="63"/>
      <c r="Q84" s="63"/>
      <c r="R84" s="64"/>
      <c r="S84" s="66"/>
      <c r="T84" s="67"/>
      <c r="U84" s="64"/>
      <c r="V84" s="66"/>
      <c r="W84" s="68"/>
      <c r="X84" s="127"/>
      <c r="Y84" s="128"/>
      <c r="Z84" s="128"/>
      <c r="AA84" s="128"/>
      <c r="AB84" s="129"/>
      <c r="AC84" s="239"/>
      <c r="AD84" s="109"/>
      <c r="AE84" s="104"/>
      <c r="AF84" s="106"/>
      <c r="AG84" s="130"/>
      <c r="AH84" s="108"/>
      <c r="AI84" s="106"/>
      <c r="AJ84" s="109"/>
      <c r="AK84" s="104"/>
      <c r="AL84" s="106"/>
      <c r="AM84" s="109"/>
      <c r="AN84" s="109"/>
      <c r="AO84" s="109"/>
      <c r="AP84" s="104"/>
      <c r="AQ84" s="108"/>
      <c r="AR84" s="106"/>
      <c r="AS84" s="109"/>
      <c r="AT84" s="109"/>
      <c r="AU84" s="109"/>
      <c r="AV84" s="104"/>
      <c r="AW84" s="106"/>
      <c r="AX84" s="109"/>
      <c r="AY84" s="104"/>
      <c r="AZ84" s="108"/>
      <c r="BA84" s="106"/>
      <c r="BB84" s="109"/>
      <c r="BC84" s="104"/>
      <c r="BD84" s="106"/>
      <c r="BE84" s="109"/>
      <c r="BF84" s="109"/>
      <c r="BG84" s="109"/>
      <c r="BH84" s="104"/>
      <c r="BI84" s="53"/>
      <c r="BJ84" s="54"/>
      <c r="BK84" s="54"/>
      <c r="BL84" s="54"/>
      <c r="BM84" s="54"/>
      <c r="BN84" s="55"/>
      <c r="BO84" s="78"/>
    </row>
    <row r="85" spans="2:78" ht="18" customHeight="1" x14ac:dyDescent="0.3">
      <c r="B85" s="14" t="s">
        <v>130</v>
      </c>
      <c r="C85" s="179" t="s">
        <v>131</v>
      </c>
      <c r="D85" s="131"/>
      <c r="E85" s="73"/>
      <c r="F85" s="132"/>
      <c r="G85" s="132"/>
      <c r="H85" s="216"/>
      <c r="I85" s="74"/>
      <c r="J85" s="44"/>
      <c r="K85" s="229"/>
      <c r="L85" s="75"/>
      <c r="M85" s="73"/>
      <c r="N85" s="196"/>
      <c r="O85" s="76"/>
      <c r="P85" s="76"/>
      <c r="Q85" s="76"/>
      <c r="R85" s="77"/>
      <c r="S85" s="75"/>
      <c r="T85" s="38">
        <f>SUM(T86:T89)</f>
        <v>-26.755852454427391</v>
      </c>
      <c r="U85" s="32">
        <f>SUM(U86:U89)</f>
        <v>0</v>
      </c>
      <c r="V85" s="34">
        <f>SUM(V86:V89)</f>
        <v>0</v>
      </c>
      <c r="W85" s="52">
        <f>V85*(1-M85)</f>
        <v>0</v>
      </c>
      <c r="X85" s="53">
        <v>0</v>
      </c>
      <c r="Y85" s="54">
        <v>0</v>
      </c>
      <c r="Z85" s="54">
        <v>0</v>
      </c>
      <c r="AA85" s="54">
        <v>0</v>
      </c>
      <c r="AB85" s="55">
        <v>0</v>
      </c>
      <c r="AC85" s="238"/>
      <c r="AD85" s="76"/>
      <c r="AE85" s="77"/>
      <c r="AF85" s="38">
        <f>SUM(AF86:AF89)</f>
        <v>301.78902870000002</v>
      </c>
      <c r="AG85" s="32">
        <f>SUM(AG86:AG89)</f>
        <v>275.92254758799999</v>
      </c>
      <c r="AH85" s="75"/>
      <c r="AI85" s="73"/>
      <c r="AJ85" s="76"/>
      <c r="AK85" s="77"/>
      <c r="AL85" s="73"/>
      <c r="AM85" s="76"/>
      <c r="AN85" s="76"/>
      <c r="AO85" s="76"/>
      <c r="AP85" s="77"/>
      <c r="AQ85" s="75"/>
      <c r="AR85" s="73"/>
      <c r="AS85" s="76"/>
      <c r="AT85" s="76"/>
      <c r="AU85" s="76"/>
      <c r="AV85" s="77"/>
      <c r="AW85" s="38"/>
      <c r="AX85" s="76"/>
      <c r="AY85" s="77"/>
      <c r="AZ85" s="75"/>
      <c r="BA85" s="73"/>
      <c r="BB85" s="76"/>
      <c r="BC85" s="77"/>
      <c r="BD85" s="73"/>
      <c r="BE85" s="76"/>
      <c r="BF85" s="76"/>
      <c r="BG85" s="76"/>
      <c r="BH85" s="77"/>
      <c r="BI85" s="72" t="e">
        <f>SUM(BI86:BI88)</f>
        <v>#REF!</v>
      </c>
      <c r="BJ85" s="72" t="e">
        <f t="shared" ref="BJ85:BN85" si="123">SUM(BJ86:BJ88)</f>
        <v>#REF!</v>
      </c>
      <c r="BK85" s="72" t="e">
        <f t="shared" si="123"/>
        <v>#REF!</v>
      </c>
      <c r="BL85" s="72" t="e">
        <f t="shared" si="123"/>
        <v>#REF!</v>
      </c>
      <c r="BM85" s="72" t="e">
        <f t="shared" si="123"/>
        <v>#REF!</v>
      </c>
      <c r="BN85" s="72" t="e">
        <f t="shared" si="123"/>
        <v>#REF!</v>
      </c>
      <c r="BO85" s="78"/>
    </row>
    <row r="86" spans="2:78" ht="15.6" x14ac:dyDescent="0.3">
      <c r="B86" s="71"/>
      <c r="C86" s="182" t="s">
        <v>132</v>
      </c>
      <c r="D86" s="89"/>
      <c r="E86" s="90"/>
      <c r="F86" s="63"/>
      <c r="G86" s="63"/>
      <c r="H86" s="211"/>
      <c r="I86" s="65"/>
      <c r="J86" s="44"/>
      <c r="K86" s="228"/>
      <c r="L86" s="66"/>
      <c r="M86" s="67"/>
      <c r="N86" s="195"/>
      <c r="O86" s="63"/>
      <c r="P86" s="63"/>
      <c r="Q86" s="63"/>
      <c r="R86" s="64"/>
      <c r="S86" s="66"/>
      <c r="T86" s="67">
        <v>0</v>
      </c>
      <c r="U86" s="32">
        <v>0</v>
      </c>
      <c r="V86" s="66">
        <v>0</v>
      </c>
      <c r="W86" s="52">
        <f>V86*(1-M86)</f>
        <v>0</v>
      </c>
      <c r="X86" s="53">
        <v>0</v>
      </c>
      <c r="Y86" s="54">
        <v>0</v>
      </c>
      <c r="Z86" s="54">
        <v>0</v>
      </c>
      <c r="AA86" s="54">
        <v>0</v>
      </c>
      <c r="AB86" s="55">
        <v>0</v>
      </c>
      <c r="AC86" s="239">
        <v>0</v>
      </c>
      <c r="AD86" s="63">
        <v>0</v>
      </c>
      <c r="AE86" s="64">
        <f>'[1]PP FY 2024-25 H1'!S77/'[1]PP FY 2024-25 H1'!K81*10</f>
        <v>0.43315225014237502</v>
      </c>
      <c r="AF86" s="125">
        <v>335.12902869999999</v>
      </c>
      <c r="AG86" s="117">
        <v>260.556712</v>
      </c>
      <c r="AH86" s="52">
        <f>AE86</f>
        <v>0.43315225014237502</v>
      </c>
      <c r="AI86" s="106"/>
      <c r="AJ86" s="109"/>
      <c r="AK86" s="58"/>
      <c r="AL86" s="53"/>
      <c r="AM86" s="54"/>
      <c r="AN86" s="54"/>
      <c r="AO86" s="54"/>
      <c r="AP86" s="55"/>
      <c r="AQ86" s="52" t="e">
        <f>AH86*W91/10</f>
        <v>#REF!</v>
      </c>
      <c r="AR86" s="53" t="e">
        <f>$AH$86*X91/10</f>
        <v>#REF!</v>
      </c>
      <c r="AS86" s="53" t="e">
        <f>$AH$86*Y91/10</f>
        <v>#REF!</v>
      </c>
      <c r="AT86" s="53" t="e">
        <f t="shared" ref="AT86:AV86" si="124">$AH$86*Z91/10</f>
        <v>#REF!</v>
      </c>
      <c r="AU86" s="53" t="e">
        <f t="shared" si="124"/>
        <v>#REF!</v>
      </c>
      <c r="AV86" s="53" t="e">
        <f t="shared" si="124"/>
        <v>#REF!</v>
      </c>
      <c r="AW86" s="133"/>
      <c r="AX86" s="107"/>
      <c r="AY86" s="104"/>
      <c r="AZ86" s="134"/>
      <c r="BA86" s="106"/>
      <c r="BB86" s="109"/>
      <c r="BC86" s="104"/>
      <c r="BD86" s="124"/>
      <c r="BE86" s="107"/>
      <c r="BF86" s="107"/>
      <c r="BG86" s="107"/>
      <c r="BH86" s="117"/>
      <c r="BI86" s="53" t="e">
        <f t="shared" ref="BI86:BI88" si="125">AZ86+AQ86</f>
        <v>#REF!</v>
      </c>
      <c r="BJ86" s="54" t="e">
        <f t="shared" ref="BJ86:BN88" si="126">BD86+AR86</f>
        <v>#REF!</v>
      </c>
      <c r="BK86" s="54" t="e">
        <f t="shared" si="126"/>
        <v>#REF!</v>
      </c>
      <c r="BL86" s="54" t="e">
        <f t="shared" si="126"/>
        <v>#REF!</v>
      </c>
      <c r="BM86" s="54" t="e">
        <f t="shared" si="126"/>
        <v>#REF!</v>
      </c>
      <c r="BN86" s="55" t="e">
        <f t="shared" si="126"/>
        <v>#REF!</v>
      </c>
      <c r="BO86" s="78"/>
    </row>
    <row r="87" spans="2:78" ht="15.6" x14ac:dyDescent="0.3">
      <c r="B87" s="71"/>
      <c r="C87" s="182" t="s">
        <v>133</v>
      </c>
      <c r="D87" s="89"/>
      <c r="E87" s="90"/>
      <c r="F87" s="63"/>
      <c r="G87" s="63"/>
      <c r="H87" s="211"/>
      <c r="I87" s="65"/>
      <c r="J87" s="44"/>
      <c r="K87" s="228"/>
      <c r="L87" s="66"/>
      <c r="M87" s="67"/>
      <c r="N87" s="195"/>
      <c r="O87" s="63"/>
      <c r="P87" s="63"/>
      <c r="Q87" s="63"/>
      <c r="R87" s="64"/>
      <c r="S87" s="66"/>
      <c r="T87" s="67"/>
      <c r="U87" s="32">
        <v>0</v>
      </c>
      <c r="V87" s="66">
        <v>0</v>
      </c>
      <c r="W87" s="52">
        <f>V87*(1-M87)</f>
        <v>0</v>
      </c>
      <c r="X87" s="53">
        <v>0</v>
      </c>
      <c r="Y87" s="54">
        <v>0</v>
      </c>
      <c r="Z87" s="54">
        <v>0</v>
      </c>
      <c r="AA87" s="54">
        <v>0</v>
      </c>
      <c r="AB87" s="55">
        <v>0</v>
      </c>
      <c r="AC87" s="239">
        <v>0</v>
      </c>
      <c r="AD87" s="63">
        <v>0</v>
      </c>
      <c r="AE87" s="64">
        <f>'[1]PP FY 2024-25 H1'!U78/'[1]PP FY 2024-25 H1'!U45*10</f>
        <v>0.57208119753498332</v>
      </c>
      <c r="AF87" s="125"/>
      <c r="AG87" s="117">
        <v>12.018128129000001</v>
      </c>
      <c r="AH87" s="52">
        <f>AE87</f>
        <v>0.57208119753498332</v>
      </c>
      <c r="AI87" s="106"/>
      <c r="AJ87" s="109"/>
      <c r="AK87" s="58"/>
      <c r="AL87" s="53"/>
      <c r="AM87" s="54"/>
      <c r="AN87" s="54"/>
      <c r="AO87" s="54"/>
      <c r="AP87" s="55"/>
      <c r="AQ87" s="52">
        <f>$AH$87*AQ39/10</f>
        <v>7.4309418227877675</v>
      </c>
      <c r="AR87" s="52">
        <f t="shared" ref="AR87:AV87" si="127">$AH$87*AR39/10</f>
        <v>0</v>
      </c>
      <c r="AS87" s="52">
        <f t="shared" si="127"/>
        <v>0</v>
      </c>
      <c r="AT87" s="52">
        <f t="shared" si="127"/>
        <v>0</v>
      </c>
      <c r="AU87" s="52">
        <f t="shared" si="127"/>
        <v>0</v>
      </c>
      <c r="AV87" s="52">
        <f t="shared" si="127"/>
        <v>0</v>
      </c>
      <c r="AW87" s="133"/>
      <c r="AX87" s="107"/>
      <c r="AY87" s="104"/>
      <c r="AZ87" s="134"/>
      <c r="BA87" s="106"/>
      <c r="BB87" s="109"/>
      <c r="BC87" s="104"/>
      <c r="BD87" s="124"/>
      <c r="BE87" s="107"/>
      <c r="BF87" s="107"/>
      <c r="BG87" s="107"/>
      <c r="BH87" s="117"/>
      <c r="BI87" s="53">
        <f t="shared" si="125"/>
        <v>7.4309418227877675</v>
      </c>
      <c r="BJ87" s="54">
        <f t="shared" si="126"/>
        <v>0</v>
      </c>
      <c r="BK87" s="54">
        <f t="shared" si="126"/>
        <v>0</v>
      </c>
      <c r="BL87" s="54">
        <f t="shared" si="126"/>
        <v>0</v>
      </c>
      <c r="BM87" s="54">
        <f t="shared" si="126"/>
        <v>0</v>
      </c>
      <c r="BN87" s="55">
        <f t="shared" si="126"/>
        <v>0</v>
      </c>
      <c r="BO87" s="78"/>
    </row>
    <row r="88" spans="2:78" ht="15.6" x14ac:dyDescent="0.3">
      <c r="B88" s="71"/>
      <c r="C88" s="182" t="s">
        <v>134</v>
      </c>
      <c r="D88" s="89"/>
      <c r="E88" s="90"/>
      <c r="F88" s="63"/>
      <c r="G88" s="63"/>
      <c r="H88" s="211"/>
      <c r="I88" s="65"/>
      <c r="J88" s="44"/>
      <c r="K88" s="228"/>
      <c r="L88" s="66"/>
      <c r="M88" s="67"/>
      <c r="N88" s="195"/>
      <c r="O88" s="63"/>
      <c r="P88" s="63"/>
      <c r="Q88" s="63"/>
      <c r="R88" s="64"/>
      <c r="S88" s="66"/>
      <c r="T88" s="67"/>
      <c r="U88" s="32">
        <v>0</v>
      </c>
      <c r="V88" s="66">
        <v>0</v>
      </c>
      <c r="W88" s="52">
        <f>V88*(1-M88)</f>
        <v>0</v>
      </c>
      <c r="X88" s="53">
        <v>0</v>
      </c>
      <c r="Y88" s="54">
        <v>0</v>
      </c>
      <c r="Z88" s="54">
        <v>0</v>
      </c>
      <c r="AA88" s="54">
        <v>0</v>
      </c>
      <c r="AB88" s="55">
        <v>0</v>
      </c>
      <c r="AC88" s="239">
        <v>0</v>
      </c>
      <c r="AD88" s="63">
        <v>0</v>
      </c>
      <c r="AE88" s="64">
        <f>'[1]PP FY 2024-25 H1'!U79/('[1]PP FY 2024-25 H1'!U43+'[1]PP FY 2024-25 H1'!U44)*10</f>
        <v>0.18368124277979317</v>
      </c>
      <c r="AF88" s="125"/>
      <c r="AG88" s="117">
        <v>3.3477074589999996</v>
      </c>
      <c r="AH88" s="52">
        <f>AE88</f>
        <v>0.18368124277979317</v>
      </c>
      <c r="AI88" s="106"/>
      <c r="AJ88" s="109"/>
      <c r="AK88" s="58"/>
      <c r="AL88" s="53"/>
      <c r="AM88" s="54"/>
      <c r="AN88" s="54"/>
      <c r="AO88" s="54"/>
      <c r="AP88" s="55"/>
      <c r="AQ88" s="52">
        <f>$AH$88*(AQ36+AQ38)/10</f>
        <v>4.1812503328311212</v>
      </c>
      <c r="AR88" s="52">
        <f>$AH$88*(AR36+AR38)/10</f>
        <v>3.778504591112037</v>
      </c>
      <c r="AS88" s="52">
        <f t="shared" ref="AS88:AV88" si="128">$AH$88*(AS36+AS38)/10</f>
        <v>5.6761632414486725</v>
      </c>
      <c r="AT88" s="52">
        <f t="shared" si="128"/>
        <v>8.3103131102017365</v>
      </c>
      <c r="AU88" s="52">
        <f t="shared" si="128"/>
        <v>11.52362345124396</v>
      </c>
      <c r="AV88" s="52">
        <f t="shared" si="128"/>
        <v>15.811722288147987</v>
      </c>
      <c r="AW88" s="133"/>
      <c r="AX88" s="107"/>
      <c r="AY88" s="104"/>
      <c r="AZ88" s="134"/>
      <c r="BA88" s="106"/>
      <c r="BB88" s="109"/>
      <c r="BC88" s="104"/>
      <c r="BD88" s="124"/>
      <c r="BE88" s="107"/>
      <c r="BF88" s="107"/>
      <c r="BG88" s="107"/>
      <c r="BH88" s="117"/>
      <c r="BI88" s="53">
        <f t="shared" si="125"/>
        <v>4.1812503328311212</v>
      </c>
      <c r="BJ88" s="54">
        <f t="shared" si="126"/>
        <v>3.778504591112037</v>
      </c>
      <c r="BK88" s="54">
        <f t="shared" si="126"/>
        <v>5.6761632414486725</v>
      </c>
      <c r="BL88" s="54">
        <f t="shared" si="126"/>
        <v>8.3103131102017365</v>
      </c>
      <c r="BM88" s="54">
        <f t="shared" si="126"/>
        <v>11.52362345124396</v>
      </c>
      <c r="BN88" s="55">
        <f t="shared" si="126"/>
        <v>15.811722288147987</v>
      </c>
      <c r="BO88" s="78"/>
    </row>
    <row r="89" spans="2:78" ht="46.8" x14ac:dyDescent="0.3">
      <c r="B89" s="71"/>
      <c r="C89" s="182" t="s">
        <v>135</v>
      </c>
      <c r="D89" s="89"/>
      <c r="E89" s="90"/>
      <c r="F89" s="63"/>
      <c r="G89" s="63"/>
      <c r="H89" s="211"/>
      <c r="I89" s="65"/>
      <c r="J89" s="44"/>
      <c r="K89" s="228"/>
      <c r="L89" s="66"/>
      <c r="M89" s="67"/>
      <c r="N89" s="195"/>
      <c r="O89" s="63"/>
      <c r="P89" s="63"/>
      <c r="Q89" s="63"/>
      <c r="R89" s="64"/>
      <c r="S89" s="66"/>
      <c r="T89" s="67">
        <v>-26.755852454427391</v>
      </c>
      <c r="U89" s="32">
        <v>0</v>
      </c>
      <c r="V89" s="66">
        <v>0</v>
      </c>
      <c r="W89" s="52">
        <f>V89*(1-M89)</f>
        <v>0</v>
      </c>
      <c r="X89" s="53">
        <v>0</v>
      </c>
      <c r="Y89" s="54">
        <v>0</v>
      </c>
      <c r="Z89" s="54">
        <v>0</v>
      </c>
      <c r="AA89" s="54">
        <v>0</v>
      </c>
      <c r="AB89" s="55">
        <v>0</v>
      </c>
      <c r="AC89" s="239">
        <v>0</v>
      </c>
      <c r="AD89" s="63">
        <v>0</v>
      </c>
      <c r="AE89" s="64">
        <v>0</v>
      </c>
      <c r="AF89" s="125">
        <v>-33.340000000000003</v>
      </c>
      <c r="AG89" s="126">
        <v>0</v>
      </c>
      <c r="AH89" s="52">
        <f>AE89</f>
        <v>0</v>
      </c>
      <c r="AI89" s="106"/>
      <c r="AJ89" s="109"/>
      <c r="AK89" s="58"/>
      <c r="AL89" s="53"/>
      <c r="AM89" s="54"/>
      <c r="AN89" s="54"/>
      <c r="AO89" s="54"/>
      <c r="AP89" s="55"/>
      <c r="AQ89" s="52"/>
      <c r="AR89" s="53"/>
      <c r="AS89" s="54"/>
      <c r="AT89" s="54"/>
      <c r="AU89" s="54"/>
      <c r="AV89" s="55"/>
      <c r="AW89" s="125"/>
      <c r="AX89" s="107"/>
      <c r="AY89" s="104"/>
      <c r="AZ89" s="134"/>
      <c r="BA89" s="106"/>
      <c r="BB89" s="109"/>
      <c r="BC89" s="104"/>
      <c r="BD89" s="124"/>
      <c r="BE89" s="107"/>
      <c r="BF89" s="107"/>
      <c r="BG89" s="107"/>
      <c r="BH89" s="117"/>
      <c r="BI89" s="53"/>
      <c r="BJ89" s="54"/>
      <c r="BK89" s="54"/>
      <c r="BL89" s="54"/>
      <c r="BM89" s="54"/>
      <c r="BN89" s="55"/>
      <c r="BO89" s="78"/>
    </row>
    <row r="90" spans="2:78" ht="15.6" x14ac:dyDescent="0.3">
      <c r="B90" s="71"/>
      <c r="C90" s="182"/>
      <c r="D90" s="89"/>
      <c r="E90" s="90"/>
      <c r="F90" s="63"/>
      <c r="G90" s="63"/>
      <c r="H90" s="211"/>
      <c r="I90" s="65"/>
      <c r="J90" s="44"/>
      <c r="K90" s="228"/>
      <c r="L90" s="66"/>
      <c r="M90" s="67"/>
      <c r="N90" s="195"/>
      <c r="O90" s="63"/>
      <c r="P90" s="63"/>
      <c r="Q90" s="63"/>
      <c r="R90" s="64"/>
      <c r="S90" s="66"/>
      <c r="T90" s="67"/>
      <c r="U90" s="64"/>
      <c r="V90" s="66"/>
      <c r="W90" s="68"/>
      <c r="X90" s="72"/>
      <c r="Y90" s="69"/>
      <c r="Z90" s="69"/>
      <c r="AA90" s="69"/>
      <c r="AB90" s="70"/>
      <c r="AC90" s="239"/>
      <c r="AD90" s="109"/>
      <c r="AE90" s="104"/>
      <c r="AF90" s="106"/>
      <c r="AG90" s="104"/>
      <c r="AH90" s="108"/>
      <c r="AI90" s="106"/>
      <c r="AJ90" s="109"/>
      <c r="AK90" s="104"/>
      <c r="AL90" s="106"/>
      <c r="AM90" s="109"/>
      <c r="AN90" s="109"/>
      <c r="AO90" s="109"/>
      <c r="AP90" s="104"/>
      <c r="AQ90" s="108"/>
      <c r="AR90" s="106"/>
      <c r="AS90" s="109"/>
      <c r="AT90" s="109"/>
      <c r="AU90" s="109"/>
      <c r="AV90" s="104"/>
      <c r="AW90" s="106"/>
      <c r="AX90" s="107"/>
      <c r="AY90" s="104"/>
      <c r="AZ90" s="108"/>
      <c r="BA90" s="106"/>
      <c r="BB90" s="109"/>
      <c r="BC90" s="104"/>
      <c r="BD90" s="106"/>
      <c r="BE90" s="109"/>
      <c r="BF90" s="109"/>
      <c r="BG90" s="109"/>
      <c r="BH90" s="104"/>
      <c r="BI90" s="53">
        <f>BD90+AL90</f>
        <v>0</v>
      </c>
      <c r="BJ90" s="54">
        <f>BE90+AM90</f>
        <v>0</v>
      </c>
      <c r="BK90" s="54">
        <f>BF90+AN90</f>
        <v>0</v>
      </c>
      <c r="BL90" s="54">
        <f>BI90+AW90</f>
        <v>0</v>
      </c>
      <c r="BM90" s="54"/>
      <c r="BN90" s="55"/>
      <c r="BO90" s="78"/>
    </row>
    <row r="91" spans="2:78" ht="15.6" x14ac:dyDescent="0.3">
      <c r="B91" s="135" t="s">
        <v>56</v>
      </c>
      <c r="C91" s="186" t="s">
        <v>136</v>
      </c>
      <c r="D91" s="136">
        <f>SUM(D85,D81,D58,D51,D46,D42,D34,D28,D7)</f>
        <v>24984.93</v>
      </c>
      <c r="E91" s="137"/>
      <c r="F91" s="138">
        <f>SUM(F85,F81,F58,F51,F46,F42,F34,F28,F7)</f>
        <v>685.3</v>
      </c>
      <c r="G91" s="138">
        <f>SUM(G85,G81,G58,G51,G46,G42,G34,G28,G7)</f>
        <v>76.539999999999992</v>
      </c>
      <c r="H91" s="217">
        <f>SUM(H85,H81,H58,H51,H46,H42,H34,H28,H7)</f>
        <v>761.84000000000015</v>
      </c>
      <c r="I91" s="140"/>
      <c r="J91" s="141">
        <f>SUM(J85,J81,J58,J51,J46,J42,J34,J28,J7)</f>
        <v>4483.4894631815996</v>
      </c>
      <c r="K91" s="230"/>
      <c r="L91" s="141">
        <f>SUM(L85,L81,L58,L51,L46,L42,L34,L28,L7)</f>
        <v>4163.245876881143</v>
      </c>
      <c r="M91" s="143">
        <f>(L91-S91)/L91</f>
        <v>4.3465408996247616E-2</v>
      </c>
      <c r="N91" s="199"/>
      <c r="O91" s="144"/>
      <c r="P91" s="144"/>
      <c r="Q91" s="144"/>
      <c r="R91" s="145"/>
      <c r="S91" s="141">
        <f t="shared" ref="S91:AB91" si="129">SUM(S85,S81,S58,S51,S46,S42,S34,S28,S7)</f>
        <v>3982.2886920905626</v>
      </c>
      <c r="T91" s="146">
        <f t="shared" si="129"/>
        <v>4932.6345649176801</v>
      </c>
      <c r="U91" s="139">
        <f t="shared" si="129"/>
        <v>5359.4473373405672</v>
      </c>
      <c r="V91" s="141">
        <f t="shared" si="129"/>
        <v>5428.5007785375674</v>
      </c>
      <c r="W91" s="141" t="e">
        <f t="shared" si="129"/>
        <v>#REF!</v>
      </c>
      <c r="X91" s="146" t="e">
        <f>SUM(X85,X81,X58,X51,X46,X42,X34,X28,X7)</f>
        <v>#REF!</v>
      </c>
      <c r="Y91" s="138" t="e">
        <f t="shared" si="129"/>
        <v>#REF!</v>
      </c>
      <c r="Z91" s="138" t="e">
        <f t="shared" si="129"/>
        <v>#REF!</v>
      </c>
      <c r="AA91" s="138" t="e">
        <f t="shared" si="129"/>
        <v>#REF!</v>
      </c>
      <c r="AB91" s="139" t="e">
        <f t="shared" si="129"/>
        <v>#REF!</v>
      </c>
      <c r="AC91" s="241"/>
      <c r="AD91" s="144"/>
      <c r="AE91" s="145"/>
      <c r="AF91" s="146">
        <f>SUM(AF85,AF81,AF58,AF51,AF46,AF42,AF34,AF28,AF7)</f>
        <v>1747.5818351768</v>
      </c>
      <c r="AG91" s="139">
        <f>SUM(AG85,AG81,AG58,AG51,AG46,AG42,AG34,AG28,AG7)</f>
        <v>1940.0732295953001</v>
      </c>
      <c r="AH91" s="142"/>
      <c r="AI91" s="147"/>
      <c r="AJ91" s="144"/>
      <c r="AK91" s="145"/>
      <c r="AL91" s="147"/>
      <c r="AM91" s="144"/>
      <c r="AN91" s="144"/>
      <c r="AO91" s="144"/>
      <c r="AP91" s="145"/>
      <c r="AQ91" s="141" t="e">
        <f t="shared" ref="AQ91:AZ91" si="130">SUM(AQ85,AQ81,AQ58,AQ51,AQ46,AQ42,AQ34,AQ28,AQ7)</f>
        <v>#REF!</v>
      </c>
      <c r="AR91" s="146" t="e">
        <f t="shared" si="130"/>
        <v>#REF!</v>
      </c>
      <c r="AS91" s="138" t="e">
        <f t="shared" si="130"/>
        <v>#REF!</v>
      </c>
      <c r="AT91" s="138" t="e">
        <f t="shared" si="130"/>
        <v>#REF!</v>
      </c>
      <c r="AU91" s="138" t="e">
        <f t="shared" si="130"/>
        <v>#REF!</v>
      </c>
      <c r="AV91" s="139" t="e">
        <f t="shared" si="130"/>
        <v>#REF!</v>
      </c>
      <c r="AW91" s="146">
        <f t="shared" si="130"/>
        <v>425.75186120000006</v>
      </c>
      <c r="AX91" s="138">
        <f t="shared" si="130"/>
        <v>431.62794229999997</v>
      </c>
      <c r="AY91" s="139">
        <f t="shared" si="130"/>
        <v>212.10794209999997</v>
      </c>
      <c r="AZ91" s="141">
        <f t="shared" si="130"/>
        <v>424.21588419999995</v>
      </c>
      <c r="BA91" s="147"/>
      <c r="BB91" s="144"/>
      <c r="BC91" s="145"/>
      <c r="BD91" s="141">
        <f t="shared" ref="BD91:BN91" si="131">SUM(BD85,BD81,BD58,BD51,BD46,BD42,BD34,BD28,BD7)</f>
        <v>429.15830727569005</v>
      </c>
      <c r="BE91" s="141">
        <f t="shared" si="131"/>
        <v>434.47417418597826</v>
      </c>
      <c r="BF91" s="141">
        <f t="shared" si="131"/>
        <v>440.16593929789224</v>
      </c>
      <c r="BG91" s="141">
        <f t="shared" si="131"/>
        <v>446.23713993632691</v>
      </c>
      <c r="BH91" s="141">
        <f t="shared" si="131"/>
        <v>452.69237919649339</v>
      </c>
      <c r="BI91" s="141" t="e">
        <f>SUM(BI85,BI81,BI58,BI51,BI46,BI42,BI34,BI28,BI7)</f>
        <v>#REF!</v>
      </c>
      <c r="BJ91" s="141" t="e">
        <f>SUM(BJ85,BJ81,BJ58,BJ51,BJ46,BJ42,BJ34,BJ28,BJ7)</f>
        <v>#REF!</v>
      </c>
      <c r="BK91" s="141" t="e">
        <f t="shared" si="131"/>
        <v>#REF!</v>
      </c>
      <c r="BL91" s="141" t="e">
        <f t="shared" si="131"/>
        <v>#REF!</v>
      </c>
      <c r="BM91" s="141" t="e">
        <f t="shared" si="131"/>
        <v>#REF!</v>
      </c>
      <c r="BN91" s="141" t="e">
        <f t="shared" si="131"/>
        <v>#REF!</v>
      </c>
      <c r="BO91" s="78"/>
    </row>
    <row r="92" spans="2:78" s="148" customFormat="1" ht="15.6" x14ac:dyDescent="0.3">
      <c r="C92" s="187"/>
      <c r="H92" s="218"/>
      <c r="K92" s="231"/>
      <c r="L92" s="149"/>
      <c r="N92" s="200"/>
      <c r="W92" s="150"/>
      <c r="AC92" s="242"/>
      <c r="BJ92" s="151" t="e">
        <f>BJ91/X91*10</f>
        <v>#REF!</v>
      </c>
      <c r="BK92" s="151" t="e">
        <f>BK91/Y91*10</f>
        <v>#REF!</v>
      </c>
      <c r="BL92" s="151" t="e">
        <f t="shared" ref="BL92:BN92" si="132">BL91/Z91*10</f>
        <v>#REF!</v>
      </c>
      <c r="BM92" s="151" t="e">
        <f t="shared" si="132"/>
        <v>#REF!</v>
      </c>
      <c r="BN92" s="151" t="e">
        <f t="shared" si="132"/>
        <v>#REF!</v>
      </c>
      <c r="BO92" s="3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</row>
    <row r="93" spans="2:78" ht="15.6" x14ac:dyDescent="0.3">
      <c r="B93" s="3"/>
      <c r="C93" s="188"/>
      <c r="D93" s="152"/>
      <c r="E93" s="152"/>
      <c r="F93" s="152"/>
      <c r="G93" s="152"/>
      <c r="H93" s="219"/>
      <c r="I93" s="152"/>
      <c r="J93" s="152"/>
      <c r="K93" s="219"/>
      <c r="L93" s="152"/>
      <c r="M93" s="152"/>
      <c r="N93" s="201"/>
      <c r="O93" s="152"/>
      <c r="P93" s="152"/>
      <c r="Q93" s="152"/>
      <c r="R93" s="152"/>
      <c r="S93" s="152"/>
      <c r="T93" s="153"/>
      <c r="U93" s="153"/>
      <c r="V93" s="153"/>
      <c r="W93" s="152"/>
      <c r="X93" s="152"/>
      <c r="Y93" s="152"/>
      <c r="Z93" s="152"/>
      <c r="AA93" s="152"/>
      <c r="AB93" s="152"/>
      <c r="AC93" s="243"/>
      <c r="AD93" s="152"/>
      <c r="AE93" s="152"/>
      <c r="AF93" s="152"/>
      <c r="AG93" s="152"/>
      <c r="AH93" s="152"/>
      <c r="AI93" s="152"/>
      <c r="AJ93" s="152"/>
      <c r="AK93" s="152"/>
      <c r="AL93" s="152"/>
      <c r="AM93" s="152"/>
      <c r="AN93" s="152"/>
      <c r="AO93" s="152"/>
      <c r="AP93" s="152"/>
      <c r="AQ93" s="152"/>
      <c r="AR93" s="152"/>
      <c r="AS93" s="152"/>
      <c r="AT93" s="152"/>
      <c r="AU93" s="152"/>
      <c r="AV93" s="152"/>
      <c r="AW93" s="152"/>
      <c r="AX93" s="152"/>
      <c r="AY93" s="152"/>
      <c r="AZ93" s="152"/>
      <c r="BA93" s="152"/>
      <c r="BB93" s="152"/>
      <c r="BC93" s="152"/>
      <c r="BD93" s="152"/>
      <c r="BE93" s="152"/>
      <c r="BF93" s="152"/>
      <c r="BG93" s="152"/>
      <c r="BH93" s="152"/>
      <c r="BI93" s="152"/>
      <c r="BJ93" s="152"/>
      <c r="BK93" s="152"/>
      <c r="BL93" s="152"/>
      <c r="BM93" s="152"/>
      <c r="BN93" s="152"/>
      <c r="BO93" s="3"/>
    </row>
    <row r="94" spans="2:78" ht="15.6" x14ac:dyDescent="0.3">
      <c r="K94" s="232"/>
      <c r="W94" s="3"/>
      <c r="X94" s="3"/>
      <c r="Y94" s="3"/>
      <c r="Z94" s="3"/>
      <c r="AA94" s="3"/>
      <c r="AB94" s="3"/>
      <c r="AC94" s="244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BA94" s="3"/>
      <c r="BB94" s="3"/>
      <c r="BC94" s="3"/>
      <c r="BI94" s="154"/>
      <c r="BJ94" s="155"/>
      <c r="BO94" s="3"/>
    </row>
    <row r="95" spans="2:78" ht="15.6" x14ac:dyDescent="0.3">
      <c r="D95" s="156"/>
      <c r="E95" s="156"/>
      <c r="F95" s="156"/>
      <c r="G95" s="156"/>
      <c r="H95" s="221"/>
      <c r="I95" s="156"/>
      <c r="J95" s="156"/>
      <c r="K95" s="221"/>
      <c r="L95" s="156"/>
      <c r="M95" s="156"/>
      <c r="N95" s="203"/>
      <c r="O95" s="156"/>
      <c r="P95" s="156"/>
      <c r="Q95" s="156"/>
      <c r="R95" s="156"/>
      <c r="S95" s="156"/>
      <c r="T95" s="156"/>
      <c r="U95" s="156"/>
      <c r="V95" s="156"/>
      <c r="X95" s="157"/>
      <c r="Y95" s="157"/>
      <c r="Z95" s="157"/>
      <c r="AA95" s="157"/>
      <c r="AB95" s="157"/>
      <c r="BO95" s="3"/>
    </row>
    <row r="96" spans="2:78" ht="15.6" x14ac:dyDescent="0.3">
      <c r="BO96" s="3"/>
    </row>
  </sheetData>
  <mergeCells count="27">
    <mergeCell ref="I2:I4"/>
    <mergeCell ref="B2:B4"/>
    <mergeCell ref="C2:C4"/>
    <mergeCell ref="D2:D4"/>
    <mergeCell ref="E2:F3"/>
    <mergeCell ref="G2:G3"/>
    <mergeCell ref="J2:J4"/>
    <mergeCell ref="K2:K4"/>
    <mergeCell ref="L2:L4"/>
    <mergeCell ref="M2:R2"/>
    <mergeCell ref="S2:S4"/>
    <mergeCell ref="AC2:AV2"/>
    <mergeCell ref="AW2:BH2"/>
    <mergeCell ref="BI2:BN2"/>
    <mergeCell ref="N3:R3"/>
    <mergeCell ref="T3:U3"/>
    <mergeCell ref="X3:AB3"/>
    <mergeCell ref="AC3:AE3"/>
    <mergeCell ref="AF3:AG3"/>
    <mergeCell ref="AI3:AK3"/>
    <mergeCell ref="AL3:AP3"/>
    <mergeCell ref="T2:AB2"/>
    <mergeCell ref="AR3:AV3"/>
    <mergeCell ref="AW3:AY3"/>
    <mergeCell ref="BA3:BC3"/>
    <mergeCell ref="BD3:BH3"/>
    <mergeCell ref="BI3:BN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Procurement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Jangpangi</dc:creator>
  <cp:lastModifiedBy>Bakul Kandpal</cp:lastModifiedBy>
  <dcterms:created xsi:type="dcterms:W3CDTF">2025-01-31T11:20:39Z</dcterms:created>
  <dcterms:modified xsi:type="dcterms:W3CDTF">2025-02-01T03:52:40Z</dcterms:modified>
</cp:coreProperties>
</file>