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240" yWindow="240" windowWidth="25360" windowHeight="22300" tabRatio="500" activeTab="2"/>
  </bookViews>
  <sheets>
    <sheet name="Blackout Time" sheetId="1" r:id="rId1"/>
    <sheet name="Rendezvoux" sheetId="2" r:id="rId2"/>
    <sheet name="Rendezvoux 2" sheetId="4" r:id="rId3"/>
  </sheets>
  <calcPr calcId="140000" concurrentCalc="0"/>
  <pivotCaches>
    <pivotCache cacheId="50" r:id="rId4"/>
    <pivotCache cacheId="7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H3" i="4"/>
  <c r="N3" i="4"/>
  <c r="H4" i="4"/>
  <c r="N4" i="4"/>
  <c r="H5" i="4"/>
  <c r="N5" i="4"/>
  <c r="H6" i="4"/>
  <c r="N6" i="4"/>
  <c r="H7" i="4"/>
  <c r="N7" i="4"/>
  <c r="H8" i="4"/>
  <c r="N8" i="4"/>
  <c r="H9" i="4"/>
  <c r="N9" i="4"/>
  <c r="H10" i="4"/>
  <c r="N10" i="4"/>
  <c r="H11" i="4"/>
  <c r="N11" i="4"/>
  <c r="H12" i="4"/>
  <c r="N12" i="4"/>
  <c r="H13" i="4"/>
  <c r="N13" i="4"/>
  <c r="H14" i="4"/>
  <c r="N14" i="4"/>
  <c r="H15" i="4"/>
  <c r="N15" i="4"/>
  <c r="H16" i="4"/>
  <c r="N16" i="4"/>
  <c r="H17" i="4"/>
  <c r="N17" i="4"/>
  <c r="H18" i="4"/>
  <c r="N18" i="4"/>
  <c r="H19" i="4"/>
  <c r="N19" i="4"/>
  <c r="H20" i="4"/>
  <c r="N20" i="4"/>
  <c r="H21" i="4"/>
  <c r="N21" i="4"/>
  <c r="H22" i="4"/>
  <c r="N22" i="4"/>
  <c r="H23" i="4"/>
  <c r="N23" i="4"/>
  <c r="H24" i="4"/>
  <c r="N24" i="4"/>
  <c r="H25" i="4"/>
  <c r="N25" i="4"/>
  <c r="H26" i="4"/>
  <c r="N26" i="4"/>
  <c r="H27" i="4"/>
  <c r="N27" i="4"/>
  <c r="H28" i="4"/>
  <c r="N28" i="4"/>
  <c r="H29" i="4"/>
  <c r="N29" i="4"/>
  <c r="H30" i="4"/>
  <c r="N30" i="4"/>
  <c r="H31" i="4"/>
  <c r="N31" i="4"/>
  <c r="H32" i="4"/>
  <c r="N32" i="4"/>
  <c r="H33" i="4"/>
  <c r="N33" i="4"/>
  <c r="H34" i="4"/>
  <c r="N34" i="4"/>
  <c r="H35" i="4"/>
  <c r="N35" i="4"/>
  <c r="H36" i="4"/>
  <c r="N36" i="4"/>
  <c r="H37" i="4"/>
  <c r="N37" i="4"/>
  <c r="H38" i="4"/>
  <c r="N38" i="4"/>
  <c r="H39" i="4"/>
  <c r="N39" i="4"/>
  <c r="H40" i="4"/>
  <c r="N40" i="4"/>
  <c r="H41" i="4"/>
  <c r="N41" i="4"/>
  <c r="H42" i="4"/>
  <c r="N42" i="4"/>
  <c r="H43" i="4"/>
  <c r="N43" i="4"/>
  <c r="H44" i="4"/>
  <c r="N44" i="4"/>
  <c r="H45" i="4"/>
  <c r="N45" i="4"/>
  <c r="H46" i="4"/>
  <c r="N46" i="4"/>
  <c r="H47" i="4"/>
  <c r="N47" i="4"/>
  <c r="H48" i="4"/>
  <c r="N48" i="4"/>
  <c r="H49" i="4"/>
  <c r="N49" i="4"/>
  <c r="H50" i="4"/>
  <c r="N50" i="4"/>
  <c r="H51" i="4"/>
  <c r="N51" i="4"/>
  <c r="H52" i="4"/>
  <c r="N52" i="4"/>
  <c r="H53" i="4"/>
  <c r="N53" i="4"/>
  <c r="H54" i="4"/>
  <c r="N54" i="4"/>
  <c r="H55" i="4"/>
  <c r="N55" i="4"/>
  <c r="H56" i="4"/>
  <c r="N56" i="4"/>
  <c r="H57" i="4"/>
  <c r="N57" i="4"/>
  <c r="H58" i="4"/>
  <c r="N58" i="4"/>
  <c r="H59" i="4"/>
  <c r="N59" i="4"/>
  <c r="H60" i="4"/>
  <c r="N60" i="4"/>
  <c r="H61" i="4"/>
  <c r="N61" i="4"/>
  <c r="H62" i="4"/>
  <c r="N62" i="4"/>
  <c r="H63" i="4"/>
  <c r="N63" i="4"/>
  <c r="H64" i="4"/>
  <c r="N64" i="4"/>
  <c r="H65" i="4"/>
  <c r="N65" i="4"/>
  <c r="H66" i="4"/>
  <c r="N66" i="4"/>
  <c r="H67" i="4"/>
  <c r="N67" i="4"/>
  <c r="H68" i="4"/>
  <c r="N68" i="4"/>
  <c r="H69" i="4"/>
  <c r="N69" i="4"/>
  <c r="H70" i="4"/>
  <c r="N70" i="4"/>
  <c r="H71" i="4"/>
  <c r="N71" i="4"/>
  <c r="H72" i="4"/>
  <c r="N72" i="4"/>
  <c r="H73" i="4"/>
  <c r="N73" i="4"/>
  <c r="H74" i="4"/>
  <c r="N74" i="4"/>
  <c r="H75" i="4"/>
  <c r="N75" i="4"/>
  <c r="H76" i="4"/>
  <c r="N76" i="4"/>
  <c r="H77" i="4"/>
  <c r="N77" i="4"/>
  <c r="H78" i="4"/>
  <c r="N78" i="4"/>
  <c r="H79" i="4"/>
  <c r="N79" i="4"/>
  <c r="H80" i="4"/>
  <c r="N80" i="4"/>
  <c r="H81" i="4"/>
  <c r="N81" i="4"/>
  <c r="H82" i="4"/>
  <c r="N82" i="4"/>
  <c r="H83" i="4"/>
  <c r="N83" i="4"/>
  <c r="H84" i="4"/>
  <c r="N84" i="4"/>
  <c r="H85" i="4"/>
  <c r="N85" i="4"/>
  <c r="H86" i="4"/>
  <c r="N86" i="4"/>
  <c r="H87" i="4"/>
  <c r="N87" i="4"/>
  <c r="H88" i="4"/>
  <c r="N88" i="4"/>
  <c r="H89" i="4"/>
  <c r="N89" i="4"/>
  <c r="H90" i="4"/>
  <c r="N90" i="4"/>
  <c r="H91" i="4"/>
  <c r="N91" i="4"/>
  <c r="H92" i="4"/>
  <c r="N92" i="4"/>
  <c r="H93" i="4"/>
  <c r="N93" i="4"/>
  <c r="H94" i="4"/>
  <c r="N94" i="4"/>
  <c r="H95" i="4"/>
  <c r="N95" i="4"/>
  <c r="H96" i="4"/>
  <c r="N96" i="4"/>
  <c r="H97" i="4"/>
  <c r="N97" i="4"/>
  <c r="H98" i="4"/>
  <c r="N98" i="4"/>
  <c r="H99" i="4"/>
  <c r="N99" i="4"/>
  <c r="H100" i="4"/>
  <c r="N100" i="4"/>
  <c r="H101" i="4"/>
  <c r="N101" i="4"/>
  <c r="H2" i="4"/>
  <c r="N2" i="4"/>
  <c r="F25" i="4"/>
  <c r="G25" i="4"/>
  <c r="I25" i="4"/>
  <c r="J25" i="4"/>
  <c r="K25" i="4"/>
  <c r="L25" i="4"/>
  <c r="M25" i="4"/>
  <c r="F26" i="4"/>
  <c r="G26" i="4"/>
  <c r="I26" i="4"/>
  <c r="J26" i="4"/>
  <c r="K26" i="4"/>
  <c r="L26" i="4"/>
  <c r="M26" i="4"/>
  <c r="F27" i="4"/>
  <c r="G27" i="4"/>
  <c r="I27" i="4"/>
  <c r="J27" i="4"/>
  <c r="K27" i="4"/>
  <c r="L27" i="4"/>
  <c r="M27" i="4"/>
  <c r="F28" i="4"/>
  <c r="G28" i="4"/>
  <c r="I28" i="4"/>
  <c r="J28" i="4"/>
  <c r="K28" i="4"/>
  <c r="L28" i="4"/>
  <c r="M28" i="4"/>
  <c r="F29" i="4"/>
  <c r="G29" i="4"/>
  <c r="I29" i="4"/>
  <c r="J29" i="4"/>
  <c r="K29" i="4"/>
  <c r="L29" i="4"/>
  <c r="M29" i="4"/>
  <c r="F30" i="4"/>
  <c r="G30" i="4"/>
  <c r="I30" i="4"/>
  <c r="J30" i="4"/>
  <c r="K30" i="4"/>
  <c r="L30" i="4"/>
  <c r="M30" i="4"/>
  <c r="F31" i="4"/>
  <c r="G31" i="4"/>
  <c r="I31" i="4"/>
  <c r="J31" i="4"/>
  <c r="K31" i="4"/>
  <c r="L31" i="4"/>
  <c r="M31" i="4"/>
  <c r="F32" i="4"/>
  <c r="G32" i="4"/>
  <c r="I32" i="4"/>
  <c r="J32" i="4"/>
  <c r="K32" i="4"/>
  <c r="L32" i="4"/>
  <c r="M32" i="4"/>
  <c r="F33" i="4"/>
  <c r="G33" i="4"/>
  <c r="I33" i="4"/>
  <c r="J33" i="4"/>
  <c r="K33" i="4"/>
  <c r="L33" i="4"/>
  <c r="M33" i="4"/>
  <c r="F34" i="4"/>
  <c r="G34" i="4"/>
  <c r="I34" i="4"/>
  <c r="J34" i="4"/>
  <c r="K34" i="4"/>
  <c r="L34" i="4"/>
  <c r="M34" i="4"/>
  <c r="F35" i="4"/>
  <c r="G35" i="4"/>
  <c r="I35" i="4"/>
  <c r="J35" i="4"/>
  <c r="K35" i="4"/>
  <c r="L35" i="4"/>
  <c r="M35" i="4"/>
  <c r="F36" i="4"/>
  <c r="G36" i="4"/>
  <c r="I36" i="4"/>
  <c r="J36" i="4"/>
  <c r="K36" i="4"/>
  <c r="L36" i="4"/>
  <c r="M36" i="4"/>
  <c r="F37" i="4"/>
  <c r="G37" i="4"/>
  <c r="I37" i="4"/>
  <c r="J37" i="4"/>
  <c r="K37" i="4"/>
  <c r="L37" i="4"/>
  <c r="M37" i="4"/>
  <c r="F38" i="4"/>
  <c r="G38" i="4"/>
  <c r="I38" i="4"/>
  <c r="J38" i="4"/>
  <c r="K38" i="4"/>
  <c r="L38" i="4"/>
  <c r="M38" i="4"/>
  <c r="F39" i="4"/>
  <c r="G39" i="4"/>
  <c r="I39" i="4"/>
  <c r="J39" i="4"/>
  <c r="K39" i="4"/>
  <c r="L39" i="4"/>
  <c r="M39" i="4"/>
  <c r="F40" i="4"/>
  <c r="G40" i="4"/>
  <c r="I40" i="4"/>
  <c r="J40" i="4"/>
  <c r="K40" i="4"/>
  <c r="L40" i="4"/>
  <c r="M40" i="4"/>
  <c r="F41" i="4"/>
  <c r="G41" i="4"/>
  <c r="I41" i="4"/>
  <c r="J41" i="4"/>
  <c r="K41" i="4"/>
  <c r="L41" i="4"/>
  <c r="M41" i="4"/>
  <c r="F42" i="4"/>
  <c r="G42" i="4"/>
  <c r="I42" i="4"/>
  <c r="J42" i="4"/>
  <c r="K42" i="4"/>
  <c r="L42" i="4"/>
  <c r="M42" i="4"/>
  <c r="F43" i="4"/>
  <c r="G43" i="4"/>
  <c r="I43" i="4"/>
  <c r="J43" i="4"/>
  <c r="K43" i="4"/>
  <c r="L43" i="4"/>
  <c r="M43" i="4"/>
  <c r="F44" i="4"/>
  <c r="G44" i="4"/>
  <c r="I44" i="4"/>
  <c r="J44" i="4"/>
  <c r="K44" i="4"/>
  <c r="L44" i="4"/>
  <c r="M44" i="4"/>
  <c r="F45" i="4"/>
  <c r="G45" i="4"/>
  <c r="I45" i="4"/>
  <c r="J45" i="4"/>
  <c r="K45" i="4"/>
  <c r="L45" i="4"/>
  <c r="M45" i="4"/>
  <c r="F46" i="4"/>
  <c r="G46" i="4"/>
  <c r="I46" i="4"/>
  <c r="J46" i="4"/>
  <c r="K46" i="4"/>
  <c r="L46" i="4"/>
  <c r="M46" i="4"/>
  <c r="F47" i="4"/>
  <c r="G47" i="4"/>
  <c r="I47" i="4"/>
  <c r="J47" i="4"/>
  <c r="K47" i="4"/>
  <c r="L47" i="4"/>
  <c r="M47" i="4"/>
  <c r="F48" i="4"/>
  <c r="G48" i="4"/>
  <c r="I48" i="4"/>
  <c r="J48" i="4"/>
  <c r="K48" i="4"/>
  <c r="L48" i="4"/>
  <c r="M48" i="4"/>
  <c r="F49" i="4"/>
  <c r="G49" i="4"/>
  <c r="I49" i="4"/>
  <c r="J49" i="4"/>
  <c r="K49" i="4"/>
  <c r="L49" i="4"/>
  <c r="M49" i="4"/>
  <c r="F50" i="4"/>
  <c r="G50" i="4"/>
  <c r="I50" i="4"/>
  <c r="J50" i="4"/>
  <c r="K50" i="4"/>
  <c r="L50" i="4"/>
  <c r="M50" i="4"/>
  <c r="F51" i="4"/>
  <c r="G51" i="4"/>
  <c r="I51" i="4"/>
  <c r="J51" i="4"/>
  <c r="K51" i="4"/>
  <c r="L51" i="4"/>
  <c r="M51" i="4"/>
  <c r="F52" i="4"/>
  <c r="G52" i="4"/>
  <c r="I52" i="4"/>
  <c r="J52" i="4"/>
  <c r="K52" i="4"/>
  <c r="L52" i="4"/>
  <c r="M52" i="4"/>
  <c r="F53" i="4"/>
  <c r="G53" i="4"/>
  <c r="I53" i="4"/>
  <c r="J53" i="4"/>
  <c r="K53" i="4"/>
  <c r="L53" i="4"/>
  <c r="M53" i="4"/>
  <c r="F54" i="4"/>
  <c r="G54" i="4"/>
  <c r="I54" i="4"/>
  <c r="J54" i="4"/>
  <c r="K54" i="4"/>
  <c r="L54" i="4"/>
  <c r="M54" i="4"/>
  <c r="F55" i="4"/>
  <c r="G55" i="4"/>
  <c r="I55" i="4"/>
  <c r="J55" i="4"/>
  <c r="K55" i="4"/>
  <c r="L55" i="4"/>
  <c r="M55" i="4"/>
  <c r="F56" i="4"/>
  <c r="G56" i="4"/>
  <c r="I56" i="4"/>
  <c r="J56" i="4"/>
  <c r="K56" i="4"/>
  <c r="L56" i="4"/>
  <c r="M56" i="4"/>
  <c r="F57" i="4"/>
  <c r="G57" i="4"/>
  <c r="I57" i="4"/>
  <c r="J57" i="4"/>
  <c r="K57" i="4"/>
  <c r="L57" i="4"/>
  <c r="M57" i="4"/>
  <c r="F58" i="4"/>
  <c r="G58" i="4"/>
  <c r="I58" i="4"/>
  <c r="J58" i="4"/>
  <c r="K58" i="4"/>
  <c r="L58" i="4"/>
  <c r="M58" i="4"/>
  <c r="F59" i="4"/>
  <c r="G59" i="4"/>
  <c r="I59" i="4"/>
  <c r="J59" i="4"/>
  <c r="K59" i="4"/>
  <c r="L59" i="4"/>
  <c r="M59" i="4"/>
  <c r="F60" i="4"/>
  <c r="G60" i="4"/>
  <c r="I60" i="4"/>
  <c r="J60" i="4"/>
  <c r="K60" i="4"/>
  <c r="L60" i="4"/>
  <c r="M60" i="4"/>
  <c r="F61" i="4"/>
  <c r="G61" i="4"/>
  <c r="I61" i="4"/>
  <c r="J61" i="4"/>
  <c r="K61" i="4"/>
  <c r="L61" i="4"/>
  <c r="M61" i="4"/>
  <c r="F62" i="4"/>
  <c r="G62" i="4"/>
  <c r="I62" i="4"/>
  <c r="J62" i="4"/>
  <c r="K62" i="4"/>
  <c r="L62" i="4"/>
  <c r="M62" i="4"/>
  <c r="F63" i="4"/>
  <c r="G63" i="4"/>
  <c r="I63" i="4"/>
  <c r="J63" i="4"/>
  <c r="K63" i="4"/>
  <c r="L63" i="4"/>
  <c r="M63" i="4"/>
  <c r="F64" i="4"/>
  <c r="G64" i="4"/>
  <c r="I64" i="4"/>
  <c r="J64" i="4"/>
  <c r="K64" i="4"/>
  <c r="L64" i="4"/>
  <c r="M64" i="4"/>
  <c r="F65" i="4"/>
  <c r="G65" i="4"/>
  <c r="I65" i="4"/>
  <c r="J65" i="4"/>
  <c r="K65" i="4"/>
  <c r="L65" i="4"/>
  <c r="M65" i="4"/>
  <c r="F66" i="4"/>
  <c r="G66" i="4"/>
  <c r="I66" i="4"/>
  <c r="J66" i="4"/>
  <c r="K66" i="4"/>
  <c r="L66" i="4"/>
  <c r="M66" i="4"/>
  <c r="F67" i="4"/>
  <c r="G67" i="4"/>
  <c r="I67" i="4"/>
  <c r="J67" i="4"/>
  <c r="K67" i="4"/>
  <c r="L67" i="4"/>
  <c r="M67" i="4"/>
  <c r="F68" i="4"/>
  <c r="G68" i="4"/>
  <c r="I68" i="4"/>
  <c r="J68" i="4"/>
  <c r="K68" i="4"/>
  <c r="L68" i="4"/>
  <c r="M68" i="4"/>
  <c r="F69" i="4"/>
  <c r="G69" i="4"/>
  <c r="I69" i="4"/>
  <c r="J69" i="4"/>
  <c r="K69" i="4"/>
  <c r="L69" i="4"/>
  <c r="M69" i="4"/>
  <c r="F70" i="4"/>
  <c r="G70" i="4"/>
  <c r="I70" i="4"/>
  <c r="J70" i="4"/>
  <c r="K70" i="4"/>
  <c r="L70" i="4"/>
  <c r="M70" i="4"/>
  <c r="F71" i="4"/>
  <c r="G71" i="4"/>
  <c r="I71" i="4"/>
  <c r="J71" i="4"/>
  <c r="K71" i="4"/>
  <c r="L71" i="4"/>
  <c r="M71" i="4"/>
  <c r="F72" i="4"/>
  <c r="G72" i="4"/>
  <c r="I72" i="4"/>
  <c r="J72" i="4"/>
  <c r="K72" i="4"/>
  <c r="L72" i="4"/>
  <c r="M72" i="4"/>
  <c r="F73" i="4"/>
  <c r="G73" i="4"/>
  <c r="I73" i="4"/>
  <c r="J73" i="4"/>
  <c r="K73" i="4"/>
  <c r="L73" i="4"/>
  <c r="M73" i="4"/>
  <c r="F74" i="4"/>
  <c r="G74" i="4"/>
  <c r="I74" i="4"/>
  <c r="J74" i="4"/>
  <c r="K74" i="4"/>
  <c r="L74" i="4"/>
  <c r="M74" i="4"/>
  <c r="F75" i="4"/>
  <c r="G75" i="4"/>
  <c r="I75" i="4"/>
  <c r="J75" i="4"/>
  <c r="K75" i="4"/>
  <c r="L75" i="4"/>
  <c r="M75" i="4"/>
  <c r="F76" i="4"/>
  <c r="G76" i="4"/>
  <c r="I76" i="4"/>
  <c r="J76" i="4"/>
  <c r="K76" i="4"/>
  <c r="L76" i="4"/>
  <c r="M76" i="4"/>
  <c r="F77" i="4"/>
  <c r="G77" i="4"/>
  <c r="I77" i="4"/>
  <c r="J77" i="4"/>
  <c r="K77" i="4"/>
  <c r="L77" i="4"/>
  <c r="M77" i="4"/>
  <c r="F78" i="4"/>
  <c r="G78" i="4"/>
  <c r="I78" i="4"/>
  <c r="J78" i="4"/>
  <c r="K78" i="4"/>
  <c r="L78" i="4"/>
  <c r="M78" i="4"/>
  <c r="F79" i="4"/>
  <c r="G79" i="4"/>
  <c r="I79" i="4"/>
  <c r="J79" i="4"/>
  <c r="K79" i="4"/>
  <c r="L79" i="4"/>
  <c r="M79" i="4"/>
  <c r="F80" i="4"/>
  <c r="G80" i="4"/>
  <c r="I80" i="4"/>
  <c r="J80" i="4"/>
  <c r="K80" i="4"/>
  <c r="L80" i="4"/>
  <c r="M80" i="4"/>
  <c r="F81" i="4"/>
  <c r="G81" i="4"/>
  <c r="I81" i="4"/>
  <c r="J81" i="4"/>
  <c r="K81" i="4"/>
  <c r="L81" i="4"/>
  <c r="M81" i="4"/>
  <c r="F82" i="4"/>
  <c r="G82" i="4"/>
  <c r="I82" i="4"/>
  <c r="J82" i="4"/>
  <c r="K82" i="4"/>
  <c r="L82" i="4"/>
  <c r="M82" i="4"/>
  <c r="F83" i="4"/>
  <c r="G83" i="4"/>
  <c r="I83" i="4"/>
  <c r="J83" i="4"/>
  <c r="K83" i="4"/>
  <c r="L83" i="4"/>
  <c r="M83" i="4"/>
  <c r="F84" i="4"/>
  <c r="G84" i="4"/>
  <c r="I84" i="4"/>
  <c r="J84" i="4"/>
  <c r="K84" i="4"/>
  <c r="L84" i="4"/>
  <c r="M84" i="4"/>
  <c r="F85" i="4"/>
  <c r="G85" i="4"/>
  <c r="I85" i="4"/>
  <c r="J85" i="4"/>
  <c r="K85" i="4"/>
  <c r="L85" i="4"/>
  <c r="M85" i="4"/>
  <c r="F86" i="4"/>
  <c r="G86" i="4"/>
  <c r="I86" i="4"/>
  <c r="J86" i="4"/>
  <c r="K86" i="4"/>
  <c r="L86" i="4"/>
  <c r="M86" i="4"/>
  <c r="F87" i="4"/>
  <c r="G87" i="4"/>
  <c r="I87" i="4"/>
  <c r="J87" i="4"/>
  <c r="K87" i="4"/>
  <c r="L87" i="4"/>
  <c r="M87" i="4"/>
  <c r="F88" i="4"/>
  <c r="G88" i="4"/>
  <c r="I88" i="4"/>
  <c r="J88" i="4"/>
  <c r="K88" i="4"/>
  <c r="L88" i="4"/>
  <c r="M88" i="4"/>
  <c r="F89" i="4"/>
  <c r="G89" i="4"/>
  <c r="I89" i="4"/>
  <c r="J89" i="4"/>
  <c r="K89" i="4"/>
  <c r="L89" i="4"/>
  <c r="M89" i="4"/>
  <c r="F90" i="4"/>
  <c r="G90" i="4"/>
  <c r="I90" i="4"/>
  <c r="J90" i="4"/>
  <c r="K90" i="4"/>
  <c r="L90" i="4"/>
  <c r="M90" i="4"/>
  <c r="F91" i="4"/>
  <c r="G91" i="4"/>
  <c r="I91" i="4"/>
  <c r="J91" i="4"/>
  <c r="K91" i="4"/>
  <c r="L91" i="4"/>
  <c r="M91" i="4"/>
  <c r="F92" i="4"/>
  <c r="G92" i="4"/>
  <c r="I92" i="4"/>
  <c r="J92" i="4"/>
  <c r="K92" i="4"/>
  <c r="L92" i="4"/>
  <c r="M92" i="4"/>
  <c r="F93" i="4"/>
  <c r="G93" i="4"/>
  <c r="I93" i="4"/>
  <c r="J93" i="4"/>
  <c r="K93" i="4"/>
  <c r="L93" i="4"/>
  <c r="M93" i="4"/>
  <c r="F94" i="4"/>
  <c r="G94" i="4"/>
  <c r="I94" i="4"/>
  <c r="J94" i="4"/>
  <c r="K94" i="4"/>
  <c r="L94" i="4"/>
  <c r="M94" i="4"/>
  <c r="F95" i="4"/>
  <c r="G95" i="4"/>
  <c r="I95" i="4"/>
  <c r="J95" i="4"/>
  <c r="K95" i="4"/>
  <c r="L95" i="4"/>
  <c r="M95" i="4"/>
  <c r="F96" i="4"/>
  <c r="G96" i="4"/>
  <c r="I96" i="4"/>
  <c r="J96" i="4"/>
  <c r="K96" i="4"/>
  <c r="L96" i="4"/>
  <c r="M96" i="4"/>
  <c r="F97" i="4"/>
  <c r="G97" i="4"/>
  <c r="I97" i="4"/>
  <c r="J97" i="4"/>
  <c r="K97" i="4"/>
  <c r="L97" i="4"/>
  <c r="M97" i="4"/>
  <c r="F98" i="4"/>
  <c r="G98" i="4"/>
  <c r="I98" i="4"/>
  <c r="J98" i="4"/>
  <c r="K98" i="4"/>
  <c r="L98" i="4"/>
  <c r="M98" i="4"/>
  <c r="F99" i="4"/>
  <c r="G99" i="4"/>
  <c r="I99" i="4"/>
  <c r="J99" i="4"/>
  <c r="K99" i="4"/>
  <c r="L99" i="4"/>
  <c r="M99" i="4"/>
  <c r="F100" i="4"/>
  <c r="G100" i="4"/>
  <c r="I100" i="4"/>
  <c r="J100" i="4"/>
  <c r="K100" i="4"/>
  <c r="L100" i="4"/>
  <c r="M100" i="4"/>
  <c r="F101" i="4"/>
  <c r="G101" i="4"/>
  <c r="I101" i="4"/>
  <c r="J101" i="4"/>
  <c r="K101" i="4"/>
  <c r="L101" i="4"/>
  <c r="M101" i="4"/>
  <c r="I3" i="4"/>
  <c r="L3" i="4"/>
  <c r="M3" i="4"/>
  <c r="I4" i="4"/>
  <c r="L4" i="4"/>
  <c r="M4" i="4"/>
  <c r="I5" i="4"/>
  <c r="L5" i="4"/>
  <c r="M5" i="4"/>
  <c r="I6" i="4"/>
  <c r="L6" i="4"/>
  <c r="M6" i="4"/>
  <c r="I7" i="4"/>
  <c r="L7" i="4"/>
  <c r="M7" i="4"/>
  <c r="I8" i="4"/>
  <c r="L8" i="4"/>
  <c r="M8" i="4"/>
  <c r="I9" i="4"/>
  <c r="L9" i="4"/>
  <c r="M9" i="4"/>
  <c r="I10" i="4"/>
  <c r="L10" i="4"/>
  <c r="M10" i="4"/>
  <c r="I11" i="4"/>
  <c r="L11" i="4"/>
  <c r="M11" i="4"/>
  <c r="I12" i="4"/>
  <c r="L12" i="4"/>
  <c r="M12" i="4"/>
  <c r="I13" i="4"/>
  <c r="L13" i="4"/>
  <c r="M13" i="4"/>
  <c r="I14" i="4"/>
  <c r="L14" i="4"/>
  <c r="M14" i="4"/>
  <c r="I15" i="4"/>
  <c r="L15" i="4"/>
  <c r="M15" i="4"/>
  <c r="I16" i="4"/>
  <c r="L16" i="4"/>
  <c r="M16" i="4"/>
  <c r="I17" i="4"/>
  <c r="L17" i="4"/>
  <c r="M17" i="4"/>
  <c r="I18" i="4"/>
  <c r="L18" i="4"/>
  <c r="M18" i="4"/>
  <c r="I19" i="4"/>
  <c r="L19" i="4"/>
  <c r="M19" i="4"/>
  <c r="I20" i="4"/>
  <c r="L20" i="4"/>
  <c r="M20" i="4"/>
  <c r="I21" i="4"/>
  <c r="L21" i="4"/>
  <c r="M21" i="4"/>
  <c r="I22" i="4"/>
  <c r="L22" i="4"/>
  <c r="M22" i="4"/>
  <c r="I23" i="4"/>
  <c r="L23" i="4"/>
  <c r="M23" i="4"/>
  <c r="I24" i="4"/>
  <c r="L24" i="4"/>
  <c r="M24" i="4"/>
  <c r="I2" i="4"/>
  <c r="M2" i="4"/>
  <c r="C12" i="4"/>
  <c r="C13" i="4"/>
  <c r="C17" i="4"/>
  <c r="L2" i="4"/>
  <c r="C16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K2" i="4"/>
  <c r="J2" i="4"/>
  <c r="C14" i="4"/>
  <c r="F19" i="4"/>
  <c r="G19" i="4"/>
  <c r="F20" i="4"/>
  <c r="G20" i="4"/>
  <c r="F21" i="4"/>
  <c r="G21" i="4"/>
  <c r="F22" i="4"/>
  <c r="G22" i="4"/>
  <c r="F23" i="4"/>
  <c r="G23" i="4"/>
  <c r="F24" i="4"/>
  <c r="G24" i="4"/>
  <c r="G13" i="4"/>
  <c r="G14" i="4"/>
  <c r="G15" i="4"/>
  <c r="G16" i="4"/>
  <c r="G17" i="4"/>
  <c r="G18" i="4"/>
  <c r="G3" i="4"/>
  <c r="G4" i="4"/>
  <c r="G5" i="4"/>
  <c r="G6" i="4"/>
  <c r="G7" i="4"/>
  <c r="G8" i="4"/>
  <c r="G9" i="4"/>
  <c r="G10" i="4"/>
  <c r="G11" i="4"/>
  <c r="G1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C15" i="4"/>
  <c r="C7" i="4"/>
  <c r="C6" i="4"/>
  <c r="C3" i="4"/>
  <c r="C2" i="4"/>
  <c r="C5" i="2"/>
  <c r="C6" i="2"/>
  <c r="C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H2" i="2"/>
  <c r="J2" i="2"/>
  <c r="I2" i="2"/>
  <c r="C11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C12" i="2"/>
  <c r="C14" i="2"/>
  <c r="C13" i="2"/>
  <c r="C6" i="1"/>
  <c r="C3" i="2"/>
  <c r="C2" i="2"/>
  <c r="B8" i="1"/>
  <c r="C9" i="1"/>
  <c r="C7" i="1"/>
  <c r="C5" i="1"/>
  <c r="C3" i="1"/>
  <c r="C2" i="1"/>
</calcChain>
</file>

<file path=xl/sharedStrings.xml><?xml version="1.0" encoding="utf-8"?>
<sst xmlns="http://schemas.openxmlformats.org/spreadsheetml/2006/main" count="89" uniqueCount="48">
  <si>
    <t>Kerbin</t>
  </si>
  <si>
    <t>Body Radius (m)</t>
  </si>
  <si>
    <t>Orbit Radius (m)</t>
  </si>
  <si>
    <t>GM (m3/s2)</t>
  </si>
  <si>
    <t>Orbit Period (s)</t>
  </si>
  <si>
    <t>Blackout (s)</t>
  </si>
  <si>
    <t>Orbit Altitude (m)</t>
  </si>
  <si>
    <t>Input</t>
  </si>
  <si>
    <t>Electricity (charge/s)</t>
  </si>
  <si>
    <t>Battery</t>
  </si>
  <si>
    <t>T. Orbit Alt (m)</t>
  </si>
  <si>
    <t>T. Orbit Rad (m)</t>
  </si>
  <si>
    <t>T. Period (s)</t>
  </si>
  <si>
    <t>T. Orbit Offset (s)</t>
  </si>
  <si>
    <t>T. Orbits</t>
  </si>
  <si>
    <t>Orbits</t>
  </si>
  <si>
    <t>Orbit Diff (s)</t>
  </si>
  <si>
    <t>Holding SMA (m)</t>
  </si>
  <si>
    <t>DV (m/s)</t>
  </si>
  <si>
    <t>Other Alt (m)</t>
  </si>
  <si>
    <t>DV</t>
  </si>
  <si>
    <t>SMA (m)</t>
  </si>
  <si>
    <t>Column Labels</t>
  </si>
  <si>
    <t>Row Labels</t>
  </si>
  <si>
    <t>(blank)</t>
  </si>
  <si>
    <t>Sum of DV</t>
  </si>
  <si>
    <t>Sum of Other Alt (m)</t>
  </si>
  <si>
    <t>Intercept Angle (deg)</t>
  </si>
  <si>
    <t>T. Peri (m)</t>
  </si>
  <si>
    <t>T. Apo (m)</t>
  </si>
  <si>
    <t>T. SMA (m)</t>
  </si>
  <si>
    <t>Apo fr Peri (m)</t>
  </si>
  <si>
    <t>Peri fr Apo (m)</t>
  </si>
  <si>
    <t>DV fr Peri (m/s)</t>
  </si>
  <si>
    <t>DV fr Apo (m/s)</t>
  </si>
  <si>
    <t>i</t>
  </si>
  <si>
    <t>Diff (s)</t>
  </si>
  <si>
    <t>Hold SMA (m)</t>
  </si>
  <si>
    <t>Apo2 (m)</t>
  </si>
  <si>
    <t>Peri2 (m)</t>
  </si>
  <si>
    <t>ApoDV</t>
  </si>
  <si>
    <t>PeriDV</t>
  </si>
  <si>
    <t>Sum of ApoDV</t>
  </si>
  <si>
    <t>Sum of Apo2 (m)</t>
  </si>
  <si>
    <t>Sum of PeriDV</t>
  </si>
  <si>
    <t>Sum of Peri2 (m)</t>
  </si>
  <si>
    <t>Time (s)</t>
  </si>
  <si>
    <t>Phase 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</si>
</sst>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hony Vashevko" refreshedDate="42174.405740277776" createdVersion="4" refreshedVersion="4" minRefreshableVersion="3" recordCount="101">
  <cacheSource type="worksheet">
    <worksheetSource ref="E1:J1048576" sheet="Rendezvoux"/>
  </cacheSource>
  <cacheFields count="6">
    <cacheField name="T. Orbit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bit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bit Diff (s)" numFmtId="0">
      <sharedItems containsString="0" containsBlank="1" containsNumber="1" minValue="-1719.3454583296395" maxValue="17225.32382256108"/>
    </cacheField>
    <cacheField name="SMA (m)" numFmtId="0">
      <sharedItems containsString="0" containsBlank="1" containsNumber="1" minValue="149264.07871321961" maxValue="3199831.1567461602"/>
    </cacheField>
    <cacheField name="DV" numFmtId="0">
      <sharedItems containsBlank="1" containsMixedTypes="1" containsNumber="1" minValue="0.62836487920853845" maxValue="1621.4318027750917"/>
    </cacheField>
    <cacheField name="Other Alt (m)" numFmtId="0">
      <sharedItems containsString="0" containsBlank="1" containsNumber="1" minValue="-990471.84257356077" maxValue="5110662.3134923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thony Vashevko" refreshedDate="42174.633631828707" createdVersion="4" refreshedVersion="4" minRefreshableVersion="3" recordCount="101">
  <cacheSource type="worksheet">
    <worksheetSource ref="E1:M1048576" sheet="Rendezvoux 2"/>
  </cacheSource>
  <cacheFields count="9">
    <cacheField name="i" numFmtId="0">
      <sharedItems containsString="0" containsBlank="1" containsNumber="1" containsInteger="1" minValue="1" maxValue="100"/>
    </cacheField>
    <cacheField name="T. Orbit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Orbits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Diff (s)" numFmtId="0">
      <sharedItems containsString="0" containsBlank="1" containsNumber="1" minValue="-1710.7667372100975" maxValue="17086.559824448785"/>
    </cacheField>
    <cacheField name="Hold SMA (m)" numFmtId="0">
      <sharedItems containsString="0" containsBlank="1" containsNumber="1" minValue="147246.32564275156" maxValue="3182950.5232511312"/>
    </cacheField>
    <cacheField name="Apo2 (m)" numFmtId="0">
      <sharedItems containsString="0" containsBlank="1" containsNumber="1" minValue="-449753.67435724847" maxValue="2585950.5232511312"/>
    </cacheField>
    <cacheField name="Peri2 (m)" numFmtId="0">
      <sharedItems containsString="0" containsBlank="1" containsNumber="1" minValue="-455753.67435724847" maxValue="2579950.5232511312"/>
    </cacheField>
    <cacheField name="ApoDV" numFmtId="0">
      <sharedItems containsString="0" containsBlank="1" containsNumber="1" minValue="0.10667096635549995" maxValue="1123.9389214311134"/>
    </cacheField>
    <cacheField name="PeriDV" numFmtId="0">
      <sharedItems containsString="0" containsBlank="1" containsNumber="1" minValue="0.11071730790676355" maxValue="1173.1310741520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n v="15.934619632341423"/>
    <n v="692822.48101478035"/>
    <n v="6.2369422087597322"/>
    <n v="96644.962029560702"/>
  </r>
  <r>
    <x v="0"/>
    <x v="1"/>
    <n v="-948.10986812431474"/>
    <n v="436450.81383545592"/>
    <n v="794.39132719105442"/>
    <n v="-416098.37232908816"/>
  </r>
  <r>
    <x v="0"/>
    <x v="2"/>
    <n v="-1269.458030709867"/>
    <n v="333074.30851429253"/>
    <e v="#NUM!"/>
    <n v="-622851.38297141495"/>
  </r>
  <r>
    <x v="0"/>
    <x v="3"/>
    <n v="-1430.1321120026428"/>
    <n v="274946.78379751986"/>
    <e v="#NUM!"/>
    <n v="-739106.43240496027"/>
  </r>
  <r>
    <x v="0"/>
    <x v="4"/>
    <n v="-1526.5365607783083"/>
    <n v="236941.95557042924"/>
    <e v="#NUM!"/>
    <n v="-815116.08885914157"/>
  </r>
  <r>
    <x v="0"/>
    <x v="5"/>
    <n v="-1590.8061932954188"/>
    <n v="209823.66623816866"/>
    <e v="#NUM!"/>
    <n v="-869352.66752366268"/>
  </r>
  <r>
    <x v="0"/>
    <x v="6"/>
    <n v="-1636.7130736647837"/>
    <n v="189331.67543698594"/>
    <e v="#NUM!"/>
    <n v="-910336.64912602818"/>
  </r>
  <r>
    <x v="0"/>
    <x v="7"/>
    <n v="-1671.1432339418066"/>
    <n v="173205.62025369506"/>
    <e v="#NUM!"/>
    <n v="-942588.75949260988"/>
  </r>
  <r>
    <x v="0"/>
    <x v="8"/>
    <n v="-1697.9222474906028"/>
    <n v="160125.42611172545"/>
    <e v="#NUM!"/>
    <n v="-968749.1477765491"/>
  </r>
  <r>
    <x v="0"/>
    <x v="9"/>
    <n v="-1719.3454583296395"/>
    <n v="149264.07871321961"/>
    <e v="#NUM!"/>
    <n v="-990471.84257356077"/>
  </r>
  <r>
    <x v="1"/>
    <x v="0"/>
    <n v="1928.0889755133121"/>
    <n v="1096755.3281411463"/>
    <n v="387.66794896284648"/>
    <n v="904510.65628229268"/>
  </r>
  <r>
    <x v="1"/>
    <x v="1"/>
    <n v="7.9673098161707117"/>
    <n v="690912.56225469371"/>
    <n v="3.1313989404032023"/>
    <n v="92825.124509387417"/>
  </r>
  <r>
    <x v="1"/>
    <x v="2"/>
    <n v="-632.07324541620994"/>
    <n v="527264.9669146419"/>
    <n v="378.94730788835966"/>
    <n v="-234470.06617071619"/>
  </r>
  <r>
    <x v="1"/>
    <x v="3"/>
    <n v="-952.09352303240007"/>
    <n v="435247.64041074557"/>
    <n v="802.02134588287333"/>
    <n v="-418504.71917850885"/>
  </r>
  <r>
    <x v="1"/>
    <x v="4"/>
    <n v="-1144.1056896021141"/>
    <n v="375085.0461021727"/>
    <n v="1349.7151413731383"/>
    <n v="-538829.90779565461"/>
  </r>
  <r>
    <x v="1"/>
    <x v="5"/>
    <n v="-1272.1138006485905"/>
    <n v="332156.11534394021"/>
    <e v="#NUM!"/>
    <n v="-624687.76931211958"/>
  </r>
  <r>
    <x v="1"/>
    <x v="6"/>
    <n v="-1363.5481656817874"/>
    <n v="299716.78101042251"/>
    <e v="#NUM!"/>
    <n v="-689566.43797915499"/>
  </r>
  <r>
    <x v="1"/>
    <x v="7"/>
    <n v="-1432.1239394566853"/>
    <n v="274188.83203528606"/>
    <e v="#NUM!"/>
    <n v="-740622.33592942788"/>
  </r>
  <r>
    <x v="1"/>
    <x v="8"/>
    <n v="-1485.4606523927173"/>
    <n v="253482.55732359737"/>
    <e v="#NUM!"/>
    <n v="-782034.88535280526"/>
  </r>
  <r>
    <x v="1"/>
    <x v="9"/>
    <n v="-1528.1300227415425"/>
    <n v="236288.77254245829"/>
    <e v="#NUM!"/>
    <n v="-816422.45491508348"/>
  </r>
  <r>
    <x v="2"/>
    <x v="0"/>
    <n v="3840.2433313942829"/>
    <n v="1435830.5597562504"/>
    <n v="527.37336140888544"/>
    <n v="1582661.1195125007"/>
  </r>
  <r>
    <x v="2"/>
    <x v="1"/>
    <n v="964.04448775665605"/>
    <n v="904516.57315961958"/>
    <n v="255.32135250911332"/>
    <n v="520033.14631923917"/>
  </r>
  <r>
    <x v="2"/>
    <x v="2"/>
    <n v="5.3115398774471414"/>
    <n v="690275.33594756573"/>
    <n v="2.0904892255172869"/>
    <n v="91550.671895131469"/>
  </r>
  <r>
    <x v="2"/>
    <x v="3"/>
    <n v="-474.05493406215737"/>
    <n v="569809.73525128968"/>
    <n v="250.66287731807293"/>
    <n v="-149380.52949742065"/>
  </r>
  <r>
    <x v="2"/>
    <x v="4"/>
    <n v="-761.67481842592008"/>
    <n v="491047.14413730573"/>
    <n v="514.88410056421299"/>
    <n v="-306905.71172538854"/>
  </r>
  <r>
    <x v="2"/>
    <x v="5"/>
    <n v="-953.42140800176185"/>
    <n v="434846.2129917969"/>
    <n v="804.58533882558436"/>
    <n v="-419307.5740164062"/>
  </r>
  <r>
    <x v="2"/>
    <x v="6"/>
    <n v="-1090.3832576987916"/>
    <n v="392377.86441932403"/>
    <n v="1145.5750617896022"/>
    <n v="-504244.27116135194"/>
  </r>
  <r>
    <x v="2"/>
    <x v="7"/>
    <n v="-1193.1046449715641"/>
    <n v="358957.63993906317"/>
    <n v="1621.4318027750917"/>
    <n v="-571084.72012187366"/>
  </r>
  <r>
    <x v="2"/>
    <x v="8"/>
    <n v="-1272.9990572948318"/>
    <n v="331849.76888806006"/>
    <e v="#NUM!"/>
    <n v="-625300.46222387988"/>
  </r>
  <r>
    <x v="2"/>
    <x v="9"/>
    <n v="-1336.9145871534454"/>
    <n v="309340.31669467629"/>
    <e v="#NUM!"/>
    <n v="-670319.36661064741"/>
  </r>
  <r>
    <x v="3"/>
    <x v="0"/>
    <n v="5752.3976872752537"/>
    <n v="1738581.719153797"/>
    <n v="603.06753665788563"/>
    <n v="2188163.438307594"/>
  </r>
  <r>
    <x v="3"/>
    <x v="1"/>
    <n v="1920.1216656971415"/>
    <n v="1095237.8524621413"/>
    <n v="386.82656339122155"/>
    <n v="901475.70492428262"/>
  </r>
  <r>
    <x v="3"/>
    <x v="2"/>
    <n v="642.69632517110392"/>
    <n v="835822.91246462474"/>
    <n v="190.8093641029848"/>
    <n v="382645.82492924947"/>
  </r>
  <r>
    <x v="3"/>
    <x v="3"/>
    <n v="3.9836549080853558"/>
    <n v="689956.61247935402"/>
    <n v="1.5689530621804393"/>
    <n v="90913.224958708044"/>
  </r>
  <r>
    <x v="3"/>
    <x v="4"/>
    <n v="-379.24394724972581"/>
    <n v="594586.58421696222"/>
    <n v="187.51360474995968"/>
    <n v="-99826.831566075562"/>
  </r>
  <r>
    <x v="3"/>
    <x v="5"/>
    <n v="-634.72901535493349"/>
    <n v="526535.44069931156"/>
    <n v="381.4104335129183"/>
    <n v="-235929.11860137689"/>
  </r>
  <r>
    <x v="3"/>
    <x v="6"/>
    <n v="-817.21834971579597"/>
    <n v="475112.45490961691"/>
    <n v="585.25162163855305"/>
    <n v="-338775.09018076619"/>
  </r>
  <r>
    <x v="3"/>
    <x v="7"/>
    <n v="-954.08535048644274"/>
    <n v="434645.42978844838"/>
    <n v="805.87125063328961"/>
    <n v="-419709.14042310324"/>
  </r>
  <r>
    <x v="3"/>
    <x v="8"/>
    <n v="-1060.5374621969461"/>
    <n v="401821.74545173044"/>
    <n v="1054.6983394507674"/>
    <n v="-485356.50909653911"/>
  </r>
  <r>
    <x v="3"/>
    <x v="9"/>
    <n v="-1145.6991515653483"/>
    <n v="374566.07672002027"/>
    <n v="1356.8773774340239"/>
    <n v="-539867.84655995946"/>
  </r>
  <r>
    <x v="4"/>
    <x v="0"/>
    <n v="7664.5520431562245"/>
    <n v="2016886.0983078377"/>
    <n v="651.53961004747316"/>
    <n v="2744772.1966156755"/>
  </r>
  <r>
    <x v="4"/>
    <x v="1"/>
    <n v="2876.1988436376269"/>
    <n v="1270558.6252491933"/>
    <n v="469.46337033254656"/>
    <n v="1252117.2504983866"/>
  </r>
  <r>
    <x v="4"/>
    <x v="2"/>
    <n v="1280.0811104647612"/>
    <n v="969617.7028811546"/>
    <n v="306.82206038108598"/>
    <n v="650235.40576230921"/>
  </r>
  <r>
    <x v="4"/>
    <x v="3"/>
    <n v="482.02224387832803"/>
    <n v="800401.77853847411"/>
    <n v="152.42334872054542"/>
    <n v="311803.55707694823"/>
  </r>
  <r>
    <x v="4"/>
    <x v="4"/>
    <n v="3.1869239264682845"/>
    <n v="689765.3430586037"/>
    <n v="1.2556844192907366"/>
    <n v="90530.686117207399"/>
  </r>
  <r>
    <x v="4"/>
    <x v="5"/>
    <n v="-316.03662270810486"/>
    <n v="610820.87710534001"/>
    <n v="149.84360944744782"/>
    <n v="-67358.245789319975"/>
  </r>
  <r>
    <x v="4"/>
    <x v="6"/>
    <n v="-544.05344173280002"/>
    <n v="551166.32993617211"/>
    <n v="303.41810616421941"/>
    <n v="-186667.34012765577"/>
  </r>
  <r>
    <x v="4"/>
    <x v="7"/>
    <n v="-715.06605600132139"/>
    <n v="504221.52457696025"/>
    <n v="461.9678918734499"/>
    <n v="-280556.9508460795"/>
  </r>
  <r>
    <x v="4"/>
    <x v="8"/>
    <n v="-848.07586709906013"/>
    <n v="466143.57178093458"/>
    <n v="628.40317153887349"/>
    <n v="-356712.85643813084"/>
  </r>
  <r>
    <x v="4"/>
    <x v="9"/>
    <n v="-954.48371597725122"/>
    <n v="434524.93760374613"/>
    <n v="806.6440561825583"/>
    <n v="-419950.12479250773"/>
  </r>
  <r>
    <x v="5"/>
    <x v="0"/>
    <n v="9576.7063990371971"/>
    <n v="2277133.8944629203"/>
    <n v="685.65937989346367"/>
    <n v="3265267.7889258405"/>
  </r>
  <r>
    <x v="5"/>
    <x v="1"/>
    <n v="3832.2760215781122"/>
    <n v="1434504.4635314599"/>
    <n v="526.96605106581535"/>
    <n v="1580008.9270629198"/>
  </r>
  <r>
    <x v="5"/>
    <x v="2"/>
    <n v="1917.4658957584179"/>
    <n v="1094731.7936071919"/>
    <n v="386.54539381741967"/>
    <n v="900463.58721438376"/>
  </r>
  <r>
    <x v="5"/>
    <x v="3"/>
    <n v="960.06083284857073"/>
    <n v="903681.18488571828"/>
    <n v="254.60491789892779"/>
    <n v="518362.36977143656"/>
  </r>
  <r>
    <x v="5"/>
    <x v="4"/>
    <n v="385.6177951026624"/>
    <n v="778768.83737876324"/>
    <n v="126.92776923827671"/>
    <n v="268537.67475752649"/>
  </r>
  <r>
    <x v="5"/>
    <x v="5"/>
    <n v="2.6557699387235707"/>
    <n v="689637.81537743448"/>
    <n v="1.0466938817408302"/>
    <n v="90275.630754868966"/>
  </r>
  <r>
    <x v="5"/>
    <x v="6"/>
    <n v="-270.88853374980431"/>
    <n v="622285.77629514853"/>
    <n v="124.79944948030217"/>
    <n v="-44428.447409702931"/>
  </r>
  <r>
    <x v="5"/>
    <x v="7"/>
    <n v="-476.04676151620004"/>
    <n v="569283.4736157289"/>
    <n v="252.08626151799101"/>
    <n v="-150433.0527685422"/>
  </r>
  <r>
    <x v="5"/>
    <x v="8"/>
    <n v="-635.61427200117464"/>
    <n v="526292.15297727683"/>
    <n v="382.23409148268939"/>
    <n v="-236415.69404544635"/>
  </r>
  <r>
    <x v="5"/>
    <x v="9"/>
    <n v="-763.26828038915414"/>
    <n v="490593.62560783082"/>
    <n v="516.78565765345672"/>
    <n v="-307812.74878433836"/>
  </r>
  <r>
    <x v="6"/>
    <x v="0"/>
    <n v="11488.860754918167"/>
    <n v="2523262.2386886696"/>
    <n v="711.19255912418123"/>
    <n v="3757524.4773773393"/>
  </r>
  <r>
    <x v="6"/>
    <x v="1"/>
    <n v="4788.3531995185986"/>
    <n v="1589555.6044643563"/>
    <n v="569.66088693470624"/>
    <n v="1890111.2089287126"/>
  </r>
  <r>
    <x v="6"/>
    <x v="2"/>
    <n v="2554.8506810520753"/>
    <n v="1213057.9598405475"/>
    <n v="445.25573160619115"/>
    <n v="1137115.9196810951"/>
  </r>
  <r>
    <x v="6"/>
    <x v="3"/>
    <n v="1438.0994218188134"/>
    <n v="1001357.2830215063"/>
    <n v="329.17821358250291"/>
    <n v="713714.56604301254"/>
  </r>
  <r>
    <x v="6"/>
    <x v="4"/>
    <n v="768.04866627885644"/>
    <n v="862943.54706304183"/>
    <n v="217.70948022779214"/>
    <n v="436887.09412608366"/>
  </r>
  <r>
    <x v="6"/>
    <x v="5"/>
    <n v="321.34816258555213"/>
    <n v="764178.62917281815"/>
    <n v="108.7522331227386"/>
    <n v="239357.25834563631"/>
  </r>
  <r>
    <x v="6"/>
    <x v="6"/>
    <n v="2.2763742331916319"/>
    <n v="689546.71695708856"/>
    <n v="0.89734394794733419"/>
    <n v="90093.43391417712"/>
  </r>
  <r>
    <x v="6"/>
    <x v="7"/>
    <n v="-237.02746703107869"/>
    <n v="630815.55967216613"/>
    <n v="106.93758961489084"/>
    <n v="-27368.880655667745"/>
  </r>
  <r>
    <x v="6"/>
    <x v="8"/>
    <n v="-423.15267690328886"/>
    <n v="583177.44044600253"/>
    <n v="215.68484631214938"/>
    <n v="-122645.11910799495"/>
  </r>
  <r>
    <x v="6"/>
    <x v="9"/>
    <n v="-572.05284480105718"/>
    <n v="543620.36990783806"/>
    <n v="326.23346369448905"/>
    <n v="-201759.26018432388"/>
  </r>
  <r>
    <x v="7"/>
    <x v="0"/>
    <n v="13401.015110799137"/>
    <n v="2757913.5567702488"/>
    <n v="731.13844227670859"/>
    <n v="4226827.1135404976"/>
  </r>
  <r>
    <x v="7"/>
    <x v="1"/>
    <n v="5744.4303774590835"/>
    <n v="1737376.6719826357"/>
    <n v="602.82181843063859"/>
    <n v="2185753.3439652715"/>
  </r>
  <r>
    <x v="7"/>
    <x v="2"/>
    <n v="3192.2354663457313"/>
    <n v="1325866.5473989556"/>
    <n v="490.59077603612474"/>
    <n v="1362733.0947979111"/>
  </r>
  <r>
    <x v="7"/>
    <x v="3"/>
    <n v="1916.1380107890561"/>
    <n v="1094478.720313614"/>
    <n v="386.4046759330468"/>
    <n v="899957.440627228"/>
  </r>
  <r>
    <x v="7"/>
    <x v="4"/>
    <n v="1150.4795374550511"/>
    <n v="943193.16901813995"/>
    <n v="286.89872671973495"/>
    <n v="597386.33803627989"/>
  </r>
  <r>
    <x v="7"/>
    <x v="5"/>
    <n v="640.04055523238037"/>
    <n v="835243.58620969043"/>
    <n v="190.2123664817862"/>
    <n v="381487.17241938086"/>
  </r>
  <r>
    <x v="7"/>
    <x v="6"/>
    <n v="275.44128221618735"/>
    <n v="753671.26316235925"/>
    <n v="95.13608378780539"/>
    <n v="218342.52632471849"/>
  </r>
  <r>
    <x v="7"/>
    <x v="7"/>
    <n v="1.9918274540426779"/>
    <n v="689478.38919256208"/>
    <n v="0.78529265526570924"/>
    <n v="89956.778385124169"/>
  </r>
  <r>
    <x v="7"/>
    <x v="8"/>
    <n v="-210.69108180540337"/>
    <n v="637410.15275703685"/>
    <n v="93.553142903338028"/>
    <n v="-14179.694485926302"/>
  </r>
  <r>
    <x v="7"/>
    <x v="9"/>
    <n v="-380.83740921295998"/>
    <n v="594174.46388150402"/>
    <n v="188.50583270095387"/>
    <n v="-100651.07223699195"/>
  </r>
  <r>
    <x v="8"/>
    <x v="0"/>
    <n v="15313.169466680109"/>
    <n v="2982969.7815785874"/>
    <n v="747.22346756470074"/>
    <n v="4676939.5631571747"/>
  </r>
  <r>
    <x v="8"/>
    <x v="1"/>
    <n v="6700.5075553995684"/>
    <n v="1879153.2095055848"/>
    <n v="629.44605950867447"/>
    <n v="2469306.4190111696"/>
  </r>
  <r>
    <x v="8"/>
    <x v="2"/>
    <n v="3829.6202516393887"/>
    <n v="1434062.2952405643"/>
    <n v="526.8300584148401"/>
    <n v="1579124.5904811285"/>
  </r>
  <r>
    <x v="8"/>
    <x v="3"/>
    <n v="2394.1765997592993"/>
    <n v="1183792.3423167991"/>
    <n v="431.9401260669776"/>
    <n v="1078584.6846335982"/>
  </r>
  <r>
    <x v="8"/>
    <x v="4"/>
    <n v="1532.910408631245"/>
    <n v="1020161.3152325643"/>
    <n v="341.68243483227019"/>
    <n v="751322.63046512869"/>
  </r>
  <r>
    <x v="8"/>
    <x v="5"/>
    <n v="958.73294787920895"/>
    <n v="903402.63631707383"/>
    <n v="254.36569283471385"/>
    <n v="517805.27263414767"/>
  </r>
  <r>
    <x v="8"/>
    <x v="6"/>
    <n v="548.60619019918352"/>
    <n v="815173.70177848695"/>
    <n v="168.91136639682884"/>
    <n v="341347.40355697391"/>
  </r>
  <r>
    <x v="8"/>
    <x v="7"/>
    <n v="241.01112193916401"/>
    <n v="745742.44539464545"/>
    <n v="84.553259190814359"/>
    <n v="202484.89078929089"/>
  </r>
  <r>
    <x v="8"/>
    <x v="8"/>
    <n v="1.7705132924823803"/>
    <n v="689425.24303491972"/>
    <n v="0.69811862073157527"/>
    <n v="89850.486069839448"/>
  </r>
  <r>
    <x v="8"/>
    <x v="9"/>
    <n v="-189.6219736248629"/>
    <n v="642661.35767497274"/>
    <n v="83.148892940741106"/>
    <n v="-3677.2846500545274"/>
  </r>
  <r>
    <x v="9"/>
    <x v="0"/>
    <n v="17225.32382256108"/>
    <n v="3199831.1567461602"/>
    <n v="760.51721537906633"/>
    <n v="5110662.3134923205"/>
  </r>
  <r>
    <x v="9"/>
    <x v="1"/>
    <n v="7656.5847333400543"/>
    <n v="2015767.3152469755"/>
    <n v="651.37293932892703"/>
    <n v="2742534.630493951"/>
  </r>
  <r>
    <x v="9"/>
    <x v="2"/>
    <n v="4467.0050369330456"/>
    <n v="1538318.3702911381"/>
    <n v="556.57323694842341"/>
    <n v="1787636.7405822761"/>
  </r>
  <r>
    <x v="9"/>
    <x v="3"/>
    <n v="2872.2151887295418"/>
    <n v="1269853.8360848681"/>
    <n v="469.18116729848026"/>
    <n v="1250707.6721697361"/>
  </r>
  <r>
    <x v="9"/>
    <x v="4"/>
    <n v="1915.3412798074392"/>
    <n v="1094326.8622925205"/>
    <n v="386.32020255978119"/>
    <n v="899653.72458504094"/>
  </r>
  <r>
    <x v="9"/>
    <x v="5"/>
    <n v="1277.4253405260376"/>
    <n v="969079.84808488935"/>
    <n v="306.42886545888729"/>
    <n v="649159.6961697787"/>
  </r>
  <r>
    <x v="9"/>
    <x v="6"/>
    <n v="821.77109818217923"/>
    <n v="874436.68562091154"/>
    <n v="228.5231613024178"/>
    <n v="459873.37124182307"/>
  </r>
  <r>
    <x v="9"/>
    <x v="7"/>
    <n v="480.03041642428536"/>
    <n v="799957.78918653994"/>
    <n v="151.91657774734998"/>
    <n v="310915.57837307989"/>
  </r>
  <r>
    <x v="9"/>
    <x v="8"/>
    <n v="214.23210839036813"/>
    <n v="739546.33618279407"/>
    <n v="76.090941760377547"/>
    <n v="190092.67236558814"/>
  </r>
  <r>
    <x v="9"/>
    <x v="9"/>
    <n v="1.5934619632341422"/>
    <n v="689382.72463387891"/>
    <n v="0.62836487920853845"/>
    <n v="89765.449267757824"/>
  </r>
  <r>
    <x v="10"/>
    <x v="1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n v="1"/>
    <x v="0"/>
    <x v="0"/>
    <n v="-10.553773826095606"/>
    <n v="683456.90089390555"/>
    <n v="86456.900893905549"/>
    <n v="80456.900893905549"/>
    <n v="1.0712342664000363"/>
    <n v="1.1118739499807155"/>
  </r>
  <r>
    <n v="2"/>
    <x v="0"/>
    <x v="1"/>
    <n v="-955.1165312616522"/>
    <n v="430550.8680660731"/>
    <n v="-166449.1319339269"/>
    <n v="-172449.1319339269"/>
    <n v="172.46258035717833"/>
    <n v="179.14079040487272"/>
  </r>
  <r>
    <n v="3"/>
    <x v="0"/>
    <x v="2"/>
    <n v="-1269.9707837401711"/>
    <n v="328571.8072126233"/>
    <n v="-268428.1927873767"/>
    <n v="-274428.1927873767"/>
    <n v="318.8437200552026"/>
    <n v="331.41260302772224"/>
  </r>
  <r>
    <n v="4"/>
    <x v="0"/>
    <x v="3"/>
    <n v="-1427.3979099794306"/>
    <n v="271230.05086347758"/>
    <n v="-325769.94913652242"/>
    <n v="-331769.94913652242"/>
    <n v="451.63194268601535"/>
    <n v="469.73132892686067"/>
  </r>
  <r>
    <n v="5"/>
    <x v="0"/>
    <x v="4"/>
    <n v="-1521.8541857229864"/>
    <n v="233738.97222375579"/>
    <n v="-363261.02777624421"/>
    <n v="-369261.02777624421"/>
    <n v="575.5342791633509"/>
    <n v="598.9627723680411"/>
  </r>
  <r>
    <n v="6"/>
    <x v="0"/>
    <x v="5"/>
    <n v="-1584.8250362186902"/>
    <n v="206987.26815459185"/>
    <n v="-390012.73184540815"/>
    <n v="-396012.73184540815"/>
    <n v="693.06808883086319"/>
    <n v="721.70972995070713"/>
  </r>
  <r>
    <n v="7"/>
    <x v="0"/>
    <x v="6"/>
    <n v="-1629.8042151441928"/>
    <n v="186772.28825727597"/>
    <n v="-410227.71174272406"/>
    <n v="-416227.71174272406"/>
    <n v="805.77847787425856"/>
    <n v="839.57064875563822"/>
  </r>
  <r>
    <n v="8"/>
    <x v="0"/>
    <x v="7"/>
    <n v="-1663.5385993383197"/>
    <n v="170864.22522347668"/>
    <n v="-426135.77477652335"/>
    <n v="-432135.77477652335"/>
    <n v="914.70040572102027"/>
    <n v="953.61726748442811"/>
  </r>
  <r>
    <n v="9"/>
    <x v="0"/>
    <x v="8"/>
    <n v="-1689.7764537115295"/>
    <n v="157960.84925584481"/>
    <n v="-439039.15074415517"/>
    <n v="-445039.15074415517"/>
    <n v="1020.5708171759532"/>
    <n v="1064.6138377233865"/>
  </r>
  <r>
    <n v="10"/>
    <x v="0"/>
    <x v="9"/>
    <n v="-1710.7667372100975"/>
    <n v="147246.32564275156"/>
    <n v="-449753.67435724847"/>
    <n v="-455753.67435724847"/>
    <n v="1123.9389214311134"/>
    <n v="1173.1310741520113"/>
  </r>
  <r>
    <n v="11"/>
    <x v="1"/>
    <x v="0"/>
    <n v="1889.1255148711134"/>
    <n v="1086939.5996281863"/>
    <n v="489939.59962818632"/>
    <n v="483939.59962818632"/>
    <n v="105.56590332114901"/>
    <n v="109.52090322220681"/>
  </r>
  <r>
    <n v="12"/>
    <x v="1"/>
    <x v="1"/>
    <n v="-5.2768869130478029"/>
    <n v="684729.04076792789"/>
    <n v="87729.040767927887"/>
    <n v="81729.040767927887"/>
    <n v="0.534357781160684"/>
    <n v="0.55462855917956599"/>
  </r>
  <r>
    <n v="13"/>
    <x v="1"/>
    <x v="2"/>
    <n v="-636.74435417443487"/>
    <n v="522546.05683795165"/>
    <n v="-74453.943162048352"/>
    <n v="-80453.943162048352"/>
    <n v="90.506688863818397"/>
    <n v="93.976986835157206"/>
  </r>
  <r>
    <n v="14"/>
    <x v="1"/>
    <x v="3"/>
    <n v="-952.47808780512833"/>
    <n v="431352.2659689188"/>
    <n v="-165647.7340310812"/>
    <n v="-171647.7340310812"/>
    <n v="171.59370199866075"/>
    <n v="178.23756918835019"/>
  </r>
  <r>
    <n v="15"/>
    <x v="1"/>
    <x v="4"/>
    <n v="-1141.9183279835445"/>
    <n v="371728.11417091865"/>
    <n v="-225271.88582908135"/>
    <n v="-231271.88582908135"/>
    <n v="246.78651796107889"/>
    <n v="256.4293695941812"/>
  </r>
  <r>
    <n v="16"/>
    <x v="1"/>
    <x v="5"/>
    <n v="-1268.211821435822"/>
    <n v="329183.3882748498"/>
    <n v="-267816.6117251502"/>
    <n v="-273816.6117251502"/>
    <n v="317.68585926590708"/>
    <n v="330.20731436664681"/>
  </r>
  <r>
    <n v="17"/>
    <x v="1"/>
    <x v="6"/>
    <n v="-1358.42145961602"/>
    <n v="297034.37913126976"/>
    <n v="-299965.62086873024"/>
    <n v="-305965.62086873024"/>
    <n v="385.2738499600818"/>
    <n v="400.58666799029834"/>
  </r>
  <r>
    <n v="18"/>
    <x v="1"/>
    <x v="7"/>
    <n v="-1426.0786882511686"/>
    <n v="271734.89990704606"/>
    <n v="-325265.10009295394"/>
    <n v="-331265.10009295394"/>
    <n v="450.20737961239274"/>
    <n v="468.24645749699374"/>
  </r>
  <r>
    <n v="19"/>
    <x v="1"/>
    <x v="8"/>
    <n v="-1478.7009771896176"/>
    <n v="251213.94198012209"/>
    <n v="-345786.05801987788"/>
    <n v="-351786.05801987788"/>
    <n v="512.95293483245507"/>
    <n v="533.66890615397222"/>
  </r>
  <r>
    <n v="20"/>
    <x v="1"/>
    <x v="9"/>
    <n v="-1520.7988083403768"/>
    <n v="234174.03794083267"/>
    <n v="-362825.96205916733"/>
    <n v="-368825.96205916733"/>
    <n v="573.85676536072515"/>
    <n v="597.21198421159136"/>
  </r>
  <r>
    <n v="21"/>
    <x v="2"/>
    <x v="0"/>
    <n v="3788.8048035683223"/>
    <n v="1425175.3072083048"/>
    <n v="828175.30720830476"/>
    <n v="822175.30720830476"/>
    <n v="148.08259933617794"/>
    <n v="153.6030716026176"/>
  </r>
  <r>
    <n v="22"/>
    <x v="2"/>
    <x v="1"/>
    <n v="944.5627574355567"/>
    <n v="897804.18467106682"/>
    <n v="300804.18467106682"/>
    <n v="294804.18467106682"/>
    <n v="67.658007750626751"/>
    <n v="70.204068991514561"/>
  </r>
  <r>
    <n v="23"/>
    <x v="2"/>
    <x v="2"/>
    <n v="-3.5179246086985354"/>
    <n v="685152.82481130073"/>
    <n v="88152.824811300728"/>
    <n v="82152.824811300728"/>
    <n v="0.35595959844881192"/>
    <n v="0.36946258463810855"/>
  </r>
  <r>
    <n v="24"/>
    <x v="2"/>
    <x v="3"/>
    <n v="-477.5582656308261"/>
    <n v="565581.19547539088"/>
    <n v="-31418.804524609121"/>
    <n v="-37418.804524609121"/>
    <n v="61.503785816893085"/>
    <n v="63.853873443816752"/>
  </r>
  <r>
    <n v="25"/>
    <x v="2"/>
    <x v="4"/>
    <n v="-761.98247024410273"/>
    <n v="487403.09902475437"/>
    <n v="-109596.90097524563"/>
    <n v="-115596.90097524563"/>
    <n v="118.07760239975305"/>
    <n v="122.62003273261901"/>
  </r>
  <r>
    <n v="26"/>
    <x v="2"/>
    <x v="5"/>
    <n v="-951.59860665295366"/>
    <n v="431619.23318734707"/>
    <n v="-165380.76681265293"/>
    <n v="-171380.76681265293"/>
    <n v="171.30499073169318"/>
    <n v="177.93744805873661"/>
  </r>
  <r>
    <n v="27"/>
    <x v="2"/>
    <x v="6"/>
    <n v="-1087.0387040878472"/>
    <n v="389466.04086799698"/>
    <n v="-207533.95913200302"/>
    <n v="-213533.95913200302"/>
    <n v="221.93955910769179"/>
    <n v="230.58534708191823"/>
  </r>
  <r>
    <n v="28"/>
    <x v="2"/>
    <x v="7"/>
    <n v="-1188.6187771640175"/>
    <n v="356293.82680207549"/>
    <n v="-240706.17319792451"/>
    <n v="-246706.17319792451"/>
    <n v="270.48555184194129"/>
    <n v="281.085053978779"/>
  </r>
  <r>
    <n v="29"/>
    <x v="2"/>
    <x v="8"/>
    <n v="-1267.6255006677054"/>
    <n v="329387.1223930018"/>
    <n v="-267612.8776069982"/>
    <n v="-273612.8776069982"/>
    <n v="317.3011338134217"/>
    <n v="329.80683292464198"/>
  </r>
  <r>
    <n v="30"/>
    <x v="2"/>
    <x v="9"/>
    <n v="-1330.8308794706556"/>
    <n v="307044.71212264127"/>
    <n v="-289955.28787735873"/>
    <n v="-295955.28787735873"/>
    <n v="362.65216506870365"/>
    <n v="377.02550946820679"/>
  </r>
  <r>
    <n v="31"/>
    <x v="3"/>
    <x v="0"/>
    <n v="5688.4840922655312"/>
    <n v="1727010.7433546064"/>
    <n v="1130010.7433546064"/>
    <n v="1124010.7433546064"/>
    <n v="171.87486147532312"/>
    <n v="178.26464120167455"/>
  </r>
  <r>
    <n v="32"/>
    <x v="3"/>
    <x v="1"/>
    <n v="1894.4024017841612"/>
    <n v="1087948.5944735331"/>
    <n v="490948.5944735331"/>
    <n v="484948.5944735331"/>
    <n v="105.73243781553813"/>
    <n v="109.69359985964748"/>
  </r>
  <r>
    <n v="33"/>
    <x v="3"/>
    <x v="2"/>
    <n v="629.70850495703758"/>
    <n v="830260.16750648618"/>
    <n v="233260.16750648618"/>
    <n v="227260.16750648618"/>
    <n v="49.880275897979047"/>
    <n v="51.761260230389908"/>
  </r>
  <r>
    <n v="34"/>
    <x v="3"/>
    <x v="3"/>
    <n v="-2.6384434565239014"/>
    <n v="685364.66769037186"/>
    <n v="88364.667690371862"/>
    <n v="82364.667690371862"/>
    <n v="0.26686523375627852"/>
    <n v="0.27698840393029384"/>
  </r>
  <r>
    <n v="35"/>
    <x v="3"/>
    <x v="4"/>
    <n v="-382.0466125046608"/>
    <n v="590629.36615772452"/>
    <n v="-6370.6338422754779"/>
    <n v="-12370.633842275478"/>
    <n v="46.605721043202131"/>
    <n v="48.383390567831171"/>
  </r>
  <r>
    <n v="36"/>
    <x v="3"/>
    <x v="5"/>
    <n v="-634.98539187008555"/>
    <n v="523031.13096533297"/>
    <n v="-73968.869034667034"/>
    <n v="-79968.869034667034"/>
    <n v="90.152613202280776"/>
    <n v="93.609188460775968"/>
  </r>
  <r>
    <n v="37"/>
    <x v="3"/>
    <x v="6"/>
    <n v="-815.6559485596747"/>
    <n v="471950.38627799344"/>
    <n v="-125049.61372200656"/>
    <n v="-131049.61372200656"/>
    <n v="131.53171442920518"/>
    <n v="136.59990700875207"/>
  </r>
  <r>
    <n v="38"/>
    <x v="3"/>
    <x v="7"/>
    <n v="-951.15886607686639"/>
    <n v="431752.68583865231"/>
    <n v="-165247.31416134769"/>
    <n v="-171247.31416134769"/>
    <n v="171.16080598463537"/>
    <n v="177.78756543193001"/>
  </r>
  <r>
    <n v="39"/>
    <x v="3"/>
    <x v="8"/>
    <n v="-1056.5500241457933"/>
    <n v="399147.45660986286"/>
    <n v="-197852.54339013714"/>
    <n v="-203852.54339013714"/>
    <n v="209.33672146556293"/>
    <n v="217.47908097462371"/>
  </r>
  <r>
    <n v="40"/>
    <x v="3"/>
    <x v="9"/>
    <n v="-1140.8629506009349"/>
    <n v="372073.18555409141"/>
    <n v="-224926.81444590859"/>
    <n v="-230926.81444590859"/>
    <n v="246.27984468482848"/>
    <n v="255.90230404012092"/>
  </r>
  <r>
    <n v="41"/>
    <x v="4"/>
    <x v="0"/>
    <n v="7588.1633809627401"/>
    <n v="2004390.0589247504"/>
    <n v="1407390.0589247504"/>
    <n v="1401390.0589247504"/>
    <n v="187.38761482340956"/>
    <n v="194.34161509105886"/>
  </r>
  <r>
    <n v="42"/>
    <x v="4"/>
    <x v="1"/>
    <n v="2844.2420461327656"/>
    <n v="1262686.6137196599"/>
    <n v="665686.61371965986"/>
    <n v="659686.61371965986"/>
    <n v="130.52456900246983"/>
    <n v="135.4004294258215"/>
  </r>
  <r>
    <n v="43"/>
    <x v="4"/>
    <x v="2"/>
    <n v="1262.9349345227743"/>
    <n v="963610.23373755568"/>
    <n v="366610.23373755568"/>
    <n v="360610.23373755568"/>
    <n v="82.554378637224062"/>
    <n v="85.655591123901388"/>
  </r>
  <r>
    <n v="44"/>
    <x v="4"/>
    <x v="3"/>
    <n v="472.28137871777835"/>
    <n v="795442.72202293843"/>
    <n v="198442.72202293843"/>
    <n v="192442.72202293843"/>
    <n v="39.520783609995263"/>
    <n v="41.012928975326062"/>
  </r>
  <r>
    <n v="45"/>
    <x v="4"/>
    <x v="4"/>
    <n v="-2.110754765219121"/>
    <n v="685491.75770384166"/>
    <n v="88491.757703841664"/>
    <n v="82491.757703841664"/>
    <n v="0.21344207719712022"/>
    <n v="0.22153866132687378"/>
  </r>
  <r>
    <n v="46"/>
    <x v="4"/>
    <x v="5"/>
    <n v="-318.37217708721732"/>
    <n v="607036.40869003185"/>
    <n v="10036.408690031851"/>
    <n v="4036.4086900318507"/>
    <n v="37.525866061431863"/>
    <n v="38.95566073781891"/>
  </r>
  <r>
    <n v="47"/>
    <x v="4"/>
    <x v="6"/>
    <n v="-544.27319303150193"/>
    <n v="547751.46373659221"/>
    <n v="-49248.53626340779"/>
    <n v="-55248.53626340779"/>
    <n v="72.955603540402024"/>
    <n v="75.747080354722328"/>
  </r>
  <r>
    <n v="48"/>
    <x v="4"/>
    <x v="7"/>
    <n v="-713.69895498971528"/>
    <n v="501097.51473118755"/>
    <n v="-95902.485268812452"/>
    <n v="-101902.48526881245"/>
    <n v="106.86359639019007"/>
    <n v="110.96909980401837"/>
  </r>
  <r>
    <n v="49"/>
    <x v="4"/>
    <x v="8"/>
    <n v="-845.47454762388122"/>
    <n v="463255.48185060272"/>
    <n v="-133744.51814939728"/>
    <n v="-139744.51814939728"/>
    <n v="139.50635156236024"/>
    <n v="144.88698230919354"/>
  </r>
  <r>
    <n v="50"/>
    <x v="4"/>
    <x v="9"/>
    <n v="-950.895021731214"/>
    <n v="431832.74753025413"/>
    <n v="-165167.25246974587"/>
    <n v="-171167.25246974587"/>
    <n v="171.0743497374022"/>
    <n v="177.69769270980933"/>
  </r>
  <r>
    <n v="51"/>
    <x v="5"/>
    <x v="0"/>
    <n v="9487.842669659949"/>
    <n v="2263723.6533635957"/>
    <n v="1666723.6533635957"/>
    <n v="1660723.6533635957"/>
    <n v="198.43636960467595"/>
    <n v="205.79099640525291"/>
  </r>
  <r>
    <n v="52"/>
    <x v="5"/>
    <x v="1"/>
    <n v="3794.0816904813701"/>
    <n v="1426056.5410088578"/>
    <n v="829056.54100885778"/>
    <n v="823056.54100885778"/>
    <n v="148.16683208163465"/>
    <n v="153.69039046714718"/>
  </r>
  <r>
    <n v="53"/>
    <x v="5"/>
    <x v="2"/>
    <n v="1896.1613640885105"/>
    <n v="1088284.8221194539"/>
    <n v="491284.82211945392"/>
    <n v="485284.82211945392"/>
    <n v="105.78786287744838"/>
    <n v="109.7510757177713"/>
  </r>
  <r>
    <n v="54"/>
    <x v="5"/>
    <x v="3"/>
    <n v="947.20120089208058"/>
    <n v="898359.32717866777"/>
    <n v="301359.32717866777"/>
    <n v="295359.32717866777"/>
    <n v="67.792912149450402"/>
    <n v="70.344009650994423"/>
  </r>
  <r>
    <n v="55"/>
    <x v="5"/>
    <x v="4"/>
    <n v="377.8251029742226"/>
    <n v="774182.59943496995"/>
    <n v="177182.59943496995"/>
    <n v="171182.59943496995"/>
    <n v="32.730424486062056"/>
    <n v="33.967181838323867"/>
  </r>
  <r>
    <n v="56"/>
    <x v="5"/>
    <x v="5"/>
    <n v="-1.7589623043492677"/>
    <n v="685576.47783469921"/>
    <n v="88576.47783469921"/>
    <n v="82576.47783469921"/>
    <n v="0.17784057048059293"/>
    <n v="0.18458663993228494"/>
  </r>
  <r>
    <n v="57"/>
    <x v="5"/>
    <x v="6"/>
    <n v="-272.89043750332928"/>
    <n v="618621.08081409335"/>
    <n v="21621.080814093351"/>
    <n v="15621.080814093351"/>
    <n v="31.410083174318682"/>
    <n v="32.605987787813255"/>
  </r>
  <r>
    <n v="58"/>
    <x v="5"/>
    <x v="7"/>
    <n v="-476.23904390256416"/>
    <n v="565930.91334089974"/>
    <n v="-31069.086659100256"/>
    <n v="-37069.086659100256"/>
    <n v="61.28652464074063"/>
    <n v="63.628249983961304"/>
  </r>
  <r>
    <n v="59"/>
    <x v="5"/>
    <x v="8"/>
    <n v="-634.39907110196918"/>
    <n v="523192.77235795307"/>
    <n v="-73807.227642046928"/>
    <n v="-79807.227642046928"/>
    <n v="90.034773453148787"/>
    <n v="93.486781920066022"/>
  </r>
  <r>
    <n v="60"/>
    <x v="5"/>
    <x v="9"/>
    <n v="-760.92709286149318"/>
    <n v="487704.47674522409"/>
    <n v="-109295.52325477591"/>
    <n v="-115295.52325477591"/>
    <n v="117.82387721600345"/>
    <n v="122.35640874684412"/>
  </r>
  <r>
    <n v="61"/>
    <x v="6"/>
    <x v="0"/>
    <n v="11387.521958357158"/>
    <n v="2508955.348884033"/>
    <n v="1911955.348884033"/>
    <n v="1905955.348884033"/>
    <n v="206.77433022277361"/>
    <n v="214.43061459599539"/>
  </r>
  <r>
    <n v="62"/>
    <x v="6"/>
    <x v="1"/>
    <n v="4743.9213348299745"/>
    <n v="1580542.8286526625"/>
    <n v="983542.82865266246"/>
    <n v="977542.82865266246"/>
    <n v="161.47205077119685"/>
    <n v="167.48232889276568"/>
  </r>
  <r>
    <n v="63"/>
    <x v="6"/>
    <x v="2"/>
    <n v="2529.3877936542467"/>
    <n v="1206179.9246161545"/>
    <n v="609179.92461615452"/>
    <n v="603179.92461615452"/>
    <n v="123.30017001023042"/>
    <n v="127.91003383809849"/>
  </r>
  <r>
    <n v="64"/>
    <x v="6"/>
    <x v="3"/>
    <n v="1422.1210230663828"/>
    <n v="995679.59003993799"/>
    <n v="398679.59003993799"/>
    <n v="392679.59003993799"/>
    <n v="89.092470579963916"/>
    <n v="92.436730742850571"/>
  </r>
  <r>
    <n v="65"/>
    <x v="6"/>
    <x v="4"/>
    <n v="757.7609607136643"/>
    <n v="858050.6595755053"/>
    <n v="261050.6595755053"/>
    <n v="255050.6595755053"/>
    <n v="57.537980842774623"/>
    <n v="59.705785541959514"/>
  </r>
  <r>
    <n v="66"/>
    <x v="6"/>
    <x v="5"/>
    <n v="314.85425247851902"/>
    <n v="759845.73849225126"/>
    <n v="162845.73849225126"/>
    <n v="156845.73849225126"/>
    <n v="27.933698761281494"/>
    <n v="28.989803031329174"/>
  </r>
  <r>
    <n v="67"/>
    <x v="6"/>
    <x v="6"/>
    <n v="-1.5076819751565151"/>
    <n v="685636.9890091191"/>
    <n v="88636.989009119105"/>
    <n v="82636.989009119105"/>
    <n v="0.15241774251278598"/>
    <n v="0.15819942428571984"/>
  </r>
  <r>
    <n v="68"/>
    <x v="6"/>
    <x v="7"/>
    <n v="-238.77913281541305"/>
    <n v="627238.8372210071"/>
    <n v="30238.837221007096"/>
    <n v="24238.837221007096"/>
    <n v="27.009725026672314"/>
    <n v="28.03755377841556"/>
  </r>
  <r>
    <n v="69"/>
    <x v="6"/>
    <x v="8"/>
    <n v="-423.32359458005703"/>
    <n v="579870.82599702349"/>
    <n v="-17129.174002976506"/>
    <n v="-23129.174002976506"/>
    <n v="52.843921940849896"/>
    <n v="54.861030426289162"/>
  </r>
  <r>
    <n v="70"/>
    <x v="6"/>
    <x v="9"/>
    <n v="-570.95916399177236"/>
    <n v="540538.04393767985"/>
    <n v="-56461.956062320154"/>
    <n v="-62461.956062320154"/>
    <n v="77.807803075790503"/>
    <n v="80.786663153238663"/>
  </r>
  <r>
    <n v="71"/>
    <x v="7"/>
    <x v="0"/>
    <n v="13287.201247054367"/>
    <n v="2742729.482550622"/>
    <n v="2145729.482550622"/>
    <n v="2139729.482550622"/>
    <n v="213.32923834585381"/>
    <n v="221.22226461613241"/>
  </r>
  <r>
    <n v="72"/>
    <x v="7"/>
    <x v="1"/>
    <n v="5693.760979178579"/>
    <n v="1727811.3046164017"/>
    <n v="1130811.3046164017"/>
    <n v="1124811.3046164017"/>
    <n v="171.92684473944482"/>
    <n v="178.31851855470472"/>
  </r>
  <r>
    <n v="73"/>
    <x v="7"/>
    <x v="2"/>
    <n v="3162.6142232199827"/>
    <n v="1318566.8058926957"/>
    <n v="721566.80589269567"/>
    <n v="715566.80589269567"/>
    <n v="137.05497933470465"/>
    <n v="142.17089961769926"/>
  </r>
  <r>
    <n v="74"/>
    <x v="7"/>
    <x v="3"/>
    <n v="1897.040845240685"/>
    <n v="1088452.9164662624"/>
    <n v="491452.91646626242"/>
    <n v="485452.91646626242"/>
    <n v="105.81555923185779"/>
    <n v="109.77979686179037"/>
  </r>
  <r>
    <n v="75"/>
    <x v="7"/>
    <x v="4"/>
    <n v="1137.6968184531065"/>
    <n v="938000.28868051677"/>
    <n v="341000.28868051677"/>
    <n v="335000.28868051677"/>
    <n v="77.008417368014094"/>
    <n v="79.903171880964678"/>
  </r>
  <r>
    <n v="76"/>
    <x v="7"/>
    <x v="5"/>
    <n v="631.4674672613869"/>
    <n v="830645.03721842926"/>
    <n v="233645.03721842926"/>
    <n v="227645.03721842926"/>
    <n v="49.989872183074823"/>
    <n v="51.87496510117731"/>
  </r>
  <r>
    <n v="77"/>
    <x v="7"/>
    <x v="6"/>
    <n v="269.87507355301608"/>
    <n v="749521.82186860999"/>
    <n v="152521.82186860999"/>
    <n v="146521.82186860999"/>
    <n v="24.364284449387615"/>
    <n v="25.285825711864028"/>
  </r>
  <r>
    <n v="78"/>
    <x v="7"/>
    <x v="7"/>
    <n v="-1.3192217282619507"/>
    <n v="685682.37063765537"/>
    <n v="88682.370637655375"/>
    <n v="82682.370637655375"/>
    <n v="0.13335434965520521"/>
    <n v="0.13841288589461126"/>
  </r>
  <r>
    <n v="79"/>
    <x v="7"/>
    <x v="8"/>
    <n v="-212.24811805814505"/>
    <n v="633900.80307345174"/>
    <n v="36900.803073451738"/>
    <n v="30900.803073451738"/>
    <n v="23.691455914818842"/>
    <n v="24.592656284510969"/>
  </r>
  <r>
    <n v="80"/>
    <x v="7"/>
    <x v="9"/>
    <n v="-380.99123512205125"/>
    <n v="590903.15425802465"/>
    <n v="-6096.845741975354"/>
    <n v="-12096.845741975354"/>
    <n v="46.449988486987635"/>
    <n v="48.221685123548696"/>
  </r>
  <r>
    <n v="81"/>
    <x v="8"/>
    <x v="0"/>
    <n v="15186.880535751576"/>
    <n v="2966928.029246273"/>
    <n v="2369928.029246273"/>
    <n v="2363928.029246273"/>
    <n v="218.64184139177803"/>
    <n v="226.7264793577684"/>
  </r>
  <r>
    <n v="82"/>
    <x v="8"/>
    <x v="1"/>
    <n v="6643.6006235271834"/>
    <n v="1869047.5387852434"/>
    <n v="1272047.5387852434"/>
    <n v="1266047.5387852434"/>
    <n v="180.39691058524863"/>
    <n v="187.09689981630444"/>
  </r>
  <r>
    <n v="83"/>
    <x v="8"/>
    <x v="2"/>
    <n v="3795.8406527857192"/>
    <n v="1426350.2251044807"/>
    <n v="829350.22510448075"/>
    <n v="823350.22510448075"/>
    <n v="148.19488058349341"/>
    <n v="153.71946659653136"/>
  </r>
  <r>
    <n v="84"/>
    <x v="8"/>
    <x v="3"/>
    <n v="2371.9606674149873"/>
    <n v="1177426.168684867"/>
    <n v="580426.16868486698"/>
    <n v="574426.16868486698"/>
    <n v="119.35536201208085"/>
    <n v="123.81979210058689"/>
  </r>
  <r>
    <n v="85"/>
    <x v="8"/>
    <x v="4"/>
    <n v="1517.6326761925482"/>
    <n v="1014675.1131064057"/>
    <n v="417675.11310640571"/>
    <n v="411675.11310640571"/>
    <n v="92.768176987724118"/>
    <n v="96.248915031785003"/>
  </r>
  <r>
    <n v="86"/>
    <x v="8"/>
    <x v="5"/>
    <n v="948.08068204425524"/>
    <n v="898544.33656571363"/>
    <n v="301544.33656571363"/>
    <n v="295544.33656571363"/>
    <n v="67.837833538012291"/>
    <n v="70.390608012672956"/>
  </r>
  <r>
    <n v="87"/>
    <x v="8"/>
    <x v="6"/>
    <n v="541.25782908118902"/>
    <n v="810789.87774094613"/>
    <n v="213789.87774094613"/>
    <n v="207789.87774094613"/>
    <n v="44.198271543785616"/>
    <n v="45.866101699702554"/>
  </r>
  <r>
    <n v="88"/>
    <x v="8"/>
    <x v="7"/>
    <n v="236.14068935888918"/>
    <n v="741732.00731156685"/>
    <n v="144732.00731156685"/>
    <n v="138732.00731156685"/>
    <n v="21.604270392255582"/>
    <n v="22.421684463527026"/>
  </r>
  <r>
    <n v="89"/>
    <x v="8"/>
    <x v="8"/>
    <n v="-1.1726415362328451"/>
    <n v="685717.66642160283"/>
    <n v="88717.666421602829"/>
    <n v="82717.666421602829"/>
    <n v="0.11852947496308212"/>
    <n v="0.12302565071546481"/>
  </r>
  <r>
    <n v="90"/>
    <x v="8"/>
    <x v="9"/>
    <n v="-191.0233062523304"/>
    <n v="639205.26690361009"/>
    <n v="42205.266903610085"/>
    <n v="36205.266903610085"/>
    <n v="21.099668485256888"/>
    <n v="21.902033045468706"/>
  </r>
  <r>
    <n v="91"/>
    <x v="9"/>
    <x v="0"/>
    <n v="17086.559824448785"/>
    <n v="3182950.5232511312"/>
    <n v="2585950.5232511312"/>
    <n v="2579950.5232511312"/>
    <n v="223.05039559556832"/>
    <n v="231.29386069395107"/>
  </r>
  <r>
    <n v="92"/>
    <x v="9"/>
    <x v="1"/>
    <n v="7593.4402678757879"/>
    <n v="2005133.1825090051"/>
    <n v="1408133.1825090051"/>
    <n v="1402133.1825090051"/>
    <n v="187.42337977723486"/>
    <n v="194.37867852852273"/>
  </r>
  <r>
    <n v="93"/>
    <x v="9"/>
    <x v="2"/>
    <n v="4429.0670823514565"/>
    <n v="1530203.0081562279"/>
    <n v="933203.00815622788"/>
    <n v="927203.00815622788"/>
    <n v="157.43364200647457"/>
    <n v="163.29634944012753"/>
  </r>
  <r>
    <n v="94"/>
    <x v="9"/>
    <x v="3"/>
    <n v="2846.8804895892895"/>
    <n v="1263154.7522428953"/>
    <n v="666154.75224289531"/>
    <n v="660154.75224289531"/>
    <n v="130.58169811191277"/>
    <n v="135.45966020078163"/>
  </r>
  <r>
    <n v="95"/>
    <x v="9"/>
    <x v="4"/>
    <n v="1897.5685339319898"/>
    <n v="1088553.7668442894"/>
    <n v="491553.76684428938"/>
    <n v="485553.76684428938"/>
    <n v="105.83217187187354"/>
    <n v="109.79702418100213"/>
  </r>
  <r>
    <n v="96"/>
    <x v="9"/>
    <x v="5"/>
    <n v="1264.6938968271234"/>
    <n v="963967.49029424437"/>
    <n v="366967.49029424437"/>
    <n v="360967.49029424437"/>
    <n v="82.629636814127267"/>
    <n v="85.733649072478713"/>
  </r>
  <r>
    <n v="97"/>
    <x v="9"/>
    <x v="6"/>
    <n v="812.64058460936167"/>
    <n v="869823.6155926839"/>
    <n v="272823.6155926839"/>
    <n v="266823.6155926839"/>
    <n v="60.632630104823647"/>
    <n v="62.91619899485142"/>
  </r>
  <r>
    <n v="98"/>
    <x v="9"/>
    <x v="7"/>
    <n v="473.60060044604029"/>
    <n v="795737.63081278396"/>
    <n v="198737.63081278396"/>
    <n v="192737.63081278396"/>
    <n v="39.612389158500491"/>
    <n v="41.107977052903614"/>
  </r>
  <r>
    <n v="99"/>
    <x v="9"/>
    <x v="8"/>
    <n v="209.90283498567936"/>
    <n v="735644.87699880893"/>
    <n v="138644.87699880893"/>
    <n v="132644.87699880893"/>
    <n v="19.406243730097398"/>
    <n v="20.140684224567352"/>
  </r>
  <r>
    <n v="100"/>
    <x v="9"/>
    <x v="9"/>
    <n v="-1.0553773826095605"/>
    <n v="685745.90239473712"/>
    <n v="88745.902394737117"/>
    <n v="82745.902394737117"/>
    <n v="0.10667096635549995"/>
    <n v="0.11071730790676355"/>
  </r>
  <r>
    <m/>
    <x v="10"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5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L20:W32" firstHeaderRow="1" firstDataRow="2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Other Alt (m)" fld="5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L4:W16" firstHeaderRow="1" firstDataRow="2" firstDataCol="1"/>
  <pivotFields count="6">
    <pivotField axis="axisRow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ubtotalTop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ubtotalTop="0" showAll="0"/>
    <pivotField subtotalTop="0" showAll="0"/>
    <pivotField dataField="1" subtotalTop="0" showAll="0"/>
    <pivotField subtotalTop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DV" fld="4" baseField="0" baseItem="0"/>
  </dataFields>
  <conditionalFormats count="1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7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gridDropZones="1" multipleFieldFilters="0">
  <location ref="P43:AA55" firstHeaderRow="1" firstDataRow="2" firstDataCol="1"/>
  <pivotFields count="9">
    <pivotField compact="0" showAll="0"/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Peri2 (m)" fld="6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7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gridDropZones="1" multipleFieldFilters="0">
  <location ref="P29:AA41" firstHeaderRow="1" firstDataRow="2" firstDataCol="1"/>
  <pivotFields count="9">
    <pivotField compact="0" showAll="0"/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PeriDV" fld="8" baseField="0" baseItem="0"/>
  </dataField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7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gridDropZones="1" multipleFieldFilters="0">
  <location ref="P15:AA27" firstHeaderRow="1" firstDataRow="2" firstDataCol="1"/>
  <pivotFields count="9">
    <pivotField compact="0" showAll="0"/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Apo2 (m)" fld="5" baseField="0" baseItem="0"/>
  </dataFields>
  <conditionalFormats count="3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ApoDV" cacheId="7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gridDropZones="1" multipleFieldFilters="0">
  <location ref="P1:AA13" firstHeaderRow="1" firstDataRow="2" firstDataCol="1"/>
  <pivotFields count="9">
    <pivotField compact="0" showAll="0"/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ApoDV" fld="7" baseField="0" baseItem="0"/>
  </dataFields>
  <conditionalFormats count="1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4" Type="http://schemas.openxmlformats.org/officeDocument/2006/relationships/pivotTable" Target="../pivotTables/pivotTable6.xml"/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baseColWidth="10" defaultRowHeight="15" x14ac:dyDescent="0"/>
  <cols>
    <col min="1" max="1" width="16.1640625" bestFit="1" customWidth="1"/>
    <col min="3" max="3" width="14.6640625" bestFit="1" customWidth="1"/>
  </cols>
  <sheetData>
    <row r="1" spans="1:3">
      <c r="B1" s="1" t="s">
        <v>7</v>
      </c>
      <c r="C1" t="s">
        <v>0</v>
      </c>
    </row>
    <row r="2" spans="1:3">
      <c r="A2" s="3" t="s">
        <v>1</v>
      </c>
      <c r="C2">
        <f>600000</f>
        <v>600000</v>
      </c>
    </row>
    <row r="3" spans="1:3">
      <c r="A3" s="3" t="s">
        <v>3</v>
      </c>
      <c r="C3">
        <f>3531600000000</f>
        <v>3531600000000</v>
      </c>
    </row>
    <row r="4" spans="1:3">
      <c r="A4" s="1" t="s">
        <v>6</v>
      </c>
      <c r="B4" s="4">
        <v>750000</v>
      </c>
    </row>
    <row r="5" spans="1:3">
      <c r="A5" s="2" t="s">
        <v>2</v>
      </c>
      <c r="C5" s="4">
        <f>C2+B4</f>
        <v>1350000</v>
      </c>
    </row>
    <row r="6" spans="1:3">
      <c r="A6" t="s">
        <v>4</v>
      </c>
      <c r="C6" s="4">
        <f>2*PI()*SQRT(C5^3/C3)</f>
        <v>5244.3874208974021</v>
      </c>
    </row>
    <row r="7" spans="1:3">
      <c r="A7" t="s">
        <v>5</v>
      </c>
      <c r="C7" s="4">
        <f>C6*ASIN(C2/C5)/PI()</f>
        <v>768.82136767722079</v>
      </c>
    </row>
    <row r="8" spans="1:3">
      <c r="A8" s="1" t="s">
        <v>8</v>
      </c>
      <c r="B8">
        <f>1.2/60</f>
        <v>0.02</v>
      </c>
    </row>
    <row r="9" spans="1:3">
      <c r="A9" t="s">
        <v>9</v>
      </c>
      <c r="C9" s="4">
        <f>C7*B8</f>
        <v>15.376427353544416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workbookViewId="0">
      <selection activeCell="D38" sqref="D38"/>
    </sheetView>
  </sheetViews>
  <sheetFormatPr baseColWidth="10" defaultRowHeight="15" x14ac:dyDescent="0"/>
  <cols>
    <col min="1" max="1" width="14.33203125" bestFit="1" customWidth="1"/>
    <col min="3" max="3" width="12.1640625" bestFit="1" customWidth="1"/>
    <col min="12" max="12" width="13" customWidth="1"/>
    <col min="13" max="13" width="15.83203125" customWidth="1"/>
    <col min="14" max="22" width="12.1640625" customWidth="1"/>
    <col min="23" max="23" width="6.83203125" customWidth="1"/>
    <col min="24" max="24" width="12.83203125" customWidth="1"/>
    <col min="25" max="25" width="12.1640625" customWidth="1"/>
    <col min="26" max="26" width="19.5" customWidth="1"/>
    <col min="27" max="27" width="12.1640625" customWidth="1"/>
    <col min="28" max="28" width="19.5" customWidth="1"/>
    <col min="29" max="29" width="12.1640625" customWidth="1"/>
    <col min="30" max="30" width="19.5" customWidth="1"/>
    <col min="31" max="31" width="12.1640625" customWidth="1"/>
    <col min="32" max="32" width="19.5" customWidth="1"/>
    <col min="33" max="33" width="9.6640625" customWidth="1"/>
    <col min="34" max="34" width="19.5" customWidth="1"/>
    <col min="35" max="35" width="14.33203125" customWidth="1"/>
    <col min="36" max="36" width="24" customWidth="1"/>
    <col min="37" max="37" width="15.6640625" customWidth="1"/>
    <col min="38" max="38" width="15.83203125" customWidth="1"/>
    <col min="39" max="39" width="19.5" customWidth="1"/>
    <col min="40" max="40" width="15.6640625" customWidth="1"/>
    <col min="41" max="41" width="15.83203125" customWidth="1"/>
    <col min="42" max="42" width="19.5" customWidth="1"/>
    <col min="43" max="43" width="15.6640625" customWidth="1"/>
    <col min="44" max="44" width="15.83203125" customWidth="1"/>
    <col min="45" max="45" width="19.5" customWidth="1"/>
    <col min="46" max="46" width="20.1640625" customWidth="1"/>
    <col min="47" max="47" width="20.33203125" customWidth="1"/>
    <col min="48" max="48" width="24" customWidth="1"/>
    <col min="49" max="49" width="15.6640625" customWidth="1"/>
    <col min="50" max="50" width="15.83203125" customWidth="1"/>
    <col min="51" max="51" width="11" customWidth="1"/>
    <col min="52" max="52" width="19.5" customWidth="1"/>
    <col min="53" max="53" width="15.6640625" customWidth="1"/>
    <col min="54" max="54" width="15.83203125" customWidth="1"/>
    <col min="55" max="55" width="11" customWidth="1"/>
    <col min="56" max="56" width="19.5" customWidth="1"/>
    <col min="57" max="57" width="20.1640625" bestFit="1" customWidth="1"/>
    <col min="58" max="58" width="20.33203125" bestFit="1" customWidth="1"/>
    <col min="59" max="59" width="15.6640625" bestFit="1" customWidth="1"/>
    <col min="60" max="60" width="24" bestFit="1" customWidth="1"/>
  </cols>
  <sheetData>
    <row r="1" spans="1:23">
      <c r="B1" s="1" t="s">
        <v>7</v>
      </c>
      <c r="C1" s="3" t="s">
        <v>0</v>
      </c>
      <c r="E1" s="3" t="s">
        <v>14</v>
      </c>
      <c r="F1" s="3" t="s">
        <v>15</v>
      </c>
      <c r="G1" s="3" t="s">
        <v>16</v>
      </c>
      <c r="H1" s="3" t="s">
        <v>21</v>
      </c>
      <c r="I1" s="3" t="s">
        <v>20</v>
      </c>
      <c r="J1" s="3" t="s">
        <v>19</v>
      </c>
    </row>
    <row r="2" spans="1:23">
      <c r="A2" s="3" t="s">
        <v>1</v>
      </c>
      <c r="C2">
        <f>600000</f>
        <v>600000</v>
      </c>
      <c r="E2">
        <v>1</v>
      </c>
      <c r="F2">
        <v>1</v>
      </c>
      <c r="G2">
        <f>(E2/F2-1)*$C$6-($C$8/F2)</f>
        <v>-5.3115398774471414</v>
      </c>
      <c r="H2">
        <f>POWER($C$3*(($C$6+G2)/(2*PI()))^2,1/3)</f>
        <v>687723.48263717641</v>
      </c>
      <c r="I2" s="4">
        <f>SQRT($C$3/$C$5)*ABS(SQRT((2*H2-C$5)/H2)-1)</f>
        <v>2.1021354167280926</v>
      </c>
      <c r="J2">
        <f>2*H2-$C$5-$C$2</f>
        <v>86446.965274352813</v>
      </c>
    </row>
    <row r="3" spans="1:23">
      <c r="A3" s="3" t="s">
        <v>3</v>
      </c>
      <c r="C3">
        <f>3531600000000</f>
        <v>3531600000000</v>
      </c>
      <c r="E3">
        <v>1</v>
      </c>
      <c r="F3">
        <v>2</v>
      </c>
      <c r="G3">
        <f t="shared" ref="G3:G66" si="0">(E3/F3-1)*$C$6-($C$8/F3)</f>
        <v>-958.73294787920895</v>
      </c>
      <c r="H3">
        <f t="shared" ref="H3:H66" si="1">POWER($C$3*(($C$6+G3)/(2*PI()))^2,1/3)</f>
        <v>433238.64614079439</v>
      </c>
      <c r="I3" s="4">
        <f t="shared" ref="I3:I26" si="2">SQRT($C$3/$C$5)*ABS(SQRT((2*H3-C$5)/H3)-1)</f>
        <v>814.94662832540996</v>
      </c>
      <c r="J3">
        <f t="shared" ref="J3:J26" si="3">2*H3-$C$5-$C$2</f>
        <v>-422522.70771841123</v>
      </c>
    </row>
    <row r="4" spans="1:23">
      <c r="A4" s="1" t="s">
        <v>10</v>
      </c>
      <c r="B4" s="4">
        <v>89000</v>
      </c>
      <c r="E4">
        <v>1</v>
      </c>
      <c r="F4">
        <v>3</v>
      </c>
      <c r="G4">
        <f t="shared" si="0"/>
        <v>-1276.5400838797964</v>
      </c>
      <c r="H4">
        <f t="shared" si="1"/>
        <v>330622.96577459335</v>
      </c>
      <c r="I4" s="4" t="e">
        <f t="shared" si="2"/>
        <v>#NUM!</v>
      </c>
      <c r="J4">
        <f t="shared" si="3"/>
        <v>-627754.0684508133</v>
      </c>
      <c r="L4" s="5" t="s">
        <v>25</v>
      </c>
      <c r="M4" s="5" t="s">
        <v>22</v>
      </c>
    </row>
    <row r="5" spans="1:23">
      <c r="A5" t="s">
        <v>11</v>
      </c>
      <c r="C5">
        <f>B4+C2</f>
        <v>689000</v>
      </c>
      <c r="E5">
        <v>1</v>
      </c>
      <c r="F5">
        <v>4</v>
      </c>
      <c r="G5">
        <f t="shared" si="0"/>
        <v>-1435.4436518800899</v>
      </c>
      <c r="H5">
        <f t="shared" si="1"/>
        <v>272923.24495037168</v>
      </c>
      <c r="I5" s="4" t="e">
        <f t="shared" si="2"/>
        <v>#NUM!</v>
      </c>
      <c r="J5">
        <f t="shared" si="3"/>
        <v>-743153.51009925664</v>
      </c>
      <c r="L5" s="5" t="s">
        <v>23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>
        <v>10</v>
      </c>
      <c r="W5" t="s">
        <v>24</v>
      </c>
    </row>
    <row r="6" spans="1:23">
      <c r="A6" t="s">
        <v>12</v>
      </c>
      <c r="C6">
        <f>2*PI()*SQRT(C5^3/C3)</f>
        <v>1912.1543558809708</v>
      </c>
      <c r="E6">
        <v>1</v>
      </c>
      <c r="F6">
        <v>5</v>
      </c>
      <c r="G6">
        <f t="shared" si="0"/>
        <v>-1530.785792680266</v>
      </c>
      <c r="H6">
        <f t="shared" si="1"/>
        <v>235198.12265485956</v>
      </c>
      <c r="I6" s="4" t="e">
        <f t="shared" si="2"/>
        <v>#NUM!</v>
      </c>
      <c r="J6">
        <f t="shared" si="3"/>
        <v>-818603.75469028088</v>
      </c>
      <c r="L6" s="6">
        <v>1</v>
      </c>
      <c r="M6" s="7">
        <v>6.2369422087597322</v>
      </c>
      <c r="N6" s="7">
        <v>794.39132719105442</v>
      </c>
      <c r="O6" s="7" t="e">
        <v>#NUM!</v>
      </c>
      <c r="P6" s="7" t="e">
        <v>#NUM!</v>
      </c>
      <c r="Q6" s="7" t="e">
        <v>#NUM!</v>
      </c>
      <c r="R6" s="7" t="e">
        <v>#NUM!</v>
      </c>
      <c r="S6" s="7" t="e">
        <v>#NUM!</v>
      </c>
      <c r="T6" s="7" t="e">
        <v>#NUM!</v>
      </c>
      <c r="U6" s="7" t="e">
        <v>#NUM!</v>
      </c>
      <c r="V6" s="7" t="e">
        <v>#NUM!</v>
      </c>
      <c r="W6" s="7"/>
    </row>
    <row r="7" spans="1:23">
      <c r="A7" s="1" t="s">
        <v>27</v>
      </c>
      <c r="B7">
        <v>1</v>
      </c>
      <c r="E7">
        <v>1</v>
      </c>
      <c r="F7">
        <v>6</v>
      </c>
      <c r="G7">
        <f t="shared" si="0"/>
        <v>-1594.3472198803836</v>
      </c>
      <c r="H7">
        <f t="shared" si="1"/>
        <v>208279.41707904165</v>
      </c>
      <c r="I7" s="4" t="e">
        <f t="shared" si="2"/>
        <v>#NUM!</v>
      </c>
      <c r="J7">
        <f t="shared" si="3"/>
        <v>-872441.16584191669</v>
      </c>
      <c r="L7" s="6">
        <v>2</v>
      </c>
      <c r="M7" s="7">
        <v>387.66794896284648</v>
      </c>
      <c r="N7" s="7">
        <v>3.1313989404032023</v>
      </c>
      <c r="O7" s="7">
        <v>378.94730788835966</v>
      </c>
      <c r="P7" s="7">
        <v>802.02134588287333</v>
      </c>
      <c r="Q7" s="7">
        <v>1349.7151413731383</v>
      </c>
      <c r="R7" s="7" t="e">
        <v>#NUM!</v>
      </c>
      <c r="S7" s="7" t="e">
        <v>#NUM!</v>
      </c>
      <c r="T7" s="7" t="e">
        <v>#NUM!</v>
      </c>
      <c r="U7" s="7" t="e">
        <v>#NUM!</v>
      </c>
      <c r="V7" s="7" t="e">
        <v>#NUM!</v>
      </c>
      <c r="W7" s="7"/>
    </row>
    <row r="8" spans="1:23">
      <c r="A8" s="2" t="s">
        <v>13</v>
      </c>
      <c r="B8">
        <v>500</v>
      </c>
      <c r="C8">
        <f>C6*IF(B7&gt;180,B7-360,B7)/360</f>
        <v>5.3115398774471414</v>
      </c>
      <c r="E8">
        <v>1</v>
      </c>
      <c r="F8">
        <v>7</v>
      </c>
      <c r="G8">
        <f t="shared" si="0"/>
        <v>-1639.748239309039</v>
      </c>
      <c r="H8">
        <f t="shared" si="1"/>
        <v>187938.2421516396</v>
      </c>
      <c r="I8" s="4" t="e">
        <f t="shared" si="2"/>
        <v>#NUM!</v>
      </c>
      <c r="J8">
        <f t="shared" si="3"/>
        <v>-913123.5156967208</v>
      </c>
      <c r="L8" s="6">
        <v>3</v>
      </c>
      <c r="M8" s="7">
        <v>527.37336140888544</v>
      </c>
      <c r="N8" s="7">
        <v>255.32135250911332</v>
      </c>
      <c r="O8" s="7">
        <v>2.0904892255172869</v>
      </c>
      <c r="P8" s="7">
        <v>250.66287731807293</v>
      </c>
      <c r="Q8" s="7">
        <v>514.88410056421299</v>
      </c>
      <c r="R8" s="7">
        <v>804.58533882558436</v>
      </c>
      <c r="S8" s="7">
        <v>1145.5750617896022</v>
      </c>
      <c r="T8" s="7">
        <v>1621.4318027750917</v>
      </c>
      <c r="U8" s="7" t="e">
        <v>#NUM!</v>
      </c>
      <c r="V8" s="7" t="e">
        <v>#NUM!</v>
      </c>
      <c r="W8" s="7"/>
    </row>
    <row r="9" spans="1:23">
      <c r="A9" s="1" t="s">
        <v>14</v>
      </c>
      <c r="B9">
        <v>1</v>
      </c>
      <c r="E9">
        <v>1</v>
      </c>
      <c r="F9">
        <v>8</v>
      </c>
      <c r="G9">
        <f t="shared" si="0"/>
        <v>-1673.7990038805303</v>
      </c>
      <c r="H9">
        <f t="shared" si="1"/>
        <v>171930.87065929375</v>
      </c>
      <c r="I9" s="4" t="e">
        <f t="shared" si="2"/>
        <v>#NUM!</v>
      </c>
      <c r="J9">
        <f t="shared" si="3"/>
        <v>-945138.25868141255</v>
      </c>
      <c r="L9" s="6">
        <v>4</v>
      </c>
      <c r="M9" s="7">
        <v>603.06753665788563</v>
      </c>
      <c r="N9" s="7">
        <v>386.82656339122155</v>
      </c>
      <c r="O9" s="7">
        <v>190.8093641029848</v>
      </c>
      <c r="P9" s="7">
        <v>1.5689530621804393</v>
      </c>
      <c r="Q9" s="7">
        <v>187.51360474995968</v>
      </c>
      <c r="R9" s="7">
        <v>381.4104335129183</v>
      </c>
      <c r="S9" s="7">
        <v>585.25162163855305</v>
      </c>
      <c r="T9" s="7">
        <v>805.87125063328961</v>
      </c>
      <c r="U9" s="7">
        <v>1054.6983394507674</v>
      </c>
      <c r="V9" s="7">
        <v>1356.8773774340239</v>
      </c>
      <c r="W9" s="7"/>
    </row>
    <row r="10" spans="1:23">
      <c r="A10" s="1" t="s">
        <v>15</v>
      </c>
      <c r="B10">
        <v>1</v>
      </c>
      <c r="E10">
        <v>1</v>
      </c>
      <c r="F10">
        <v>9</v>
      </c>
      <c r="G10">
        <f t="shared" si="0"/>
        <v>-1700.2829318805791</v>
      </c>
      <c r="H10">
        <f t="shared" si="1"/>
        <v>158946.943440723</v>
      </c>
      <c r="I10" s="4" t="e">
        <f t="shared" si="2"/>
        <v>#NUM!</v>
      </c>
      <c r="J10">
        <f t="shared" si="3"/>
        <v>-971106.113118554</v>
      </c>
      <c r="L10" s="6">
        <v>5</v>
      </c>
      <c r="M10" s="7">
        <v>651.53961004747316</v>
      </c>
      <c r="N10" s="7">
        <v>469.46337033254656</v>
      </c>
      <c r="O10" s="7">
        <v>306.82206038108598</v>
      </c>
      <c r="P10" s="7">
        <v>152.42334872054542</v>
      </c>
      <c r="Q10" s="7">
        <v>1.2556844192907366</v>
      </c>
      <c r="R10" s="7">
        <v>149.84360944744782</v>
      </c>
      <c r="S10" s="7">
        <v>303.41810616421941</v>
      </c>
      <c r="T10" s="7">
        <v>461.9678918734499</v>
      </c>
      <c r="U10" s="7">
        <v>628.40317153887349</v>
      </c>
      <c r="V10" s="7">
        <v>806.6440561825583</v>
      </c>
      <c r="W10" s="7"/>
    </row>
    <row r="11" spans="1:23">
      <c r="A11" s="2" t="s">
        <v>16</v>
      </c>
      <c r="C11">
        <f>(B9/B10-1)*C6-(C8/B10)</f>
        <v>-5.3115398774471414</v>
      </c>
      <c r="E11">
        <v>1</v>
      </c>
      <c r="F11">
        <v>10</v>
      </c>
      <c r="G11">
        <f t="shared" si="0"/>
        <v>-1721.4700742806185</v>
      </c>
      <c r="H11">
        <f t="shared" si="1"/>
        <v>148165.53281430696</v>
      </c>
      <c r="I11" s="4" t="e">
        <f t="shared" si="2"/>
        <v>#NUM!</v>
      </c>
      <c r="J11">
        <f t="shared" si="3"/>
        <v>-992668.93437138607</v>
      </c>
      <c r="L11" s="6">
        <v>6</v>
      </c>
      <c r="M11" s="7">
        <v>685.65937989346367</v>
      </c>
      <c r="N11" s="7">
        <v>526.96605106581535</v>
      </c>
      <c r="O11" s="7">
        <v>386.54539381741967</v>
      </c>
      <c r="P11" s="7">
        <v>254.60491789892779</v>
      </c>
      <c r="Q11" s="7">
        <v>126.92776923827671</v>
      </c>
      <c r="R11" s="7">
        <v>1.0466938817408302</v>
      </c>
      <c r="S11" s="7">
        <v>124.79944948030217</v>
      </c>
      <c r="T11" s="7">
        <v>252.08626151799101</v>
      </c>
      <c r="U11" s="7">
        <v>382.23409148268939</v>
      </c>
      <c r="V11" s="7">
        <v>516.78565765345672</v>
      </c>
      <c r="W11" s="7"/>
    </row>
    <row r="12" spans="1:23">
      <c r="A12" s="2" t="s">
        <v>17</v>
      </c>
      <c r="C12">
        <f>POWER(C3*((C6+C11)/(2*PI()))^2,1/3)</f>
        <v>687723.48263717641</v>
      </c>
      <c r="E12">
        <v>2</v>
      </c>
      <c r="F12">
        <v>1</v>
      </c>
      <c r="G12">
        <f t="shared" si="0"/>
        <v>1906.8428160035237</v>
      </c>
      <c r="H12">
        <f t="shared" si="1"/>
        <v>1092706.3871607329</v>
      </c>
      <c r="I12" s="4">
        <f t="shared" si="2"/>
        <v>385.41715790122146</v>
      </c>
      <c r="J12">
        <f t="shared" si="3"/>
        <v>896412.77432146575</v>
      </c>
      <c r="L12" s="6">
        <v>7</v>
      </c>
      <c r="M12" s="7">
        <v>711.19255912418123</v>
      </c>
      <c r="N12" s="7">
        <v>569.66088693470624</v>
      </c>
      <c r="O12" s="7">
        <v>445.25573160619115</v>
      </c>
      <c r="P12" s="7">
        <v>329.17821358250291</v>
      </c>
      <c r="Q12" s="7">
        <v>217.70948022779214</v>
      </c>
      <c r="R12" s="7">
        <v>108.7522331227386</v>
      </c>
      <c r="S12" s="7">
        <v>0.89734394794733419</v>
      </c>
      <c r="T12" s="7">
        <v>106.93758961489084</v>
      </c>
      <c r="U12" s="7">
        <v>215.68484631214938</v>
      </c>
      <c r="V12" s="7">
        <v>326.23346369448905</v>
      </c>
      <c r="W12" s="7"/>
    </row>
    <row r="13" spans="1:23">
      <c r="A13" s="2" t="s">
        <v>18</v>
      </c>
      <c r="C13">
        <f>SQRT(C3/C5)*ABS(SQRT((2*C12-C5)/C12)-1)</f>
        <v>2.1021354167280926</v>
      </c>
      <c r="E13">
        <v>2</v>
      </c>
      <c r="F13">
        <v>2</v>
      </c>
      <c r="G13">
        <f t="shared" si="0"/>
        <v>-2.6557699387235707</v>
      </c>
      <c r="H13">
        <f t="shared" si="1"/>
        <v>688361.88926919363</v>
      </c>
      <c r="I13" s="4">
        <f t="shared" si="2"/>
        <v>1.0496054092626932</v>
      </c>
      <c r="J13">
        <f t="shared" si="3"/>
        <v>87723.778538387269</v>
      </c>
      <c r="L13" s="6">
        <v>8</v>
      </c>
      <c r="M13" s="7">
        <v>731.13844227670859</v>
      </c>
      <c r="N13" s="7">
        <v>602.82181843063859</v>
      </c>
      <c r="O13" s="7">
        <v>490.59077603612474</v>
      </c>
      <c r="P13" s="7">
        <v>386.4046759330468</v>
      </c>
      <c r="Q13" s="7">
        <v>286.89872671973495</v>
      </c>
      <c r="R13" s="7">
        <v>190.2123664817862</v>
      </c>
      <c r="S13" s="7">
        <v>95.13608378780539</v>
      </c>
      <c r="T13" s="7">
        <v>0.78529265526570924</v>
      </c>
      <c r="U13" s="7">
        <v>93.553142903338028</v>
      </c>
      <c r="V13" s="7">
        <v>188.50583270095387</v>
      </c>
      <c r="W13" s="7"/>
    </row>
    <row r="14" spans="1:23">
      <c r="A14" s="2" t="s">
        <v>19</v>
      </c>
      <c r="C14">
        <f>2*C12-C5-C2</f>
        <v>86446.965274352813</v>
      </c>
      <c r="E14">
        <v>2</v>
      </c>
      <c r="F14">
        <v>3</v>
      </c>
      <c r="G14">
        <f t="shared" si="0"/>
        <v>-639.15529858613945</v>
      </c>
      <c r="H14">
        <f t="shared" si="1"/>
        <v>525318.43911824236</v>
      </c>
      <c r="I14" s="4">
        <f t="shared" si="2"/>
        <v>385.54189677531286</v>
      </c>
      <c r="J14">
        <f t="shared" si="3"/>
        <v>-238363.12176351529</v>
      </c>
      <c r="L14" s="6">
        <v>9</v>
      </c>
      <c r="M14" s="7">
        <v>747.22346756470074</v>
      </c>
      <c r="N14" s="7">
        <v>629.44605950867447</v>
      </c>
      <c r="O14" s="7">
        <v>526.8300584148401</v>
      </c>
      <c r="P14" s="7">
        <v>431.9401260669776</v>
      </c>
      <c r="Q14" s="7">
        <v>341.68243483227019</v>
      </c>
      <c r="R14" s="7">
        <v>254.36569283471385</v>
      </c>
      <c r="S14" s="7">
        <v>168.91136639682884</v>
      </c>
      <c r="T14" s="7">
        <v>84.553259190814359</v>
      </c>
      <c r="U14" s="7">
        <v>0.69811862073157527</v>
      </c>
      <c r="V14" s="7">
        <v>83.148892940741106</v>
      </c>
      <c r="W14" s="7"/>
    </row>
    <row r="15" spans="1:23">
      <c r="E15">
        <v>2</v>
      </c>
      <c r="F15">
        <v>4</v>
      </c>
      <c r="G15">
        <f t="shared" si="0"/>
        <v>-957.40506290984717</v>
      </c>
      <c r="H15">
        <f t="shared" si="1"/>
        <v>433640.81711782992</v>
      </c>
      <c r="I15" s="4">
        <f t="shared" si="2"/>
        <v>812.3403513819643</v>
      </c>
      <c r="J15">
        <f t="shared" si="3"/>
        <v>-421718.36576434015</v>
      </c>
      <c r="L15" s="6">
        <v>10</v>
      </c>
      <c r="M15" s="7">
        <v>760.51721537906633</v>
      </c>
      <c r="N15" s="7">
        <v>651.37293932892703</v>
      </c>
      <c r="O15" s="7">
        <v>556.57323694842341</v>
      </c>
      <c r="P15" s="7">
        <v>469.18116729848026</v>
      </c>
      <c r="Q15" s="7">
        <v>386.32020255978119</v>
      </c>
      <c r="R15" s="7">
        <v>306.42886545888729</v>
      </c>
      <c r="S15" s="7">
        <v>228.5231613024178</v>
      </c>
      <c r="T15" s="7">
        <v>151.91657774734998</v>
      </c>
      <c r="U15" s="7">
        <v>76.090941760377547</v>
      </c>
      <c r="V15" s="7">
        <v>0.62836487920853845</v>
      </c>
      <c r="W15" s="7"/>
    </row>
    <row r="16" spans="1:23">
      <c r="E16">
        <v>2</v>
      </c>
      <c r="F16">
        <v>5</v>
      </c>
      <c r="G16">
        <f t="shared" si="0"/>
        <v>-1148.3549215040719</v>
      </c>
      <c r="H16">
        <f t="shared" si="1"/>
        <v>373700.3277649699</v>
      </c>
      <c r="I16" s="4">
        <f t="shared" si="2"/>
        <v>1368.9980707281093</v>
      </c>
      <c r="J16">
        <f t="shared" si="3"/>
        <v>-541599.3444700602</v>
      </c>
      <c r="L16" s="6" t="s">
        <v>24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5:23">
      <c r="E17">
        <v>2</v>
      </c>
      <c r="F17">
        <v>6</v>
      </c>
      <c r="G17">
        <f t="shared" si="0"/>
        <v>-1275.6548272335554</v>
      </c>
      <c r="H17">
        <f t="shared" si="1"/>
        <v>330929.87967149616</v>
      </c>
      <c r="I17" s="4" t="e">
        <f t="shared" si="2"/>
        <v>#NUM!</v>
      </c>
      <c r="J17">
        <f t="shared" si="3"/>
        <v>-627140.24065700767</v>
      </c>
    </row>
    <row r="18" spans="5:23">
      <c r="E18">
        <v>2</v>
      </c>
      <c r="F18">
        <v>7</v>
      </c>
      <c r="G18">
        <f t="shared" si="0"/>
        <v>-1366.583331326043</v>
      </c>
      <c r="H18">
        <f t="shared" si="1"/>
        <v>298610.30308776099</v>
      </c>
      <c r="I18" s="4" t="e">
        <f t="shared" si="2"/>
        <v>#NUM!</v>
      </c>
      <c r="J18">
        <f t="shared" si="3"/>
        <v>-691779.39382447803</v>
      </c>
    </row>
    <row r="19" spans="5:23">
      <c r="E19">
        <v>2</v>
      </c>
      <c r="F19">
        <v>8</v>
      </c>
      <c r="G19">
        <f t="shared" si="0"/>
        <v>-1434.7797093954091</v>
      </c>
      <c r="H19">
        <f t="shared" si="1"/>
        <v>273176.59679018363</v>
      </c>
      <c r="I19" s="4" t="e">
        <f t="shared" si="2"/>
        <v>#NUM!</v>
      </c>
      <c r="J19">
        <f t="shared" si="3"/>
        <v>-742646.80641963275</v>
      </c>
    </row>
    <row r="20" spans="5:23">
      <c r="E20">
        <v>2</v>
      </c>
      <c r="F20">
        <v>9</v>
      </c>
      <c r="G20">
        <f t="shared" si="0"/>
        <v>-1487.8213367826936</v>
      </c>
      <c r="H20">
        <f t="shared" si="1"/>
        <v>252546.76436428158</v>
      </c>
      <c r="I20" s="4" t="e">
        <f t="shared" si="2"/>
        <v>#NUM!</v>
      </c>
      <c r="J20">
        <f t="shared" si="3"/>
        <v>-783906.47127143689</v>
      </c>
      <c r="L20" s="5" t="s">
        <v>26</v>
      </c>
      <c r="M20" s="5" t="s">
        <v>22</v>
      </c>
    </row>
    <row r="21" spans="5:23">
      <c r="E21">
        <v>2</v>
      </c>
      <c r="F21">
        <v>10</v>
      </c>
      <c r="G21">
        <f t="shared" si="0"/>
        <v>-1530.2546386925214</v>
      </c>
      <c r="H21">
        <f t="shared" si="1"/>
        <v>235416.45465184926</v>
      </c>
      <c r="I21" s="4" t="e">
        <f t="shared" si="2"/>
        <v>#NUM!</v>
      </c>
      <c r="J21">
        <f t="shared" si="3"/>
        <v>-818167.09069630154</v>
      </c>
      <c r="L21" s="5" t="s">
        <v>23</v>
      </c>
      <c r="M21">
        <v>1</v>
      </c>
      <c r="N21">
        <v>2</v>
      </c>
      <c r="O21">
        <v>3</v>
      </c>
      <c r="P21">
        <v>4</v>
      </c>
      <c r="Q21">
        <v>5</v>
      </c>
      <c r="R21">
        <v>6</v>
      </c>
      <c r="S21">
        <v>7</v>
      </c>
      <c r="T21">
        <v>8</v>
      </c>
      <c r="U21">
        <v>9</v>
      </c>
      <c r="V21">
        <v>10</v>
      </c>
      <c r="W21" t="s">
        <v>24</v>
      </c>
    </row>
    <row r="22" spans="5:23">
      <c r="E22">
        <v>3</v>
      </c>
      <c r="F22">
        <v>1</v>
      </c>
      <c r="G22">
        <f t="shared" si="0"/>
        <v>3818.9971718844945</v>
      </c>
      <c r="H22">
        <f t="shared" si="1"/>
        <v>1432292.9398762456</v>
      </c>
      <c r="I22" s="4">
        <f t="shared" si="2"/>
        <v>526.2849712451067</v>
      </c>
      <c r="J22">
        <f t="shared" si="3"/>
        <v>1575585.8797524911</v>
      </c>
      <c r="L22" s="6">
        <v>1</v>
      </c>
      <c r="M22" s="7">
        <v>96644.962029560702</v>
      </c>
      <c r="N22" s="7">
        <v>-416098.37232908816</v>
      </c>
      <c r="O22" s="7">
        <v>-622851.38297141495</v>
      </c>
      <c r="P22" s="7">
        <v>-739106.43240496027</v>
      </c>
      <c r="Q22" s="7">
        <v>-815116.08885914157</v>
      </c>
      <c r="R22" s="7">
        <v>-869352.66752366268</v>
      </c>
      <c r="S22" s="7">
        <v>-910336.64912602818</v>
      </c>
      <c r="T22" s="7">
        <v>-942588.75949260988</v>
      </c>
      <c r="U22" s="7">
        <v>-968749.1477765491</v>
      </c>
      <c r="V22" s="7">
        <v>-990471.84257356077</v>
      </c>
      <c r="W22" s="7"/>
    </row>
    <row r="23" spans="5:23">
      <c r="E23">
        <v>3</v>
      </c>
      <c r="F23">
        <v>2</v>
      </c>
      <c r="G23">
        <f t="shared" si="0"/>
        <v>953.42140800176185</v>
      </c>
      <c r="H23">
        <f t="shared" si="1"/>
        <v>902288.01228294568</v>
      </c>
      <c r="I23" s="4">
        <f t="shared" si="2"/>
        <v>253.40671730010794</v>
      </c>
      <c r="J23">
        <f t="shared" si="3"/>
        <v>515576.02456589136</v>
      </c>
      <c r="L23" s="6">
        <v>2</v>
      </c>
      <c r="M23" s="7">
        <v>904510.65628229268</v>
      </c>
      <c r="N23" s="7">
        <v>92825.124509387417</v>
      </c>
      <c r="O23" s="7">
        <v>-234470.06617071619</v>
      </c>
      <c r="P23" s="7">
        <v>-418504.71917850885</v>
      </c>
      <c r="Q23" s="7">
        <v>-538829.90779565461</v>
      </c>
      <c r="R23" s="7">
        <v>-624687.76931211958</v>
      </c>
      <c r="S23" s="7">
        <v>-689566.43797915499</v>
      </c>
      <c r="T23" s="7">
        <v>-740622.33592942788</v>
      </c>
      <c r="U23" s="7">
        <v>-782034.88535280526</v>
      </c>
      <c r="V23" s="7">
        <v>-816422.45491508348</v>
      </c>
      <c r="W23" s="7"/>
    </row>
    <row r="24" spans="5:23">
      <c r="E24">
        <v>3</v>
      </c>
      <c r="F24">
        <v>3</v>
      </c>
      <c r="G24">
        <f t="shared" si="0"/>
        <v>-1.7705132924823805</v>
      </c>
      <c r="H24">
        <f t="shared" si="1"/>
        <v>688574.62569694978</v>
      </c>
      <c r="I24" s="4">
        <f t="shared" si="2"/>
        <v>0.69941263129695141</v>
      </c>
      <c r="J24">
        <f t="shared" si="3"/>
        <v>88149.251393899554</v>
      </c>
      <c r="L24" s="6">
        <v>3</v>
      </c>
      <c r="M24" s="7">
        <v>1582661.1195125007</v>
      </c>
      <c r="N24" s="7">
        <v>520033.14631923917</v>
      </c>
      <c r="O24" s="7">
        <v>91550.671895131469</v>
      </c>
      <c r="P24" s="7">
        <v>-149380.52949742065</v>
      </c>
      <c r="Q24" s="7">
        <v>-306905.71172538854</v>
      </c>
      <c r="R24" s="7">
        <v>-419307.5740164062</v>
      </c>
      <c r="S24" s="7">
        <v>-504244.27116135194</v>
      </c>
      <c r="T24" s="7">
        <v>-571084.72012187366</v>
      </c>
      <c r="U24" s="7">
        <v>-625300.46222387988</v>
      </c>
      <c r="V24" s="7">
        <v>-670319.36661064741</v>
      </c>
      <c r="W24" s="7"/>
    </row>
    <row r="25" spans="5:23">
      <c r="E25">
        <v>3</v>
      </c>
      <c r="F25">
        <v>4</v>
      </c>
      <c r="G25">
        <f t="shared" si="0"/>
        <v>-479.36647393960448</v>
      </c>
      <c r="H25">
        <f t="shared" si="1"/>
        <v>568405.82987154485</v>
      </c>
      <c r="I25" s="4">
        <f t="shared" si="2"/>
        <v>254.46814650448223</v>
      </c>
      <c r="J25">
        <f t="shared" si="3"/>
        <v>-152188.34025691031</v>
      </c>
      <c r="L25" s="6">
        <v>4</v>
      </c>
      <c r="M25" s="7">
        <v>2188163.438307594</v>
      </c>
      <c r="N25" s="7">
        <v>901475.70492428262</v>
      </c>
      <c r="O25" s="7">
        <v>382645.82492924947</v>
      </c>
      <c r="P25" s="7">
        <v>90913.224958708044</v>
      </c>
      <c r="Q25" s="7">
        <v>-99826.831566075562</v>
      </c>
      <c r="R25" s="7">
        <v>-235929.11860137689</v>
      </c>
      <c r="S25" s="7">
        <v>-338775.09018076619</v>
      </c>
      <c r="T25" s="7">
        <v>-419709.14042310324</v>
      </c>
      <c r="U25" s="7">
        <v>-485356.50909653911</v>
      </c>
      <c r="V25" s="7">
        <v>-539867.84655995946</v>
      </c>
      <c r="W25" s="7"/>
    </row>
    <row r="26" spans="5:23">
      <c r="E26">
        <v>3</v>
      </c>
      <c r="F26">
        <v>5</v>
      </c>
      <c r="G26">
        <f t="shared" si="0"/>
        <v>-765.92405032787769</v>
      </c>
      <c r="H26">
        <f t="shared" si="1"/>
        <v>489837.29515664699</v>
      </c>
      <c r="I26" s="4">
        <f t="shared" si="2"/>
        <v>519.96933743991121</v>
      </c>
      <c r="J26">
        <f t="shared" si="3"/>
        <v>-309325.40968670603</v>
      </c>
      <c r="L26" s="6">
        <v>5</v>
      </c>
      <c r="M26" s="7">
        <v>2744772.1966156755</v>
      </c>
      <c r="N26" s="7">
        <v>1252117.2504983866</v>
      </c>
      <c r="O26" s="7">
        <v>650235.40576230921</v>
      </c>
      <c r="P26" s="7">
        <v>311803.55707694823</v>
      </c>
      <c r="Q26" s="7">
        <v>90530.686117207399</v>
      </c>
      <c r="R26" s="7">
        <v>-67358.245789319975</v>
      </c>
      <c r="S26" s="7">
        <v>-186667.34012765577</v>
      </c>
      <c r="T26" s="7">
        <v>-280556.9508460795</v>
      </c>
      <c r="U26" s="7">
        <v>-356712.85643813084</v>
      </c>
      <c r="V26" s="7">
        <v>-419950.12479250773</v>
      </c>
      <c r="W26" s="7"/>
    </row>
    <row r="27" spans="5:23">
      <c r="E27">
        <v>3</v>
      </c>
      <c r="F27">
        <v>6</v>
      </c>
      <c r="G27">
        <f t="shared" si="0"/>
        <v>-956.96243458672654</v>
      </c>
      <c r="H27">
        <f t="shared" si="1"/>
        <v>433774.83266953536</v>
      </c>
      <c r="I27" s="4">
        <f t="shared" ref="I27:I90" si="4">SQRT($C$3/$C$5)*ABS(SQRT((2*H27-C$5)/H27)-1)</f>
        <v>811.47397170141812</v>
      </c>
      <c r="J27">
        <f t="shared" ref="J27:J90" si="5">2*H27-$C$5-$C$2</f>
        <v>-421450.33466092928</v>
      </c>
      <c r="L27" s="6">
        <v>6</v>
      </c>
      <c r="M27" s="7">
        <v>3265267.7889258405</v>
      </c>
      <c r="N27" s="7">
        <v>1580008.9270629198</v>
      </c>
      <c r="O27" s="7">
        <v>900463.58721438376</v>
      </c>
      <c r="P27" s="7">
        <v>518362.36977143656</v>
      </c>
      <c r="Q27" s="7">
        <v>268537.67475752649</v>
      </c>
      <c r="R27" s="7">
        <v>90275.630754868966</v>
      </c>
      <c r="S27" s="7">
        <v>-44428.447409702931</v>
      </c>
      <c r="T27" s="7">
        <v>-150433.0527685422</v>
      </c>
      <c r="U27" s="7">
        <v>-236415.69404544635</v>
      </c>
      <c r="V27" s="7">
        <v>-307812.74878433836</v>
      </c>
      <c r="W27" s="7"/>
    </row>
    <row r="28" spans="5:23">
      <c r="E28">
        <v>3</v>
      </c>
      <c r="F28">
        <v>7</v>
      </c>
      <c r="G28">
        <f t="shared" si="0"/>
        <v>-1093.4184233430472</v>
      </c>
      <c r="H28">
        <f t="shared" si="1"/>
        <v>391411.11822200095</v>
      </c>
      <c r="I28" s="4">
        <f t="shared" si="4"/>
        <v>1155.5578670307768</v>
      </c>
      <c r="J28">
        <f t="shared" si="5"/>
        <v>-506177.7635559981</v>
      </c>
      <c r="L28" s="6">
        <v>7</v>
      </c>
      <c r="M28" s="7">
        <v>3757524.4773773393</v>
      </c>
      <c r="N28" s="7">
        <v>1890111.2089287126</v>
      </c>
      <c r="O28" s="7">
        <v>1137115.9196810951</v>
      </c>
      <c r="P28" s="7">
        <v>713714.56604301254</v>
      </c>
      <c r="Q28" s="7">
        <v>436887.09412608366</v>
      </c>
      <c r="R28" s="7">
        <v>239357.25834563631</v>
      </c>
      <c r="S28" s="7">
        <v>90093.43391417712</v>
      </c>
      <c r="T28" s="7">
        <v>-27368.880655667745</v>
      </c>
      <c r="U28" s="7">
        <v>-122645.11910799495</v>
      </c>
      <c r="V28" s="7">
        <v>-201759.26018432388</v>
      </c>
      <c r="W28" s="7"/>
    </row>
    <row r="29" spans="5:23">
      <c r="E29">
        <v>3</v>
      </c>
      <c r="F29">
        <v>8</v>
      </c>
      <c r="G29">
        <f t="shared" si="0"/>
        <v>-1195.7604149102879</v>
      </c>
      <c r="H29">
        <f t="shared" si="1"/>
        <v>358073.23496906133</v>
      </c>
      <c r="I29" s="4">
        <f t="shared" si="4"/>
        <v>1640.62711260172</v>
      </c>
      <c r="J29">
        <f t="shared" si="5"/>
        <v>-572853.53006187733</v>
      </c>
      <c r="L29" s="6">
        <v>8</v>
      </c>
      <c r="M29" s="7">
        <v>4226827.1135404976</v>
      </c>
      <c r="N29" s="7">
        <v>2185753.3439652715</v>
      </c>
      <c r="O29" s="7">
        <v>1362733.0947979111</v>
      </c>
      <c r="P29" s="7">
        <v>899957.440627228</v>
      </c>
      <c r="Q29" s="7">
        <v>597386.33803627989</v>
      </c>
      <c r="R29" s="7">
        <v>381487.17241938086</v>
      </c>
      <c r="S29" s="7">
        <v>218342.52632471849</v>
      </c>
      <c r="T29" s="7">
        <v>89956.778385124169</v>
      </c>
      <c r="U29" s="7">
        <v>-14179.694485926302</v>
      </c>
      <c r="V29" s="7">
        <v>-100651.07223699195</v>
      </c>
      <c r="W29" s="7"/>
    </row>
    <row r="30" spans="5:23">
      <c r="E30">
        <v>3</v>
      </c>
      <c r="F30">
        <v>9</v>
      </c>
      <c r="G30">
        <f t="shared" si="0"/>
        <v>-1275.3597416848081</v>
      </c>
      <c r="H30">
        <f t="shared" si="1"/>
        <v>331032.15267867065</v>
      </c>
      <c r="I30" s="4" t="e">
        <f t="shared" si="4"/>
        <v>#NUM!</v>
      </c>
      <c r="J30">
        <f t="shared" si="5"/>
        <v>-626935.69464265869</v>
      </c>
      <c r="L30" s="6">
        <v>9</v>
      </c>
      <c r="M30" s="7">
        <v>4676939.5631571747</v>
      </c>
      <c r="N30" s="7">
        <v>2469306.4190111696</v>
      </c>
      <c r="O30" s="7">
        <v>1579124.5904811285</v>
      </c>
      <c r="P30" s="7">
        <v>1078584.6846335982</v>
      </c>
      <c r="Q30" s="7">
        <v>751322.63046512869</v>
      </c>
      <c r="R30" s="7">
        <v>517805.27263414767</v>
      </c>
      <c r="S30" s="7">
        <v>341347.40355697391</v>
      </c>
      <c r="T30" s="7">
        <v>202484.89078929089</v>
      </c>
      <c r="U30" s="7">
        <v>89850.486069839448</v>
      </c>
      <c r="V30" s="7">
        <v>-3677.2846500545274</v>
      </c>
      <c r="W30" s="7"/>
    </row>
    <row r="31" spans="5:23">
      <c r="E31">
        <v>3</v>
      </c>
      <c r="F31">
        <v>10</v>
      </c>
      <c r="G31">
        <f t="shared" si="0"/>
        <v>-1339.0392031044244</v>
      </c>
      <c r="H31">
        <f t="shared" si="1"/>
        <v>308578.15959571343</v>
      </c>
      <c r="I31" s="4" t="e">
        <f t="shared" si="4"/>
        <v>#NUM!</v>
      </c>
      <c r="J31">
        <f t="shared" si="5"/>
        <v>-671843.68080857315</v>
      </c>
      <c r="L31" s="6">
        <v>10</v>
      </c>
      <c r="M31" s="7">
        <v>5110662.3134923205</v>
      </c>
      <c r="N31" s="7">
        <v>2742534.630493951</v>
      </c>
      <c r="O31" s="7">
        <v>1787636.7405822761</v>
      </c>
      <c r="P31" s="7">
        <v>1250707.6721697361</v>
      </c>
      <c r="Q31" s="7">
        <v>899653.72458504094</v>
      </c>
      <c r="R31" s="7">
        <v>649159.6961697787</v>
      </c>
      <c r="S31" s="7">
        <v>459873.37124182307</v>
      </c>
      <c r="T31" s="7">
        <v>310915.57837307989</v>
      </c>
      <c r="U31" s="7">
        <v>190092.67236558814</v>
      </c>
      <c r="V31" s="7">
        <v>89765.449267757824</v>
      </c>
      <c r="W31" s="7"/>
    </row>
    <row r="32" spans="5:23">
      <c r="E32">
        <v>4</v>
      </c>
      <c r="F32">
        <v>1</v>
      </c>
      <c r="G32">
        <f t="shared" si="0"/>
        <v>5731.1515277654653</v>
      </c>
      <c r="H32">
        <f t="shared" si="1"/>
        <v>1735367.3307298839</v>
      </c>
      <c r="I32" s="4">
        <f t="shared" si="4"/>
        <v>602.41129265926122</v>
      </c>
      <c r="J32">
        <f t="shared" si="5"/>
        <v>2181734.6614597677</v>
      </c>
      <c r="L32" s="6" t="s">
        <v>24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5:10">
      <c r="E33">
        <v>4</v>
      </c>
      <c r="F33">
        <v>2</v>
      </c>
      <c r="G33">
        <f t="shared" si="0"/>
        <v>1909.4985859422472</v>
      </c>
      <c r="H33">
        <f t="shared" si="1"/>
        <v>1093212.9146432299</v>
      </c>
      <c r="I33" s="4">
        <f t="shared" si="4"/>
        <v>385.69975195819399</v>
      </c>
      <c r="J33">
        <f t="shared" si="5"/>
        <v>897425.82928645983</v>
      </c>
    </row>
    <row r="34" spans="5:10">
      <c r="E34">
        <v>4</v>
      </c>
      <c r="F34">
        <v>3</v>
      </c>
      <c r="G34">
        <f t="shared" si="0"/>
        <v>635.61427200117441</v>
      </c>
      <c r="H34">
        <f t="shared" si="1"/>
        <v>834277.59569022816</v>
      </c>
      <c r="I34" s="4">
        <f t="shared" si="4"/>
        <v>189.2147421287417</v>
      </c>
      <c r="J34">
        <f t="shared" si="5"/>
        <v>379555.19138045632</v>
      </c>
    </row>
    <row r="35" spans="5:10">
      <c r="E35">
        <v>4</v>
      </c>
      <c r="F35">
        <v>4</v>
      </c>
      <c r="G35">
        <f t="shared" si="0"/>
        <v>-1.3278849693617854</v>
      </c>
      <c r="H35">
        <f t="shared" si="1"/>
        <v>688680.98158796551</v>
      </c>
      <c r="I35" s="4">
        <f t="shared" si="4"/>
        <v>0.52443794868456084</v>
      </c>
      <c r="J35">
        <f t="shared" si="5"/>
        <v>88361.963175931014</v>
      </c>
    </row>
    <row r="36" spans="5:10">
      <c r="E36">
        <v>4</v>
      </c>
      <c r="F36">
        <v>5</v>
      </c>
      <c r="G36">
        <f t="shared" si="0"/>
        <v>-383.49317915168353</v>
      </c>
      <c r="H36">
        <f t="shared" si="1"/>
        <v>593487.27883932879</v>
      </c>
      <c r="I36" s="4">
        <f t="shared" si="4"/>
        <v>190.16443462655437</v>
      </c>
      <c r="J36">
        <f t="shared" si="5"/>
        <v>-102025.44232134242</v>
      </c>
    </row>
    <row r="37" spans="5:10">
      <c r="E37">
        <v>4</v>
      </c>
      <c r="F37">
        <v>6</v>
      </c>
      <c r="G37">
        <f t="shared" si="0"/>
        <v>-638.27004193989819</v>
      </c>
      <c r="H37">
        <f t="shared" si="1"/>
        <v>525561.95213290257</v>
      </c>
      <c r="I37" s="4">
        <f t="shared" si="4"/>
        <v>384.71296242289526</v>
      </c>
      <c r="J37">
        <f t="shared" si="5"/>
        <v>-237876.09573419485</v>
      </c>
    </row>
    <row r="38" spans="5:10">
      <c r="E38">
        <v>4</v>
      </c>
      <c r="F38">
        <v>7</v>
      </c>
      <c r="G38">
        <f t="shared" si="0"/>
        <v>-820.25351536005144</v>
      </c>
      <c r="H38">
        <f t="shared" si="1"/>
        <v>474234.04007395485</v>
      </c>
      <c r="I38" s="4">
        <f t="shared" si="4"/>
        <v>589.35742569717445</v>
      </c>
      <c r="J38">
        <f t="shared" si="5"/>
        <v>-340531.9198520903</v>
      </c>
    </row>
    <row r="39" spans="5:10">
      <c r="E39">
        <v>4</v>
      </c>
      <c r="F39">
        <v>8</v>
      </c>
      <c r="G39">
        <f t="shared" si="0"/>
        <v>-956.74112042516629</v>
      </c>
      <c r="H39">
        <f t="shared" si="1"/>
        <v>433841.83268247091</v>
      </c>
      <c r="I39" s="4">
        <f t="shared" si="4"/>
        <v>811.04122631638006</v>
      </c>
      <c r="J39">
        <f t="shared" si="5"/>
        <v>-421316.33463505819</v>
      </c>
    </row>
    <row r="40" spans="5:10">
      <c r="E40">
        <v>4</v>
      </c>
      <c r="F40">
        <v>9</v>
      </c>
      <c r="G40">
        <f t="shared" si="0"/>
        <v>-1062.8981465869224</v>
      </c>
      <c r="H40">
        <f t="shared" si="1"/>
        <v>401078.83463377703</v>
      </c>
      <c r="I40" s="4">
        <f t="shared" si="4"/>
        <v>1061.4481971475575</v>
      </c>
      <c r="J40">
        <f t="shared" si="5"/>
        <v>-486842.33073244593</v>
      </c>
    </row>
    <row r="41" spans="5:10">
      <c r="E41">
        <v>4</v>
      </c>
      <c r="F41">
        <v>10</v>
      </c>
      <c r="G41">
        <f t="shared" si="0"/>
        <v>-1147.8237675163273</v>
      </c>
      <c r="H41">
        <f t="shared" si="1"/>
        <v>373873.55772724876</v>
      </c>
      <c r="I41" s="4">
        <f t="shared" si="4"/>
        <v>1366.5551985830541</v>
      </c>
      <c r="J41">
        <f t="shared" si="5"/>
        <v>-541252.88454550249</v>
      </c>
    </row>
    <row r="42" spans="5:10">
      <c r="E42">
        <v>5</v>
      </c>
      <c r="F42">
        <v>1</v>
      </c>
      <c r="G42">
        <f t="shared" si="0"/>
        <v>7643.3058836464361</v>
      </c>
      <c r="H42">
        <f t="shared" si="1"/>
        <v>2013901.986514142</v>
      </c>
      <c r="I42" s="4">
        <f t="shared" si="4"/>
        <v>651.09461895925062</v>
      </c>
      <c r="J42">
        <f t="shared" si="5"/>
        <v>2738803.973028284</v>
      </c>
    </row>
    <row r="43" spans="5:10">
      <c r="E43">
        <v>5</v>
      </c>
      <c r="F43">
        <v>2</v>
      </c>
      <c r="G43">
        <f t="shared" si="0"/>
        <v>2865.5757638827326</v>
      </c>
      <c r="H43">
        <f t="shared" si="1"/>
        <v>1268678.7526171373</v>
      </c>
      <c r="I43" s="4">
        <f t="shared" si="4"/>
        <v>468.70989264532341</v>
      </c>
      <c r="J43">
        <f t="shared" si="5"/>
        <v>1248357.5052342745</v>
      </c>
    </row>
    <row r="44" spans="5:10">
      <c r="E44">
        <v>5</v>
      </c>
      <c r="F44">
        <v>3</v>
      </c>
      <c r="G44">
        <f t="shared" si="0"/>
        <v>1272.9990572948318</v>
      </c>
      <c r="H44">
        <f t="shared" si="1"/>
        <v>968183.09156375227</v>
      </c>
      <c r="I44" s="4">
        <f t="shared" si="4"/>
        <v>305.7721924971558</v>
      </c>
      <c r="J44">
        <f t="shared" si="5"/>
        <v>647366.18312750454</v>
      </c>
    </row>
    <row r="45" spans="5:10">
      <c r="E45">
        <v>5</v>
      </c>
      <c r="F45">
        <v>4</v>
      </c>
      <c r="G45">
        <f t="shared" si="0"/>
        <v>476.71070400088092</v>
      </c>
      <c r="H45">
        <f t="shared" si="1"/>
        <v>799217.53298834979</v>
      </c>
      <c r="I45" s="4">
        <f t="shared" si="4"/>
        <v>151.07015777372686</v>
      </c>
      <c r="J45">
        <f t="shared" si="5"/>
        <v>309435.06597669958</v>
      </c>
    </row>
    <row r="46" spans="5:10">
      <c r="E46">
        <v>5</v>
      </c>
      <c r="F46">
        <v>5</v>
      </c>
      <c r="G46">
        <f t="shared" si="0"/>
        <v>-1.0623079754894282</v>
      </c>
      <c r="H46">
        <f t="shared" si="1"/>
        <v>688744.7911807209</v>
      </c>
      <c r="I46" s="4">
        <f t="shared" si="4"/>
        <v>0.4194920502692675</v>
      </c>
      <c r="J46">
        <f t="shared" si="5"/>
        <v>88489.582361441804</v>
      </c>
    </row>
    <row r="47" spans="5:10">
      <c r="E47">
        <v>5</v>
      </c>
      <c r="F47">
        <v>6</v>
      </c>
      <c r="G47">
        <f t="shared" si="0"/>
        <v>-319.57764929306961</v>
      </c>
      <c r="H47">
        <f t="shared" si="1"/>
        <v>609917.12860673375</v>
      </c>
      <c r="I47" s="4">
        <f t="shared" si="4"/>
        <v>151.8707125759403</v>
      </c>
      <c r="J47">
        <f t="shared" si="5"/>
        <v>-69165.742786532501</v>
      </c>
    </row>
    <row r="48" spans="5:10">
      <c r="E48">
        <v>5</v>
      </c>
      <c r="F48">
        <v>7</v>
      </c>
      <c r="G48">
        <f t="shared" si="0"/>
        <v>-547.0886073770555</v>
      </c>
      <c r="H48">
        <f t="shared" si="1"/>
        <v>550350.84415002377</v>
      </c>
      <c r="I48" s="4">
        <f t="shared" si="4"/>
        <v>305.84091613496696</v>
      </c>
      <c r="J48">
        <f t="shared" si="5"/>
        <v>-188298.31169995246</v>
      </c>
    </row>
    <row r="49" spans="5:10">
      <c r="E49">
        <v>5</v>
      </c>
      <c r="F49">
        <v>8</v>
      </c>
      <c r="G49">
        <f t="shared" si="0"/>
        <v>-717.72182594004494</v>
      </c>
      <c r="H49">
        <f t="shared" si="1"/>
        <v>503475.49662853632</v>
      </c>
      <c r="I49" s="4">
        <f t="shared" si="4"/>
        <v>464.84981326554646</v>
      </c>
      <c r="J49">
        <f t="shared" si="5"/>
        <v>-282049.00674292736</v>
      </c>
    </row>
    <row r="50" spans="5:10">
      <c r="E50">
        <v>5</v>
      </c>
      <c r="F50">
        <v>9</v>
      </c>
      <c r="G50">
        <f t="shared" si="0"/>
        <v>-850.43655148903667</v>
      </c>
      <c r="H50">
        <f t="shared" si="1"/>
        <v>465453.88259557408</v>
      </c>
      <c r="I50" s="4">
        <f t="shared" si="4"/>
        <v>631.83858517850092</v>
      </c>
      <c r="J50">
        <f t="shared" si="5"/>
        <v>-358092.23480885185</v>
      </c>
    </row>
    <row r="51" spans="5:10">
      <c r="E51">
        <v>5</v>
      </c>
      <c r="F51">
        <v>10</v>
      </c>
      <c r="G51">
        <f t="shared" si="0"/>
        <v>-956.60833192823009</v>
      </c>
      <c r="H51">
        <f t="shared" si="1"/>
        <v>433882.03020701901</v>
      </c>
      <c r="I51" s="4">
        <f t="shared" si="4"/>
        <v>810.78172109907359</v>
      </c>
      <c r="J51">
        <f t="shared" si="5"/>
        <v>-421235.93958596198</v>
      </c>
    </row>
    <row r="52" spans="5:10">
      <c r="E52">
        <v>6</v>
      </c>
      <c r="F52">
        <v>1</v>
      </c>
      <c r="G52">
        <f t="shared" si="0"/>
        <v>9555.4602395274069</v>
      </c>
      <c r="H52">
        <f t="shared" si="1"/>
        <v>2274325.6512004663</v>
      </c>
      <c r="I52" s="4">
        <f t="shared" si="4"/>
        <v>685.33475092868139</v>
      </c>
      <c r="J52">
        <f t="shared" si="5"/>
        <v>3259651.3024009326</v>
      </c>
    </row>
    <row r="53" spans="5:10">
      <c r="E53">
        <v>6</v>
      </c>
      <c r="F53">
        <v>2</v>
      </c>
      <c r="G53">
        <f t="shared" si="0"/>
        <v>3821.652941823218</v>
      </c>
      <c r="H53">
        <f t="shared" si="1"/>
        <v>1432735.3811316672</v>
      </c>
      <c r="I53" s="4">
        <f t="shared" si="4"/>
        <v>526.42141081453656</v>
      </c>
      <c r="J53">
        <f t="shared" si="5"/>
        <v>1576470.7622633344</v>
      </c>
    </row>
    <row r="54" spans="5:10">
      <c r="E54">
        <v>6</v>
      </c>
      <c r="F54">
        <v>3</v>
      </c>
      <c r="G54">
        <f t="shared" si="0"/>
        <v>1910.3838425884885</v>
      </c>
      <c r="H54">
        <f t="shared" si="1"/>
        <v>1093381.7310609962</v>
      </c>
      <c r="I54" s="4">
        <f t="shared" si="4"/>
        <v>385.79387056431489</v>
      </c>
      <c r="J54">
        <f t="shared" si="5"/>
        <v>897763.46212199237</v>
      </c>
    </row>
    <row r="55" spans="5:10">
      <c r="E55">
        <v>6</v>
      </c>
      <c r="F55">
        <v>4</v>
      </c>
      <c r="G55">
        <f t="shared" si="0"/>
        <v>954.74929297112362</v>
      </c>
      <c r="H55">
        <f t="shared" si="1"/>
        <v>902566.73280846945</v>
      </c>
      <c r="I55" s="4">
        <f t="shared" si="4"/>
        <v>253.64677305035639</v>
      </c>
      <c r="J55">
        <f t="shared" si="5"/>
        <v>516133.46561693889</v>
      </c>
    </row>
    <row r="56" spans="5:10">
      <c r="E56">
        <v>6</v>
      </c>
      <c r="F56">
        <v>5</v>
      </c>
      <c r="G56">
        <f t="shared" si="0"/>
        <v>381.36856320070467</v>
      </c>
      <c r="H56">
        <f t="shared" si="1"/>
        <v>777808.43169252342</v>
      </c>
      <c r="I56" s="4">
        <f t="shared" si="4"/>
        <v>125.75650408925132</v>
      </c>
      <c r="J56">
        <f t="shared" si="5"/>
        <v>266616.86338504683</v>
      </c>
    </row>
    <row r="57" spans="5:10">
      <c r="E57">
        <v>6</v>
      </c>
      <c r="F57">
        <v>6</v>
      </c>
      <c r="G57">
        <f t="shared" si="0"/>
        <v>-0.88525664624119027</v>
      </c>
      <c r="H57">
        <f t="shared" si="1"/>
        <v>688787.32926712243</v>
      </c>
      <c r="I57" s="4">
        <f t="shared" si="4"/>
        <v>0.34954432290709003</v>
      </c>
      <c r="J57">
        <f t="shared" si="5"/>
        <v>88574.658534244867</v>
      </c>
    </row>
    <row r="58" spans="5:10">
      <c r="E58">
        <v>6</v>
      </c>
      <c r="F58">
        <v>7</v>
      </c>
      <c r="G58">
        <f t="shared" si="0"/>
        <v>-273.92369939405984</v>
      </c>
      <c r="H58">
        <f t="shared" si="1"/>
        <v>621518.35113721387</v>
      </c>
      <c r="I58" s="4">
        <f t="shared" si="4"/>
        <v>126.43795859966347</v>
      </c>
      <c r="J58">
        <f t="shared" si="5"/>
        <v>-45963.297725572251</v>
      </c>
    </row>
    <row r="59" spans="5:10">
      <c r="E59">
        <v>6</v>
      </c>
      <c r="F59">
        <v>8</v>
      </c>
      <c r="G59">
        <f t="shared" si="0"/>
        <v>-478.70253145492359</v>
      </c>
      <c r="H59">
        <f t="shared" si="1"/>
        <v>568581.41280011751</v>
      </c>
      <c r="I59" s="4">
        <f t="shared" si="4"/>
        <v>253.99080800720964</v>
      </c>
      <c r="J59">
        <f t="shared" si="5"/>
        <v>-151837.17439976498</v>
      </c>
    </row>
    <row r="60" spans="5:10">
      <c r="E60">
        <v>6</v>
      </c>
      <c r="F60">
        <v>9</v>
      </c>
      <c r="G60">
        <f t="shared" si="0"/>
        <v>-637.97495639115118</v>
      </c>
      <c r="H60">
        <f t="shared" si="1"/>
        <v>525643.11060156487</v>
      </c>
      <c r="I60" s="4">
        <f t="shared" si="4"/>
        <v>384.43694544969907</v>
      </c>
      <c r="J60">
        <f t="shared" si="5"/>
        <v>-237713.77879687026</v>
      </c>
    </row>
    <row r="61" spans="5:10">
      <c r="E61">
        <v>6</v>
      </c>
      <c r="F61">
        <v>10</v>
      </c>
      <c r="G61">
        <f t="shared" si="0"/>
        <v>-765.39289634013301</v>
      </c>
      <c r="H61">
        <f t="shared" si="1"/>
        <v>489988.60793756379</v>
      </c>
      <c r="I61" s="4">
        <f t="shared" si="4"/>
        <v>519.33115318025716</v>
      </c>
      <c r="J61">
        <f t="shared" si="5"/>
        <v>-309022.78412487241</v>
      </c>
    </row>
    <row r="62" spans="5:10">
      <c r="E62">
        <v>7</v>
      </c>
      <c r="F62">
        <v>1</v>
      </c>
      <c r="G62">
        <f t="shared" si="0"/>
        <v>11467.614595408377</v>
      </c>
      <c r="H62">
        <f t="shared" si="1"/>
        <v>2520594.5896519325</v>
      </c>
      <c r="I62" s="4">
        <f t="shared" si="4"/>
        <v>710.94361142324908</v>
      </c>
      <c r="J62">
        <f t="shared" si="5"/>
        <v>3752189.1793038649</v>
      </c>
    </row>
    <row r="63" spans="5:10">
      <c r="E63">
        <v>7</v>
      </c>
      <c r="F63">
        <v>2</v>
      </c>
      <c r="G63">
        <f t="shared" si="0"/>
        <v>4777.7301197637034</v>
      </c>
      <c r="H63">
        <f t="shared" si="1"/>
        <v>1587875.0908767979</v>
      </c>
      <c r="I63" s="4">
        <f t="shared" si="4"/>
        <v>569.24595618033879</v>
      </c>
      <c r="J63">
        <f t="shared" si="5"/>
        <v>1886750.1817535958</v>
      </c>
    </row>
    <row r="64" spans="5:10">
      <c r="E64">
        <v>7</v>
      </c>
      <c r="F64">
        <v>3</v>
      </c>
      <c r="G64">
        <f t="shared" si="0"/>
        <v>2547.7686278821457</v>
      </c>
      <c r="H64">
        <f t="shared" si="1"/>
        <v>1211775.4879482256</v>
      </c>
      <c r="I64" s="4">
        <f t="shared" si="4"/>
        <v>444.68703390972263</v>
      </c>
      <c r="J64">
        <f t="shared" si="5"/>
        <v>1134550.9758964512</v>
      </c>
    </row>
    <row r="65" spans="5:10">
      <c r="E65">
        <v>7</v>
      </c>
      <c r="F65">
        <v>4</v>
      </c>
      <c r="G65">
        <f t="shared" si="0"/>
        <v>1432.7878819413663</v>
      </c>
      <c r="H65">
        <f t="shared" si="1"/>
        <v>1000298.6257997067</v>
      </c>
      <c r="I65" s="4">
        <f t="shared" si="4"/>
        <v>328.45842276567384</v>
      </c>
      <c r="J65">
        <f t="shared" si="5"/>
        <v>711597.25159941334</v>
      </c>
    </row>
    <row r="66" spans="5:10">
      <c r="E66">
        <v>7</v>
      </c>
      <c r="F66">
        <v>5</v>
      </c>
      <c r="G66">
        <f t="shared" si="0"/>
        <v>763.79943437689883</v>
      </c>
      <c r="H66">
        <f t="shared" si="1"/>
        <v>862031.22392564255</v>
      </c>
      <c r="I66" s="4">
        <f t="shared" si="4"/>
        <v>216.83668872467479</v>
      </c>
      <c r="J66">
        <f t="shared" si="5"/>
        <v>435062.44785128511</v>
      </c>
    </row>
    <row r="67" spans="5:10">
      <c r="E67">
        <v>7</v>
      </c>
      <c r="F67">
        <v>6</v>
      </c>
      <c r="G67">
        <f t="shared" ref="G67:G101" si="6">(E67/F67-1)*$C$6-($C$8/F67)</f>
        <v>317.80713600058738</v>
      </c>
      <c r="H67">
        <f t="shared" ref="H67:H101" si="7">POWER($C$3*(($C$6+G67)/(2*PI()))^2,1/3)</f>
        <v>763370.72250629938</v>
      </c>
      <c r="I67" s="4">
        <f t="shared" si="4"/>
        <v>107.72133785223203</v>
      </c>
      <c r="J67">
        <f t="shared" si="5"/>
        <v>237741.44501259876</v>
      </c>
    </row>
    <row r="68" spans="5:10">
      <c r="E68">
        <v>7</v>
      </c>
      <c r="F68">
        <v>7</v>
      </c>
      <c r="G68">
        <f t="shared" si="6"/>
        <v>-0.75879141106387737</v>
      </c>
      <c r="H68">
        <f t="shared" si="7"/>
        <v>688817.71281036467</v>
      </c>
      <c r="I68" s="4">
        <f t="shared" si="4"/>
        <v>0.2995895950665205</v>
      </c>
      <c r="J68">
        <f t="shared" si="5"/>
        <v>88635.425620729337</v>
      </c>
    </row>
    <row r="69" spans="5:10">
      <c r="E69">
        <v>7</v>
      </c>
      <c r="F69">
        <v>8</v>
      </c>
      <c r="G69">
        <f t="shared" si="6"/>
        <v>-239.68323696980224</v>
      </c>
      <c r="H69">
        <f t="shared" si="7"/>
        <v>630148.64741298184</v>
      </c>
      <c r="I69" s="4">
        <f t="shared" si="4"/>
        <v>108.31144403567862</v>
      </c>
      <c r="J69">
        <f t="shared" si="5"/>
        <v>-28702.705174036324</v>
      </c>
    </row>
    <row r="70" spans="5:10">
      <c r="E70">
        <v>7</v>
      </c>
      <c r="F70">
        <v>9</v>
      </c>
      <c r="G70">
        <f t="shared" si="6"/>
        <v>-425.5133612932654</v>
      </c>
      <c r="H70">
        <f t="shared" si="7"/>
        <v>582560.89226745837</v>
      </c>
      <c r="I70" s="4">
        <f t="shared" si="4"/>
        <v>217.24992425196785</v>
      </c>
      <c r="J70">
        <f t="shared" si="5"/>
        <v>-123878.21546508325</v>
      </c>
    </row>
    <row r="71" spans="5:10">
      <c r="E71">
        <v>7</v>
      </c>
      <c r="F71">
        <v>10</v>
      </c>
      <c r="G71">
        <f t="shared" si="6"/>
        <v>-574.17746075203604</v>
      </c>
      <c r="H71">
        <f t="shared" si="7"/>
        <v>543045.64234528027</v>
      </c>
      <c r="I71" s="4">
        <f t="shared" si="4"/>
        <v>328.00834492887401</v>
      </c>
      <c r="J71">
        <f t="shared" si="5"/>
        <v>-202908.71530943946</v>
      </c>
    </row>
    <row r="72" spans="5:10">
      <c r="E72">
        <v>8</v>
      </c>
      <c r="F72">
        <v>1</v>
      </c>
      <c r="G72">
        <f t="shared" si="6"/>
        <v>13379.768951289347</v>
      </c>
      <c r="H72">
        <f t="shared" si="7"/>
        <v>2755362.000112182</v>
      </c>
      <c r="I72" s="4">
        <f t="shared" si="4"/>
        <v>730.94047879789287</v>
      </c>
      <c r="J72">
        <f t="shared" si="5"/>
        <v>4221724.000224364</v>
      </c>
    </row>
    <row r="73" spans="5:10">
      <c r="E73">
        <v>8</v>
      </c>
      <c r="F73">
        <v>2</v>
      </c>
      <c r="G73">
        <f t="shared" si="6"/>
        <v>5733.8072977041884</v>
      </c>
      <c r="H73">
        <f t="shared" si="7"/>
        <v>1735769.2920108901</v>
      </c>
      <c r="I73" s="4">
        <f t="shared" si="4"/>
        <v>602.49349757773223</v>
      </c>
      <c r="J73">
        <f t="shared" si="5"/>
        <v>2182538.5840217802</v>
      </c>
    </row>
    <row r="74" spans="5:10">
      <c r="E74">
        <v>8</v>
      </c>
      <c r="F74">
        <v>3</v>
      </c>
      <c r="G74">
        <f t="shared" si="6"/>
        <v>3185.1534131758017</v>
      </c>
      <c r="H74">
        <f t="shared" si="7"/>
        <v>1324639.8869010541</v>
      </c>
      <c r="I74" s="4">
        <f t="shared" si="4"/>
        <v>490.14301459593474</v>
      </c>
      <c r="J74">
        <f t="shared" si="5"/>
        <v>1360279.7738021081</v>
      </c>
    </row>
    <row r="75" spans="5:10">
      <c r="E75">
        <v>8</v>
      </c>
      <c r="F75">
        <v>4</v>
      </c>
      <c r="G75">
        <f t="shared" si="6"/>
        <v>1910.826470911609</v>
      </c>
      <c r="H75">
        <f t="shared" si="7"/>
        <v>1093466.1343828212</v>
      </c>
      <c r="I75" s="4">
        <f t="shared" si="4"/>
        <v>385.84091499247262</v>
      </c>
      <c r="J75">
        <f t="shared" si="5"/>
        <v>897932.26876564231</v>
      </c>
    </row>
    <row r="76" spans="5:10">
      <c r="E76">
        <v>8</v>
      </c>
      <c r="F76">
        <v>5</v>
      </c>
      <c r="G76">
        <f t="shared" si="6"/>
        <v>1146.2303055530933</v>
      </c>
      <c r="H76">
        <f t="shared" si="7"/>
        <v>942320.54891576455</v>
      </c>
      <c r="I76" s="4">
        <f t="shared" si="4"/>
        <v>286.2190031738325</v>
      </c>
      <c r="J76">
        <f t="shared" si="5"/>
        <v>595641.0978315291</v>
      </c>
    </row>
    <row r="77" spans="5:10">
      <c r="E77">
        <v>8</v>
      </c>
      <c r="F77">
        <v>6</v>
      </c>
      <c r="G77">
        <f t="shared" si="6"/>
        <v>636.49952864741567</v>
      </c>
      <c r="H77">
        <f t="shared" si="7"/>
        <v>834470.83851849998</v>
      </c>
      <c r="I77" s="4">
        <f t="shared" si="4"/>
        <v>189.41453047882871</v>
      </c>
      <c r="J77">
        <f t="shared" si="5"/>
        <v>379941.67703699996</v>
      </c>
    </row>
    <row r="78" spans="5:10">
      <c r="E78">
        <v>8</v>
      </c>
      <c r="F78">
        <v>7</v>
      </c>
      <c r="G78">
        <f t="shared" si="6"/>
        <v>272.40611657193182</v>
      </c>
      <c r="H78">
        <f t="shared" si="7"/>
        <v>752973.98426295689</v>
      </c>
      <c r="I78" s="4">
        <f t="shared" si="4"/>
        <v>94.216231571579812</v>
      </c>
      <c r="J78">
        <f t="shared" si="5"/>
        <v>216947.96852591378</v>
      </c>
    </row>
    <row r="79" spans="5:10">
      <c r="E79">
        <v>8</v>
      </c>
      <c r="F79">
        <v>8</v>
      </c>
      <c r="G79">
        <f t="shared" si="6"/>
        <v>-0.66394248468089268</v>
      </c>
      <c r="H79">
        <f t="shared" si="7"/>
        <v>688840.50002804538</v>
      </c>
      <c r="I79" s="4">
        <f t="shared" si="4"/>
        <v>0.26212788743045218</v>
      </c>
      <c r="J79">
        <f t="shared" si="5"/>
        <v>88681.000056090765</v>
      </c>
    </row>
    <row r="80" spans="5:10">
      <c r="E80">
        <v>8</v>
      </c>
      <c r="F80">
        <v>9</v>
      </c>
      <c r="G80">
        <f t="shared" si="6"/>
        <v>-213.05176619537988</v>
      </c>
      <c r="H80">
        <f t="shared" si="7"/>
        <v>636820.43589836522</v>
      </c>
      <c r="I80" s="4">
        <f t="shared" si="4"/>
        <v>94.735417945841633</v>
      </c>
      <c r="J80">
        <f t="shared" si="5"/>
        <v>-15359.12820326956</v>
      </c>
    </row>
    <row r="81" spans="5:10">
      <c r="E81">
        <v>8</v>
      </c>
      <c r="F81">
        <v>10</v>
      </c>
      <c r="G81">
        <f t="shared" si="6"/>
        <v>-382.96202516393879</v>
      </c>
      <c r="H81">
        <f t="shared" si="7"/>
        <v>593624.74766373297</v>
      </c>
      <c r="I81" s="4">
        <f t="shared" si="4"/>
        <v>189.83222399880393</v>
      </c>
      <c r="J81">
        <f t="shared" si="5"/>
        <v>-101750.50467253407</v>
      </c>
    </row>
    <row r="82" spans="5:10">
      <c r="E82">
        <v>9</v>
      </c>
      <c r="F82">
        <v>1</v>
      </c>
      <c r="G82">
        <f t="shared" si="6"/>
        <v>15291.923307170318</v>
      </c>
      <c r="H82">
        <f t="shared" si="7"/>
        <v>2980516.4290613886</v>
      </c>
      <c r="I82" s="4">
        <f t="shared" si="4"/>
        <v>747.06164838801817</v>
      </c>
      <c r="J82">
        <f t="shared" si="5"/>
        <v>4672032.8581227772</v>
      </c>
    </row>
    <row r="83" spans="5:10">
      <c r="E83">
        <v>9</v>
      </c>
      <c r="F83">
        <v>2</v>
      </c>
      <c r="G83">
        <f t="shared" si="6"/>
        <v>6689.8844756446733</v>
      </c>
      <c r="H83">
        <f t="shared" si="7"/>
        <v>1877607.6942659691</v>
      </c>
      <c r="I83" s="4">
        <f t="shared" si="4"/>
        <v>629.17872646113267</v>
      </c>
      <c r="J83">
        <f t="shared" si="5"/>
        <v>2466215.3885319382</v>
      </c>
    </row>
    <row r="84" spans="5:10">
      <c r="E84">
        <v>9</v>
      </c>
      <c r="F84">
        <v>3</v>
      </c>
      <c r="G84">
        <f t="shared" si="6"/>
        <v>3822.5381984694591</v>
      </c>
      <c r="H84">
        <f t="shared" si="7"/>
        <v>1432882.8463693168</v>
      </c>
      <c r="I84" s="4">
        <f t="shared" si="4"/>
        <v>526.46686578626236</v>
      </c>
      <c r="J84">
        <f t="shared" si="5"/>
        <v>1576765.6927386336</v>
      </c>
    </row>
    <row r="85" spans="5:10">
      <c r="E85">
        <v>9</v>
      </c>
      <c r="F85">
        <v>4</v>
      </c>
      <c r="G85">
        <f t="shared" si="6"/>
        <v>2388.8650598818517</v>
      </c>
      <c r="H85">
        <f t="shared" si="7"/>
        <v>1182818.7287251365</v>
      </c>
      <c r="I85" s="4">
        <f t="shared" si="4"/>
        <v>431.48465467784388</v>
      </c>
      <c r="J85">
        <f t="shared" si="5"/>
        <v>1076637.457450273</v>
      </c>
    </row>
    <row r="86" spans="5:10">
      <c r="E86">
        <v>9</v>
      </c>
      <c r="F86">
        <v>5</v>
      </c>
      <c r="G86">
        <f t="shared" si="6"/>
        <v>1528.6611767292873</v>
      </c>
      <c r="H86">
        <f t="shared" si="7"/>
        <v>1019322.2804739386</v>
      </c>
      <c r="I86" s="4">
        <f t="shared" si="4"/>
        <v>341.13558834229286</v>
      </c>
      <c r="J86">
        <f t="shared" si="5"/>
        <v>749644.56094787712</v>
      </c>
    </row>
    <row r="87" spans="5:10">
      <c r="E87">
        <v>9</v>
      </c>
      <c r="F87">
        <v>6</v>
      </c>
      <c r="G87">
        <f t="shared" si="6"/>
        <v>955.19192129424425</v>
      </c>
      <c r="H87">
        <f t="shared" si="7"/>
        <v>902659.63008699403</v>
      </c>
      <c r="I87" s="4">
        <f t="shared" si="4"/>
        <v>253.72674537443228</v>
      </c>
      <c r="J87">
        <f t="shared" si="5"/>
        <v>516319.26017398806</v>
      </c>
    </row>
    <row r="88" spans="5:10">
      <c r="E88">
        <v>9</v>
      </c>
      <c r="F88">
        <v>7</v>
      </c>
      <c r="G88">
        <f t="shared" si="6"/>
        <v>545.57102455492804</v>
      </c>
      <c r="H88">
        <f t="shared" si="7"/>
        <v>814503.259702418</v>
      </c>
      <c r="I88" s="4">
        <f t="shared" si="4"/>
        <v>168.17837447638678</v>
      </c>
      <c r="J88">
        <f t="shared" si="5"/>
        <v>340006.519404836</v>
      </c>
    </row>
    <row r="89" spans="5:10">
      <c r="E89">
        <v>9</v>
      </c>
      <c r="F89">
        <v>8</v>
      </c>
      <c r="G89">
        <f t="shared" si="6"/>
        <v>238.35535200044046</v>
      </c>
      <c r="H89">
        <f t="shared" si="7"/>
        <v>745129.10726534575</v>
      </c>
      <c r="I89" s="4">
        <f t="shared" si="4"/>
        <v>83.723221729206742</v>
      </c>
      <c r="J89">
        <f t="shared" si="5"/>
        <v>201258.2145306915</v>
      </c>
    </row>
    <row r="90" spans="5:10">
      <c r="E90">
        <v>9</v>
      </c>
      <c r="F90">
        <v>9</v>
      </c>
      <c r="G90">
        <f t="shared" si="6"/>
        <v>-0.59017109749412677</v>
      </c>
      <c r="H90">
        <f t="shared" si="7"/>
        <v>688858.22315900226</v>
      </c>
      <c r="I90" s="4">
        <f t="shared" si="4"/>
        <v>0.23299357409437479</v>
      </c>
      <c r="J90">
        <f t="shared" si="5"/>
        <v>88716.446318004513</v>
      </c>
    </row>
    <row r="91" spans="5:10">
      <c r="E91">
        <v>9</v>
      </c>
      <c r="F91">
        <v>10</v>
      </c>
      <c r="G91">
        <f t="shared" si="6"/>
        <v>-191.74658957584177</v>
      </c>
      <c r="H91">
        <f t="shared" si="7"/>
        <v>642132.79889797978</v>
      </c>
      <c r="I91" s="4">
        <f t="shared" ref="I91:I101" si="8">SQRT($C$3/$C$5)*ABS(SQRT((2*H91-C$5)/H91)-1)</f>
        <v>84.186195217887942</v>
      </c>
      <c r="J91">
        <f t="shared" ref="J91:J101" si="9">2*H91-$C$5-$C$2</f>
        <v>-4734.4022040404379</v>
      </c>
    </row>
    <row r="92" spans="5:10">
      <c r="E92">
        <v>10</v>
      </c>
      <c r="F92">
        <v>1</v>
      </c>
      <c r="G92">
        <f t="shared" si="6"/>
        <v>17204.077663051292</v>
      </c>
      <c r="H92">
        <f t="shared" si="7"/>
        <v>3197462.4465846233</v>
      </c>
      <c r="I92" s="4">
        <f t="shared" si="8"/>
        <v>760.38204710350249</v>
      </c>
      <c r="J92">
        <f t="shared" si="9"/>
        <v>5105924.8931692466</v>
      </c>
    </row>
    <row r="93" spans="5:10">
      <c r="E93">
        <v>10</v>
      </c>
      <c r="F93">
        <v>2</v>
      </c>
      <c r="G93">
        <f t="shared" si="6"/>
        <v>7645.9616535851592</v>
      </c>
      <c r="H93">
        <f t="shared" si="7"/>
        <v>2014275.1213501617</v>
      </c>
      <c r="I93" s="4">
        <f t="shared" si="8"/>
        <v>651.15033671319111</v>
      </c>
      <c r="J93">
        <f t="shared" si="9"/>
        <v>2739550.2427003235</v>
      </c>
    </row>
    <row r="94" spans="5:10">
      <c r="E94">
        <v>10</v>
      </c>
      <c r="F94">
        <v>3</v>
      </c>
      <c r="G94">
        <f t="shared" si="6"/>
        <v>4459.9229837631165</v>
      </c>
      <c r="H94">
        <f t="shared" si="7"/>
        <v>1537179.6132202491</v>
      </c>
      <c r="I94" s="4">
        <f t="shared" si="8"/>
        <v>556.271736604078</v>
      </c>
      <c r="J94">
        <f t="shared" si="9"/>
        <v>1785359.2264404981</v>
      </c>
    </row>
    <row r="95" spans="5:10">
      <c r="E95">
        <v>10</v>
      </c>
      <c r="F95">
        <v>4</v>
      </c>
      <c r="G95">
        <f t="shared" si="6"/>
        <v>2866.9036488520942</v>
      </c>
      <c r="H95">
        <f t="shared" si="7"/>
        <v>1268913.8128343124</v>
      </c>
      <c r="I95" s="4">
        <f t="shared" si="8"/>
        <v>468.80424137550733</v>
      </c>
      <c r="J95">
        <f t="shared" si="9"/>
        <v>1248827.6256686249</v>
      </c>
    </row>
    <row r="96" spans="5:10">
      <c r="E96">
        <v>10</v>
      </c>
      <c r="F96">
        <v>5</v>
      </c>
      <c r="G96">
        <f t="shared" si="6"/>
        <v>1911.0920479054814</v>
      </c>
      <c r="H96">
        <f t="shared" si="7"/>
        <v>1093516.774812347</v>
      </c>
      <c r="I96" s="4">
        <f t="shared" si="8"/>
        <v>385.86913689131723</v>
      </c>
      <c r="J96">
        <f t="shared" si="9"/>
        <v>898033.54962469405</v>
      </c>
    </row>
    <row r="97" spans="5:10">
      <c r="E97">
        <v>10</v>
      </c>
      <c r="F97">
        <v>6</v>
      </c>
      <c r="G97">
        <f t="shared" si="6"/>
        <v>1273.8843139410728</v>
      </c>
      <c r="H97">
        <f t="shared" si="7"/>
        <v>968362.47608272603</v>
      </c>
      <c r="I97" s="4">
        <f t="shared" si="8"/>
        <v>305.90366215677108</v>
      </c>
      <c r="J97">
        <f t="shared" si="9"/>
        <v>647724.95216545206</v>
      </c>
    </row>
    <row r="98" spans="5:10">
      <c r="E98">
        <v>10</v>
      </c>
      <c r="F98">
        <v>7</v>
      </c>
      <c r="G98">
        <f t="shared" si="6"/>
        <v>818.73593253792376</v>
      </c>
      <c r="H98">
        <f t="shared" si="7"/>
        <v>873789.37425934523</v>
      </c>
      <c r="I98" s="4">
        <f t="shared" si="8"/>
        <v>227.92291020663239</v>
      </c>
      <c r="J98">
        <f t="shared" si="9"/>
        <v>458578.74851869047</v>
      </c>
    </row>
    <row r="99" spans="5:10">
      <c r="E99">
        <v>10</v>
      </c>
      <c r="F99">
        <v>8</v>
      </c>
      <c r="G99">
        <f t="shared" si="6"/>
        <v>477.37464648556181</v>
      </c>
      <c r="H99">
        <f t="shared" si="7"/>
        <v>799365.61164615571</v>
      </c>
      <c r="I99" s="4">
        <f t="shared" si="8"/>
        <v>151.23962229589009</v>
      </c>
      <c r="J99">
        <f t="shared" si="9"/>
        <v>309731.22329231142</v>
      </c>
    </row>
    <row r="100" spans="5:10">
      <c r="E100">
        <v>10</v>
      </c>
      <c r="F100">
        <v>9</v>
      </c>
      <c r="G100">
        <f t="shared" si="6"/>
        <v>211.87142400039161</v>
      </c>
      <c r="H100">
        <f t="shared" si="7"/>
        <v>738998.87888407067</v>
      </c>
      <c r="I100" s="4">
        <f t="shared" si="8"/>
        <v>75.33494438790558</v>
      </c>
      <c r="J100">
        <f t="shared" si="9"/>
        <v>188997.75776814134</v>
      </c>
    </row>
    <row r="101" spans="5:10">
      <c r="E101">
        <v>10</v>
      </c>
      <c r="F101">
        <v>10</v>
      </c>
      <c r="G101">
        <f t="shared" si="6"/>
        <v>-0.53115398774471412</v>
      </c>
      <c r="H101">
        <f t="shared" si="7"/>
        <v>688872.40149961307</v>
      </c>
      <c r="I101" s="4">
        <f t="shared" si="8"/>
        <v>0.20968774256239098</v>
      </c>
      <c r="J101">
        <f t="shared" si="9"/>
        <v>88744.802999226144</v>
      </c>
    </row>
  </sheetData>
  <conditionalFormatting pivot="1" sqref="M6:V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M22:V31">
    <cfRule type="iconSet" priority="1">
      <iconSet>
        <cfvo type="percent" val="0"/>
        <cfvo type="num" val="0"/>
        <cfvo type="num" val="70000"/>
      </iconSet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workbookViewId="0">
      <selection activeCell="AB4" sqref="AB4"/>
    </sheetView>
  </sheetViews>
  <sheetFormatPr baseColWidth="10" defaultRowHeight="15" x14ac:dyDescent="0"/>
  <cols>
    <col min="5" max="5" width="4.1640625" bestFit="1" customWidth="1"/>
    <col min="16" max="16" width="13.33203125" customWidth="1"/>
    <col min="17" max="26" width="12.1640625" customWidth="1"/>
    <col min="27" max="27" width="6.83203125" customWidth="1"/>
    <col min="28" max="28" width="12.83203125" customWidth="1"/>
  </cols>
  <sheetData>
    <row r="1" spans="1:27">
      <c r="B1" s="1" t="s">
        <v>7</v>
      </c>
      <c r="C1" s="3" t="s">
        <v>0</v>
      </c>
      <c r="E1" t="s">
        <v>35</v>
      </c>
      <c r="F1" t="s">
        <v>14</v>
      </c>
      <c r="G1" t="s">
        <v>15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46</v>
      </c>
      <c r="P1" s="5" t="s">
        <v>42</v>
      </c>
      <c r="Q1" s="5" t="s">
        <v>15</v>
      </c>
    </row>
    <row r="2" spans="1:27">
      <c r="A2" s="3" t="s">
        <v>1</v>
      </c>
      <c r="C2">
        <f>600000</f>
        <v>600000</v>
      </c>
      <c r="E2">
        <v>1</v>
      </c>
      <c r="F2">
        <f>FLOOR((E2-1)/10,1)+1</f>
        <v>1</v>
      </c>
      <c r="G2">
        <f>MOD((E2-1),10)+1</f>
        <v>1</v>
      </c>
      <c r="H2">
        <f>(F2/G2-1)*$C$7-($C$9/G2)</f>
        <v>-10.553773826095606</v>
      </c>
      <c r="I2">
        <f>POWER($C$3*(($C$7+H2)/(2*PI()))^2,1/3)</f>
        <v>683456.90089390555</v>
      </c>
      <c r="J2">
        <f>$B$5+(I2-$C$6)</f>
        <v>86456.900893905549</v>
      </c>
      <c r="K2">
        <f>$B$4+(I2-$C$6)</f>
        <v>80456.900893905549</v>
      </c>
      <c r="L2">
        <f>SQRT($C$3)*ABS(SQRT(2/$B$4-1/$C$6) -SQRT(2/$B$4-1/I2))</f>
        <v>1.0712342664000363</v>
      </c>
      <c r="M2">
        <f>SQRT($C$3)*ABS(SQRT(2/$B$5-1/$C$6) -SQRT(2/$B$5-1/I2))</f>
        <v>1.1118739499807155</v>
      </c>
      <c r="N2">
        <f>G2*($C$7+H2)</f>
        <v>1889.1255148711134</v>
      </c>
      <c r="P2" s="5" t="s">
        <v>14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24</v>
      </c>
    </row>
    <row r="3" spans="1:27">
      <c r="A3" s="3" t="s">
        <v>3</v>
      </c>
      <c r="C3">
        <f>3531600000000</f>
        <v>3531600000000</v>
      </c>
      <c r="E3">
        <v>2</v>
      </c>
      <c r="F3">
        <f t="shared" ref="F3:F66" si="0">FLOOR((E3-1)/10,1)+1</f>
        <v>1</v>
      </c>
      <c r="G3">
        <f t="shared" ref="G3:G18" si="1">MOD((E3-1),10)+1</f>
        <v>2</v>
      </c>
      <c r="H3">
        <f t="shared" ref="H3:H24" si="2">(F3/G3-1)*$C$7-($C$9/G3)</f>
        <v>-955.1165312616522</v>
      </c>
      <c r="I3">
        <f t="shared" ref="I3:I66" si="3">POWER($C$3*(($C$7+H3)/(2*PI()))^2,1/3)</f>
        <v>430550.8680660731</v>
      </c>
      <c r="J3">
        <f t="shared" ref="J3:J66" si="4">$B$5+(I3-$C$6)</f>
        <v>-166449.1319339269</v>
      </c>
      <c r="K3">
        <f t="shared" ref="K3:K24" si="5">$B$4+(I3-$C$6)</f>
        <v>-172449.1319339269</v>
      </c>
      <c r="L3">
        <f t="shared" ref="L3:L24" si="6">SQRT($C$3)*ABS(SQRT(2/$B$4-1/$C$6) -SQRT(2/$B$4-1/I3))</f>
        <v>172.46258035717833</v>
      </c>
      <c r="M3">
        <f t="shared" ref="M3:M24" si="7">SQRT($C$3)*ABS(SQRT(2/$B$5-1/$C$6) -SQRT(2/$B$5-1/I3))</f>
        <v>179.14079040487272</v>
      </c>
      <c r="N3">
        <f t="shared" ref="N3:N66" si="8">G3*($C$7+H3)</f>
        <v>1889.1255148711134</v>
      </c>
      <c r="P3">
        <v>1</v>
      </c>
      <c r="Q3" s="7">
        <v>1.0712342664000363</v>
      </c>
      <c r="R3" s="7">
        <v>172.46258035717833</v>
      </c>
      <c r="S3" s="7">
        <v>318.8437200552026</v>
      </c>
      <c r="T3" s="7">
        <v>451.63194268601535</v>
      </c>
      <c r="U3" s="7">
        <v>575.5342791633509</v>
      </c>
      <c r="V3" s="7">
        <v>693.06808883086319</v>
      </c>
      <c r="W3" s="7">
        <v>805.77847787425856</v>
      </c>
      <c r="X3" s="7">
        <v>914.70040572102027</v>
      </c>
      <c r="Y3" s="7">
        <v>1020.5708171759532</v>
      </c>
      <c r="Z3" s="7">
        <v>1123.9389214311134</v>
      </c>
      <c r="AA3" s="7"/>
    </row>
    <row r="4" spans="1:27">
      <c r="A4" s="1" t="s">
        <v>28</v>
      </c>
      <c r="B4">
        <v>83000</v>
      </c>
      <c r="E4">
        <v>3</v>
      </c>
      <c r="F4">
        <f t="shared" si="0"/>
        <v>1</v>
      </c>
      <c r="G4">
        <f t="shared" si="1"/>
        <v>3</v>
      </c>
      <c r="H4">
        <f t="shared" si="2"/>
        <v>-1269.9707837401711</v>
      </c>
      <c r="I4">
        <f t="shared" si="3"/>
        <v>328571.8072126233</v>
      </c>
      <c r="J4">
        <f t="shared" si="4"/>
        <v>-268428.1927873767</v>
      </c>
      <c r="K4">
        <f t="shared" si="5"/>
        <v>-274428.1927873767</v>
      </c>
      <c r="L4">
        <f t="shared" si="6"/>
        <v>318.8437200552026</v>
      </c>
      <c r="M4">
        <f t="shared" si="7"/>
        <v>331.41260302772224</v>
      </c>
      <c r="N4">
        <f t="shared" si="8"/>
        <v>1889.1255148711134</v>
      </c>
      <c r="P4">
        <v>2</v>
      </c>
      <c r="Q4" s="7">
        <v>105.56590332114901</v>
      </c>
      <c r="R4" s="7">
        <v>0.534357781160684</v>
      </c>
      <c r="S4" s="7">
        <v>90.506688863818397</v>
      </c>
      <c r="T4" s="7">
        <v>171.59370199866075</v>
      </c>
      <c r="U4" s="7">
        <v>246.78651796107889</v>
      </c>
      <c r="V4" s="7">
        <v>317.68585926590708</v>
      </c>
      <c r="W4" s="7">
        <v>385.2738499600818</v>
      </c>
      <c r="X4" s="7">
        <v>450.20737961239274</v>
      </c>
      <c r="Y4" s="7">
        <v>512.95293483245507</v>
      </c>
      <c r="Z4" s="7">
        <v>573.85676536072515</v>
      </c>
      <c r="AA4" s="7"/>
    </row>
    <row r="5" spans="1:27">
      <c r="A5" s="1" t="s">
        <v>29</v>
      </c>
      <c r="B5">
        <v>89000</v>
      </c>
      <c r="E5">
        <v>4</v>
      </c>
      <c r="F5">
        <f t="shared" si="0"/>
        <v>1</v>
      </c>
      <c r="G5">
        <f t="shared" si="1"/>
        <v>4</v>
      </c>
      <c r="H5">
        <f t="shared" si="2"/>
        <v>-1427.3979099794306</v>
      </c>
      <c r="I5">
        <f t="shared" si="3"/>
        <v>271230.05086347758</v>
      </c>
      <c r="J5">
        <f t="shared" si="4"/>
        <v>-325769.94913652242</v>
      </c>
      <c r="K5">
        <f t="shared" si="5"/>
        <v>-331769.94913652242</v>
      </c>
      <c r="L5">
        <f t="shared" si="6"/>
        <v>451.63194268601535</v>
      </c>
      <c r="M5">
        <f t="shared" si="7"/>
        <v>469.73132892686067</v>
      </c>
      <c r="N5">
        <f t="shared" si="8"/>
        <v>1889.1255148711134</v>
      </c>
      <c r="P5">
        <v>3</v>
      </c>
      <c r="Q5" s="7">
        <v>148.08259933617794</v>
      </c>
      <c r="R5" s="7">
        <v>67.658007750626751</v>
      </c>
      <c r="S5" s="7">
        <v>0.35595959844881192</v>
      </c>
      <c r="T5" s="7">
        <v>61.503785816893085</v>
      </c>
      <c r="U5" s="7">
        <v>118.07760239975305</v>
      </c>
      <c r="V5" s="7">
        <v>171.30499073169318</v>
      </c>
      <c r="W5" s="7">
        <v>221.93955910769179</v>
      </c>
      <c r="X5" s="7">
        <v>270.48555184194129</v>
      </c>
      <c r="Y5" s="7">
        <v>317.3011338134217</v>
      </c>
      <c r="Z5" s="7">
        <v>362.65216506870365</v>
      </c>
      <c r="AA5" s="7"/>
    </row>
    <row r="6" spans="1:27">
      <c r="A6" t="s">
        <v>30</v>
      </c>
      <c r="C6">
        <f>(B4+B5)/2+C2</f>
        <v>686000</v>
      </c>
      <c r="E6">
        <v>5</v>
      </c>
      <c r="F6">
        <f t="shared" si="0"/>
        <v>1</v>
      </c>
      <c r="G6">
        <f t="shared" si="1"/>
        <v>5</v>
      </c>
      <c r="H6">
        <f t="shared" si="2"/>
        <v>-1521.8541857229864</v>
      </c>
      <c r="I6">
        <f t="shared" si="3"/>
        <v>233738.97222375579</v>
      </c>
      <c r="J6">
        <f t="shared" si="4"/>
        <v>-363261.02777624421</v>
      </c>
      <c r="K6">
        <f t="shared" si="5"/>
        <v>-369261.02777624421</v>
      </c>
      <c r="L6">
        <f t="shared" si="6"/>
        <v>575.5342791633509</v>
      </c>
      <c r="M6">
        <f t="shared" si="7"/>
        <v>598.9627723680411</v>
      </c>
      <c r="N6">
        <f t="shared" si="8"/>
        <v>1889.1255148711127</v>
      </c>
      <c r="P6">
        <v>4</v>
      </c>
      <c r="Q6" s="7">
        <v>171.87486147532312</v>
      </c>
      <c r="R6" s="7">
        <v>105.73243781553813</v>
      </c>
      <c r="S6" s="7">
        <v>49.880275897979047</v>
      </c>
      <c r="T6" s="7">
        <v>0.26686523375627852</v>
      </c>
      <c r="U6" s="7">
        <v>46.605721043202131</v>
      </c>
      <c r="V6" s="7">
        <v>90.152613202280776</v>
      </c>
      <c r="W6" s="7">
        <v>131.53171442920518</v>
      </c>
      <c r="X6" s="7">
        <v>171.16080598463537</v>
      </c>
      <c r="Y6" s="7">
        <v>209.33672146556293</v>
      </c>
      <c r="Z6" s="7">
        <v>246.27984468482848</v>
      </c>
      <c r="AA6" s="7"/>
    </row>
    <row r="7" spans="1:27">
      <c r="A7" t="s">
        <v>12</v>
      </c>
      <c r="C7">
        <f>2*PI()*SQRT(C6^3/C3)</f>
        <v>1899.6792886972089</v>
      </c>
      <c r="E7">
        <v>6</v>
      </c>
      <c r="F7">
        <f t="shared" si="0"/>
        <v>1</v>
      </c>
      <c r="G7">
        <f t="shared" si="1"/>
        <v>6</v>
      </c>
      <c r="H7">
        <f t="shared" si="2"/>
        <v>-1584.8250362186902</v>
      </c>
      <c r="I7">
        <f t="shared" si="3"/>
        <v>206987.26815459185</v>
      </c>
      <c r="J7">
        <f t="shared" si="4"/>
        <v>-390012.73184540815</v>
      </c>
      <c r="K7">
        <f t="shared" si="5"/>
        <v>-396012.73184540815</v>
      </c>
      <c r="L7">
        <f t="shared" si="6"/>
        <v>693.06808883086319</v>
      </c>
      <c r="M7">
        <f t="shared" si="7"/>
        <v>721.70972995070713</v>
      </c>
      <c r="N7">
        <f t="shared" si="8"/>
        <v>1889.125514871112</v>
      </c>
      <c r="P7">
        <v>5</v>
      </c>
      <c r="Q7" s="7">
        <v>187.38761482340956</v>
      </c>
      <c r="R7" s="7">
        <v>130.52456900246983</v>
      </c>
      <c r="S7" s="7">
        <v>82.554378637224062</v>
      </c>
      <c r="T7" s="7">
        <v>39.520783609995263</v>
      </c>
      <c r="U7" s="7">
        <v>0.21344207719712022</v>
      </c>
      <c r="V7" s="7">
        <v>37.525866061431863</v>
      </c>
      <c r="W7" s="7">
        <v>72.955603540402024</v>
      </c>
      <c r="X7" s="7">
        <v>106.86359639019007</v>
      </c>
      <c r="Y7" s="7">
        <v>139.50635156236024</v>
      </c>
      <c r="Z7" s="7">
        <v>171.0743497374022</v>
      </c>
      <c r="AA7" s="7"/>
    </row>
    <row r="8" spans="1:27">
      <c r="A8" s="1" t="s">
        <v>47</v>
      </c>
      <c r="B8">
        <v>2</v>
      </c>
      <c r="E8">
        <v>7</v>
      </c>
      <c r="F8">
        <f t="shared" si="0"/>
        <v>1</v>
      </c>
      <c r="G8">
        <f t="shared" si="1"/>
        <v>7</v>
      </c>
      <c r="H8">
        <f t="shared" si="2"/>
        <v>-1629.8042151441928</v>
      </c>
      <c r="I8">
        <f t="shared" si="3"/>
        <v>186772.28825727597</v>
      </c>
      <c r="J8">
        <f t="shared" si="4"/>
        <v>-410227.71174272406</v>
      </c>
      <c r="K8">
        <f t="shared" si="5"/>
        <v>-416227.71174272406</v>
      </c>
      <c r="L8">
        <f t="shared" si="6"/>
        <v>805.77847787425856</v>
      </c>
      <c r="M8">
        <f t="shared" si="7"/>
        <v>839.57064875563822</v>
      </c>
      <c r="N8">
        <f t="shared" si="8"/>
        <v>1889.125514871113</v>
      </c>
      <c r="P8">
        <v>6</v>
      </c>
      <c r="Q8" s="7">
        <v>198.43636960467595</v>
      </c>
      <c r="R8" s="7">
        <v>148.16683208163465</v>
      </c>
      <c r="S8" s="7">
        <v>105.78786287744838</v>
      </c>
      <c r="T8" s="7">
        <v>67.792912149450402</v>
      </c>
      <c r="U8" s="7">
        <v>32.730424486062056</v>
      </c>
      <c r="V8" s="7">
        <v>0.17784057048059293</v>
      </c>
      <c r="W8" s="7">
        <v>31.410083174318682</v>
      </c>
      <c r="X8" s="7">
        <v>61.28652464074063</v>
      </c>
      <c r="Y8" s="7">
        <v>90.034773453148787</v>
      </c>
      <c r="Z8" s="7">
        <v>117.82387721600345</v>
      </c>
      <c r="AA8" s="7"/>
    </row>
    <row r="9" spans="1:27">
      <c r="A9" s="2" t="s">
        <v>13</v>
      </c>
      <c r="B9">
        <v>500</v>
      </c>
      <c r="C9">
        <f>C7*IF(B8&gt;180,B8-360,B8)/360</f>
        <v>10.553773826095606</v>
      </c>
      <c r="E9">
        <v>8</v>
      </c>
      <c r="F9">
        <f t="shared" si="0"/>
        <v>1</v>
      </c>
      <c r="G9">
        <f t="shared" si="1"/>
        <v>8</v>
      </c>
      <c r="H9">
        <f t="shared" si="2"/>
        <v>-1663.5385993383197</v>
      </c>
      <c r="I9">
        <f t="shared" si="3"/>
        <v>170864.22522347668</v>
      </c>
      <c r="J9">
        <f t="shared" si="4"/>
        <v>-426135.77477652335</v>
      </c>
      <c r="K9">
        <f t="shared" si="5"/>
        <v>-432135.77477652335</v>
      </c>
      <c r="L9">
        <f t="shared" si="6"/>
        <v>914.70040572102027</v>
      </c>
      <c r="M9">
        <f t="shared" si="7"/>
        <v>953.61726748442811</v>
      </c>
      <c r="N9">
        <f t="shared" si="8"/>
        <v>1889.1255148711134</v>
      </c>
      <c r="P9">
        <v>7</v>
      </c>
      <c r="Q9" s="7">
        <v>206.77433022277361</v>
      </c>
      <c r="R9" s="7">
        <v>161.47205077119685</v>
      </c>
      <c r="S9" s="7">
        <v>123.30017001023042</v>
      </c>
      <c r="T9" s="7">
        <v>89.092470579963916</v>
      </c>
      <c r="U9" s="7">
        <v>57.537980842774623</v>
      </c>
      <c r="V9" s="7">
        <v>27.933698761281494</v>
      </c>
      <c r="W9" s="7">
        <v>0.15241774251278598</v>
      </c>
      <c r="X9" s="7">
        <v>27.009725026672314</v>
      </c>
      <c r="Y9" s="7">
        <v>52.843921940849896</v>
      </c>
      <c r="Z9" s="7">
        <v>77.807803075790503</v>
      </c>
      <c r="AA9" s="7"/>
    </row>
    <row r="10" spans="1:27">
      <c r="A10" s="1" t="s">
        <v>14</v>
      </c>
      <c r="B10">
        <v>1</v>
      </c>
      <c r="E10">
        <v>9</v>
      </c>
      <c r="F10">
        <f t="shared" si="0"/>
        <v>1</v>
      </c>
      <c r="G10">
        <f t="shared" si="1"/>
        <v>9</v>
      </c>
      <c r="H10">
        <f t="shared" si="2"/>
        <v>-1689.7764537115295</v>
      </c>
      <c r="I10">
        <f t="shared" si="3"/>
        <v>157960.84925584481</v>
      </c>
      <c r="J10">
        <f t="shared" si="4"/>
        <v>-439039.15074415517</v>
      </c>
      <c r="K10">
        <f t="shared" si="5"/>
        <v>-445039.15074415517</v>
      </c>
      <c r="L10">
        <f t="shared" si="6"/>
        <v>1020.5708171759532</v>
      </c>
      <c r="M10">
        <f t="shared" si="7"/>
        <v>1064.6138377233865</v>
      </c>
      <c r="N10">
        <f t="shared" si="8"/>
        <v>1889.1255148711148</v>
      </c>
      <c r="P10">
        <v>8</v>
      </c>
      <c r="Q10" s="7">
        <v>213.32923834585381</v>
      </c>
      <c r="R10" s="7">
        <v>171.92684473944482</v>
      </c>
      <c r="S10" s="7">
        <v>137.05497933470465</v>
      </c>
      <c r="T10" s="7">
        <v>105.81555923185779</v>
      </c>
      <c r="U10" s="7">
        <v>77.008417368014094</v>
      </c>
      <c r="V10" s="7">
        <v>49.989872183074823</v>
      </c>
      <c r="W10" s="7">
        <v>24.364284449387615</v>
      </c>
      <c r="X10" s="7">
        <v>0.13335434965520521</v>
      </c>
      <c r="Y10" s="7">
        <v>23.691455914818842</v>
      </c>
      <c r="Z10" s="7">
        <v>46.449988486987635</v>
      </c>
      <c r="AA10" s="7"/>
    </row>
    <row r="11" spans="1:27">
      <c r="A11" s="1" t="s">
        <v>15</v>
      </c>
      <c r="B11">
        <v>1</v>
      </c>
      <c r="E11">
        <v>10</v>
      </c>
      <c r="F11">
        <f t="shared" si="0"/>
        <v>1</v>
      </c>
      <c r="G11">
        <f t="shared" si="1"/>
        <v>10</v>
      </c>
      <c r="H11">
        <f t="shared" si="2"/>
        <v>-1710.7667372100975</v>
      </c>
      <c r="I11">
        <f t="shared" si="3"/>
        <v>147246.32564275156</v>
      </c>
      <c r="J11">
        <f t="shared" si="4"/>
        <v>-449753.67435724847</v>
      </c>
      <c r="K11">
        <f t="shared" si="5"/>
        <v>-455753.67435724847</v>
      </c>
      <c r="L11">
        <f t="shared" si="6"/>
        <v>1123.9389214311134</v>
      </c>
      <c r="M11">
        <f t="shared" si="7"/>
        <v>1173.1310741520113</v>
      </c>
      <c r="N11">
        <f t="shared" si="8"/>
        <v>1889.1255148711139</v>
      </c>
      <c r="P11">
        <v>9</v>
      </c>
      <c r="Q11" s="7">
        <v>218.64184139177803</v>
      </c>
      <c r="R11" s="7">
        <v>180.39691058524863</v>
      </c>
      <c r="S11" s="7">
        <v>148.19488058349341</v>
      </c>
      <c r="T11" s="7">
        <v>119.35536201208085</v>
      </c>
      <c r="U11" s="7">
        <v>92.768176987724118</v>
      </c>
      <c r="V11" s="7">
        <v>67.837833538012291</v>
      </c>
      <c r="W11" s="7">
        <v>44.198271543785616</v>
      </c>
      <c r="X11" s="7">
        <v>21.604270392255582</v>
      </c>
      <c r="Y11" s="7">
        <v>0.11852947496308212</v>
      </c>
      <c r="Z11" s="7">
        <v>21.099668485256888</v>
      </c>
      <c r="AA11" s="7"/>
    </row>
    <row r="12" spans="1:27">
      <c r="A12" s="2" t="s">
        <v>16</v>
      </c>
      <c r="C12">
        <f>(B10/B11-1)*C7-(C9/B11)</f>
        <v>-10.553773826095606</v>
      </c>
      <c r="E12">
        <v>11</v>
      </c>
      <c r="F12">
        <f t="shared" si="0"/>
        <v>2</v>
      </c>
      <c r="G12">
        <f t="shared" si="1"/>
        <v>1</v>
      </c>
      <c r="H12">
        <f t="shared" si="2"/>
        <v>1889.1255148711134</v>
      </c>
      <c r="I12">
        <f t="shared" si="3"/>
        <v>1086939.5996281863</v>
      </c>
      <c r="J12">
        <f t="shared" si="4"/>
        <v>489939.59962818632</v>
      </c>
      <c r="K12">
        <f t="shared" si="5"/>
        <v>483939.59962818632</v>
      </c>
      <c r="L12">
        <f t="shared" si="6"/>
        <v>105.56590332114901</v>
      </c>
      <c r="M12">
        <f t="shared" si="7"/>
        <v>109.52090322220681</v>
      </c>
      <c r="N12">
        <f t="shared" si="8"/>
        <v>3788.8048035683223</v>
      </c>
      <c r="P12">
        <v>10</v>
      </c>
      <c r="Q12" s="7">
        <v>223.05039559556832</v>
      </c>
      <c r="R12" s="7">
        <v>187.42337977723486</v>
      </c>
      <c r="S12" s="7">
        <v>157.43364200647457</v>
      </c>
      <c r="T12" s="7">
        <v>130.58169811191277</v>
      </c>
      <c r="U12" s="7">
        <v>105.83217187187354</v>
      </c>
      <c r="V12" s="7">
        <v>82.629636814127267</v>
      </c>
      <c r="W12" s="7">
        <v>60.632630104823647</v>
      </c>
      <c r="X12" s="7">
        <v>39.612389158500491</v>
      </c>
      <c r="Y12" s="7">
        <v>19.406243730097398</v>
      </c>
      <c r="Z12" s="7">
        <v>0.10667096635549995</v>
      </c>
      <c r="AA12" s="7"/>
    </row>
    <row r="13" spans="1:27">
      <c r="A13" s="2" t="s">
        <v>17</v>
      </c>
      <c r="C13">
        <f>POWER(C3*((C7+C12)/(2*PI()))^2,1/3)</f>
        <v>683456.90089390555</v>
      </c>
      <c r="E13">
        <v>12</v>
      </c>
      <c r="F13">
        <f t="shared" si="0"/>
        <v>2</v>
      </c>
      <c r="G13">
        <f>MOD((E13-1),10)+1</f>
        <v>2</v>
      </c>
      <c r="H13">
        <f t="shared" si="2"/>
        <v>-5.2768869130478029</v>
      </c>
      <c r="I13">
        <f t="shared" si="3"/>
        <v>684729.04076792789</v>
      </c>
      <c r="J13">
        <f t="shared" si="4"/>
        <v>87729.040767927887</v>
      </c>
      <c r="K13">
        <f t="shared" si="5"/>
        <v>81729.040767927887</v>
      </c>
      <c r="L13">
        <f t="shared" si="6"/>
        <v>0.534357781160684</v>
      </c>
      <c r="M13">
        <f t="shared" si="7"/>
        <v>0.55462855917956599</v>
      </c>
      <c r="N13">
        <f t="shared" si="8"/>
        <v>3788.8048035683223</v>
      </c>
      <c r="P13" t="s">
        <v>24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2" t="s">
        <v>31</v>
      </c>
      <c r="C14">
        <f>B5+(C13-C6)</f>
        <v>86456.900893905549</v>
      </c>
      <c r="E14">
        <v>13</v>
      </c>
      <c r="F14">
        <f t="shared" si="0"/>
        <v>2</v>
      </c>
      <c r="G14">
        <f t="shared" si="1"/>
        <v>3</v>
      </c>
      <c r="H14">
        <f t="shared" si="2"/>
        <v>-636.74435417443487</v>
      </c>
      <c r="I14">
        <f t="shared" si="3"/>
        <v>522546.05683795165</v>
      </c>
      <c r="J14">
        <f t="shared" si="4"/>
        <v>-74453.943162048352</v>
      </c>
      <c r="K14">
        <f t="shared" si="5"/>
        <v>-80453.943162048352</v>
      </c>
      <c r="L14">
        <f t="shared" si="6"/>
        <v>90.506688863818397</v>
      </c>
      <c r="M14">
        <f t="shared" si="7"/>
        <v>93.976986835157206</v>
      </c>
      <c r="N14">
        <f t="shared" si="8"/>
        <v>3788.8048035683223</v>
      </c>
    </row>
    <row r="15" spans="1:27">
      <c r="A15" s="2" t="s">
        <v>32</v>
      </c>
      <c r="C15">
        <f>B4+(C13-C6)</f>
        <v>80456.900893905549</v>
      </c>
      <c r="E15">
        <v>14</v>
      </c>
      <c r="F15">
        <f t="shared" si="0"/>
        <v>2</v>
      </c>
      <c r="G15">
        <f t="shared" si="1"/>
        <v>4</v>
      </c>
      <c r="H15">
        <f t="shared" si="2"/>
        <v>-952.47808780512833</v>
      </c>
      <c r="I15">
        <f t="shared" si="3"/>
        <v>431352.2659689188</v>
      </c>
      <c r="J15">
        <f t="shared" si="4"/>
        <v>-165647.7340310812</v>
      </c>
      <c r="K15">
        <f t="shared" si="5"/>
        <v>-171647.7340310812</v>
      </c>
      <c r="L15">
        <f t="shared" si="6"/>
        <v>171.59370199866075</v>
      </c>
      <c r="M15">
        <f t="shared" si="7"/>
        <v>178.23756918835019</v>
      </c>
      <c r="N15">
        <f t="shared" si="8"/>
        <v>3788.8048035683223</v>
      </c>
      <c r="P15" s="5" t="s">
        <v>43</v>
      </c>
      <c r="Q15" s="5" t="s">
        <v>15</v>
      </c>
    </row>
    <row r="16" spans="1:27">
      <c r="A16" s="2" t="s">
        <v>33</v>
      </c>
      <c r="C16">
        <f>SQRT(C3)*ABS(SQRT(2/B4-1/C6) -SQRT(2/B4-1/C13))</f>
        <v>1.0712342664000363</v>
      </c>
      <c r="E16">
        <v>15</v>
      </c>
      <c r="F16">
        <f t="shared" si="0"/>
        <v>2</v>
      </c>
      <c r="G16">
        <f t="shared" si="1"/>
        <v>5</v>
      </c>
      <c r="H16">
        <f t="shared" si="2"/>
        <v>-1141.9183279835445</v>
      </c>
      <c r="I16">
        <f t="shared" si="3"/>
        <v>371728.11417091865</v>
      </c>
      <c r="J16">
        <f t="shared" si="4"/>
        <v>-225271.88582908135</v>
      </c>
      <c r="K16">
        <f t="shared" si="5"/>
        <v>-231271.88582908135</v>
      </c>
      <c r="L16">
        <f t="shared" si="6"/>
        <v>246.78651796107889</v>
      </c>
      <c r="M16">
        <f t="shared" si="7"/>
        <v>256.4293695941812</v>
      </c>
      <c r="N16">
        <f t="shared" si="8"/>
        <v>3788.8048035683223</v>
      </c>
      <c r="P16" s="5" t="s">
        <v>14</v>
      </c>
      <c r="Q16">
        <v>1</v>
      </c>
      <c r="R16">
        <v>2</v>
      </c>
      <c r="S16">
        <v>3</v>
      </c>
      <c r="T16">
        <v>4</v>
      </c>
      <c r="U16">
        <v>5</v>
      </c>
      <c r="V16">
        <v>6</v>
      </c>
      <c r="W16">
        <v>7</v>
      </c>
      <c r="X16">
        <v>8</v>
      </c>
      <c r="Y16">
        <v>9</v>
      </c>
      <c r="Z16">
        <v>10</v>
      </c>
      <c r="AA16" t="s">
        <v>24</v>
      </c>
    </row>
    <row r="17" spans="1:27">
      <c r="A17" s="2" t="s">
        <v>34</v>
      </c>
      <c r="C17">
        <f>SQRT(C3)*ABS(SQRT(2/B5-1/C6) -SQRT(2/B5-1/C13))</f>
        <v>1.1118739499807155</v>
      </c>
      <c r="E17">
        <v>16</v>
      </c>
      <c r="F17">
        <f t="shared" si="0"/>
        <v>2</v>
      </c>
      <c r="G17">
        <f t="shared" si="1"/>
        <v>6</v>
      </c>
      <c r="H17">
        <f t="shared" si="2"/>
        <v>-1268.211821435822</v>
      </c>
      <c r="I17">
        <f t="shared" si="3"/>
        <v>329183.3882748498</v>
      </c>
      <c r="J17">
        <f t="shared" si="4"/>
        <v>-267816.6117251502</v>
      </c>
      <c r="K17">
        <f t="shared" si="5"/>
        <v>-273816.6117251502</v>
      </c>
      <c r="L17">
        <f t="shared" si="6"/>
        <v>317.68585926590708</v>
      </c>
      <c r="M17">
        <f t="shared" si="7"/>
        <v>330.20731436664681</v>
      </c>
      <c r="N17">
        <f t="shared" si="8"/>
        <v>3788.8048035683214</v>
      </c>
      <c r="P17">
        <v>1</v>
      </c>
      <c r="Q17" s="7">
        <v>86456.900893905549</v>
      </c>
      <c r="R17" s="7">
        <v>-166449.1319339269</v>
      </c>
      <c r="S17" s="7">
        <v>-268428.1927873767</v>
      </c>
      <c r="T17" s="7">
        <v>-325769.94913652242</v>
      </c>
      <c r="U17" s="7">
        <v>-363261.02777624421</v>
      </c>
      <c r="V17" s="7">
        <v>-390012.73184540815</v>
      </c>
      <c r="W17" s="7">
        <v>-410227.71174272406</v>
      </c>
      <c r="X17" s="7">
        <v>-426135.77477652335</v>
      </c>
      <c r="Y17" s="7">
        <v>-439039.15074415517</v>
      </c>
      <c r="Z17" s="7">
        <v>-449753.67435724847</v>
      </c>
      <c r="AA17" s="7"/>
    </row>
    <row r="18" spans="1:27">
      <c r="E18">
        <v>17</v>
      </c>
      <c r="F18">
        <f t="shared" si="0"/>
        <v>2</v>
      </c>
      <c r="G18">
        <f t="shared" si="1"/>
        <v>7</v>
      </c>
      <c r="H18">
        <f t="shared" si="2"/>
        <v>-1358.42145961602</v>
      </c>
      <c r="I18">
        <f t="shared" si="3"/>
        <v>297034.37913126976</v>
      </c>
      <c r="J18">
        <f t="shared" si="4"/>
        <v>-299965.62086873024</v>
      </c>
      <c r="K18">
        <f t="shared" si="5"/>
        <v>-305965.62086873024</v>
      </c>
      <c r="L18">
        <f t="shared" si="6"/>
        <v>385.2738499600818</v>
      </c>
      <c r="M18">
        <f t="shared" si="7"/>
        <v>400.58666799029834</v>
      </c>
      <c r="N18">
        <f t="shared" si="8"/>
        <v>3788.8048035683223</v>
      </c>
      <c r="P18">
        <v>2</v>
      </c>
      <c r="Q18" s="7">
        <v>489939.59962818632</v>
      </c>
      <c r="R18" s="7">
        <v>87729.040767927887</v>
      </c>
      <c r="S18" s="7">
        <v>-74453.943162048352</v>
      </c>
      <c r="T18" s="7">
        <v>-165647.7340310812</v>
      </c>
      <c r="U18" s="7">
        <v>-225271.88582908135</v>
      </c>
      <c r="V18" s="7">
        <v>-267816.6117251502</v>
      </c>
      <c r="W18" s="7">
        <v>-299965.62086873024</v>
      </c>
      <c r="X18" s="7">
        <v>-325265.10009295394</v>
      </c>
      <c r="Y18" s="7">
        <v>-345786.05801987788</v>
      </c>
      <c r="Z18" s="7">
        <v>-362825.96205916733</v>
      </c>
      <c r="AA18" s="7"/>
    </row>
    <row r="19" spans="1:27">
      <c r="E19">
        <v>18</v>
      </c>
      <c r="F19">
        <f t="shared" si="0"/>
        <v>2</v>
      </c>
      <c r="G19">
        <f t="shared" ref="G19:G24" si="9">MOD((E19-1),10)+1</f>
        <v>8</v>
      </c>
      <c r="H19">
        <f t="shared" si="2"/>
        <v>-1426.0786882511686</v>
      </c>
      <c r="I19">
        <f t="shared" si="3"/>
        <v>271734.89990704606</v>
      </c>
      <c r="J19">
        <f t="shared" si="4"/>
        <v>-325265.10009295394</v>
      </c>
      <c r="K19">
        <f t="shared" si="5"/>
        <v>-331265.10009295394</v>
      </c>
      <c r="L19">
        <f t="shared" si="6"/>
        <v>450.20737961239274</v>
      </c>
      <c r="M19">
        <f t="shared" si="7"/>
        <v>468.24645749699374</v>
      </c>
      <c r="N19">
        <f t="shared" si="8"/>
        <v>3788.8048035683223</v>
      </c>
      <c r="P19">
        <v>3</v>
      </c>
      <c r="Q19" s="7">
        <v>828175.30720830476</v>
      </c>
      <c r="R19" s="7">
        <v>300804.18467106682</v>
      </c>
      <c r="S19" s="7">
        <v>88152.824811300728</v>
      </c>
      <c r="T19" s="7">
        <v>-31418.804524609121</v>
      </c>
      <c r="U19" s="7">
        <v>-109596.90097524563</v>
      </c>
      <c r="V19" s="7">
        <v>-165380.76681265293</v>
      </c>
      <c r="W19" s="7">
        <v>-207533.95913200302</v>
      </c>
      <c r="X19" s="7">
        <v>-240706.17319792451</v>
      </c>
      <c r="Y19" s="7">
        <v>-267612.8776069982</v>
      </c>
      <c r="Z19" s="7">
        <v>-289955.28787735873</v>
      </c>
      <c r="AA19" s="7"/>
    </row>
    <row r="20" spans="1:27">
      <c r="E20">
        <v>19</v>
      </c>
      <c r="F20">
        <f t="shared" si="0"/>
        <v>2</v>
      </c>
      <c r="G20">
        <f t="shared" si="9"/>
        <v>9</v>
      </c>
      <c r="H20">
        <f t="shared" si="2"/>
        <v>-1478.7009771896176</v>
      </c>
      <c r="I20">
        <f t="shared" si="3"/>
        <v>251213.94198012209</v>
      </c>
      <c r="J20">
        <f t="shared" si="4"/>
        <v>-345786.05801987788</v>
      </c>
      <c r="K20">
        <f t="shared" si="5"/>
        <v>-351786.05801987788</v>
      </c>
      <c r="L20">
        <f t="shared" si="6"/>
        <v>512.95293483245507</v>
      </c>
      <c r="M20">
        <f t="shared" si="7"/>
        <v>533.66890615397222</v>
      </c>
      <c r="N20">
        <f t="shared" si="8"/>
        <v>3788.8048035683223</v>
      </c>
      <c r="P20">
        <v>4</v>
      </c>
      <c r="Q20" s="7">
        <v>1130010.7433546064</v>
      </c>
      <c r="R20" s="7">
        <v>490948.5944735331</v>
      </c>
      <c r="S20" s="7">
        <v>233260.16750648618</v>
      </c>
      <c r="T20" s="7">
        <v>88364.667690371862</v>
      </c>
      <c r="U20" s="7">
        <v>-6370.6338422754779</v>
      </c>
      <c r="V20" s="7">
        <v>-73968.869034667034</v>
      </c>
      <c r="W20" s="7">
        <v>-125049.61372200656</v>
      </c>
      <c r="X20" s="7">
        <v>-165247.31416134769</v>
      </c>
      <c r="Y20" s="7">
        <v>-197852.54339013714</v>
      </c>
      <c r="Z20" s="7">
        <v>-224926.81444590859</v>
      </c>
      <c r="AA20" s="7"/>
    </row>
    <row r="21" spans="1:27">
      <c r="E21">
        <v>20</v>
      </c>
      <c r="F21">
        <f t="shared" si="0"/>
        <v>2</v>
      </c>
      <c r="G21">
        <f t="shared" si="9"/>
        <v>10</v>
      </c>
      <c r="H21">
        <f t="shared" si="2"/>
        <v>-1520.7988083403768</v>
      </c>
      <c r="I21">
        <f t="shared" si="3"/>
        <v>234174.03794083267</v>
      </c>
      <c r="J21">
        <f t="shared" si="4"/>
        <v>-362825.96205916733</v>
      </c>
      <c r="K21">
        <f t="shared" si="5"/>
        <v>-368825.96205916733</v>
      </c>
      <c r="L21">
        <f t="shared" si="6"/>
        <v>573.85676536072515</v>
      </c>
      <c r="M21">
        <f t="shared" si="7"/>
        <v>597.21198421159136</v>
      </c>
      <c r="N21">
        <f t="shared" si="8"/>
        <v>3788.8048035683209</v>
      </c>
      <c r="P21">
        <v>5</v>
      </c>
      <c r="Q21" s="7">
        <v>1407390.0589247504</v>
      </c>
      <c r="R21" s="7">
        <v>665686.61371965986</v>
      </c>
      <c r="S21" s="7">
        <v>366610.23373755568</v>
      </c>
      <c r="T21" s="7">
        <v>198442.72202293843</v>
      </c>
      <c r="U21" s="7">
        <v>88491.757703841664</v>
      </c>
      <c r="V21" s="7">
        <v>10036.408690031851</v>
      </c>
      <c r="W21" s="7">
        <v>-49248.53626340779</v>
      </c>
      <c r="X21" s="7">
        <v>-95902.485268812452</v>
      </c>
      <c r="Y21" s="7">
        <v>-133744.51814939728</v>
      </c>
      <c r="Z21" s="7">
        <v>-165167.25246974587</v>
      </c>
      <c r="AA21" s="7"/>
    </row>
    <row r="22" spans="1:27">
      <c r="E22">
        <v>21</v>
      </c>
      <c r="F22">
        <f t="shared" si="0"/>
        <v>3</v>
      </c>
      <c r="G22">
        <f t="shared" si="9"/>
        <v>1</v>
      </c>
      <c r="H22">
        <f t="shared" si="2"/>
        <v>3788.8048035683223</v>
      </c>
      <c r="I22">
        <f t="shared" si="3"/>
        <v>1425175.3072083048</v>
      </c>
      <c r="J22">
        <f t="shared" si="4"/>
        <v>828175.30720830476</v>
      </c>
      <c r="K22">
        <f t="shared" si="5"/>
        <v>822175.30720830476</v>
      </c>
      <c r="L22">
        <f t="shared" si="6"/>
        <v>148.08259933617794</v>
      </c>
      <c r="M22">
        <f t="shared" si="7"/>
        <v>153.6030716026176</v>
      </c>
      <c r="N22">
        <f t="shared" si="8"/>
        <v>5688.4840922655312</v>
      </c>
      <c r="P22">
        <v>6</v>
      </c>
      <c r="Q22" s="7">
        <v>1666723.6533635957</v>
      </c>
      <c r="R22" s="7">
        <v>829056.54100885778</v>
      </c>
      <c r="S22" s="7">
        <v>491284.82211945392</v>
      </c>
      <c r="T22" s="7">
        <v>301359.32717866777</v>
      </c>
      <c r="U22" s="7">
        <v>177182.59943496995</v>
      </c>
      <c r="V22" s="7">
        <v>88576.47783469921</v>
      </c>
      <c r="W22" s="7">
        <v>21621.080814093351</v>
      </c>
      <c r="X22" s="7">
        <v>-31069.086659100256</v>
      </c>
      <c r="Y22" s="7">
        <v>-73807.227642046928</v>
      </c>
      <c r="Z22" s="7">
        <v>-109295.52325477591</v>
      </c>
      <c r="AA22" s="7"/>
    </row>
    <row r="23" spans="1:27">
      <c r="E23">
        <v>22</v>
      </c>
      <c r="F23">
        <f t="shared" si="0"/>
        <v>3</v>
      </c>
      <c r="G23">
        <f t="shared" si="9"/>
        <v>2</v>
      </c>
      <c r="H23">
        <f t="shared" si="2"/>
        <v>944.5627574355567</v>
      </c>
      <c r="I23">
        <f t="shared" si="3"/>
        <v>897804.18467106682</v>
      </c>
      <c r="J23">
        <f t="shared" si="4"/>
        <v>300804.18467106682</v>
      </c>
      <c r="K23">
        <f t="shared" si="5"/>
        <v>294804.18467106682</v>
      </c>
      <c r="L23">
        <f t="shared" si="6"/>
        <v>67.658007750626751</v>
      </c>
      <c r="M23">
        <f t="shared" si="7"/>
        <v>70.204068991514561</v>
      </c>
      <c r="N23">
        <f t="shared" si="8"/>
        <v>5688.4840922655312</v>
      </c>
      <c r="P23">
        <v>7</v>
      </c>
      <c r="Q23" s="7">
        <v>1911955.348884033</v>
      </c>
      <c r="R23" s="7">
        <v>983542.82865266246</v>
      </c>
      <c r="S23" s="7">
        <v>609179.92461615452</v>
      </c>
      <c r="T23" s="7">
        <v>398679.59003993799</v>
      </c>
      <c r="U23" s="7">
        <v>261050.6595755053</v>
      </c>
      <c r="V23" s="7">
        <v>162845.73849225126</v>
      </c>
      <c r="W23" s="7">
        <v>88636.989009119105</v>
      </c>
      <c r="X23" s="7">
        <v>30238.837221007096</v>
      </c>
      <c r="Y23" s="7">
        <v>-17129.174002976506</v>
      </c>
      <c r="Z23" s="7">
        <v>-56461.956062320154</v>
      </c>
      <c r="AA23" s="7"/>
    </row>
    <row r="24" spans="1:27">
      <c r="E24">
        <v>23</v>
      </c>
      <c r="F24">
        <f t="shared" si="0"/>
        <v>3</v>
      </c>
      <c r="G24">
        <f t="shared" si="9"/>
        <v>3</v>
      </c>
      <c r="H24">
        <f t="shared" si="2"/>
        <v>-3.5179246086985354</v>
      </c>
      <c r="I24">
        <f t="shared" si="3"/>
        <v>685152.82481130073</v>
      </c>
      <c r="J24">
        <f t="shared" si="4"/>
        <v>88152.824811300728</v>
      </c>
      <c r="K24">
        <f t="shared" si="5"/>
        <v>82152.824811300728</v>
      </c>
      <c r="L24">
        <f t="shared" si="6"/>
        <v>0.35595959844881192</v>
      </c>
      <c r="M24">
        <f t="shared" si="7"/>
        <v>0.36946258463810855</v>
      </c>
      <c r="N24">
        <f t="shared" si="8"/>
        <v>5688.4840922655312</v>
      </c>
      <c r="P24">
        <v>8</v>
      </c>
      <c r="Q24" s="7">
        <v>2145729.482550622</v>
      </c>
      <c r="R24" s="7">
        <v>1130811.3046164017</v>
      </c>
      <c r="S24" s="7">
        <v>721566.80589269567</v>
      </c>
      <c r="T24" s="7">
        <v>491452.91646626242</v>
      </c>
      <c r="U24" s="7">
        <v>341000.28868051677</v>
      </c>
      <c r="V24" s="7">
        <v>233645.03721842926</v>
      </c>
      <c r="W24" s="7">
        <v>152521.82186860999</v>
      </c>
      <c r="X24" s="7">
        <v>88682.370637655375</v>
      </c>
      <c r="Y24" s="7">
        <v>36900.803073451738</v>
      </c>
      <c r="Z24" s="7">
        <v>-6096.845741975354</v>
      </c>
      <c r="AA24" s="7"/>
    </row>
    <row r="25" spans="1:27">
      <c r="E25">
        <v>24</v>
      </c>
      <c r="F25">
        <f t="shared" si="0"/>
        <v>3</v>
      </c>
      <c r="G25">
        <f t="shared" ref="G25:G88" si="10">MOD((E25-1),10)+1</f>
        <v>4</v>
      </c>
      <c r="H25">
        <f t="shared" ref="H25:H88" si="11">(F25/G25-1)*$C$7-($C$9/G25)</f>
        <v>-477.5582656308261</v>
      </c>
      <c r="I25">
        <f t="shared" si="3"/>
        <v>565581.19547539088</v>
      </c>
      <c r="J25">
        <f t="shared" si="4"/>
        <v>-31418.804524609121</v>
      </c>
      <c r="K25">
        <f t="shared" ref="K25:K88" si="12">$B$4+(I25-$C$6)</f>
        <v>-37418.804524609121</v>
      </c>
      <c r="L25">
        <f t="shared" ref="L25:L88" si="13">SQRT($C$3)*ABS(SQRT(2/$B$4-1/$C$6) -SQRT(2/$B$4-1/I25))</f>
        <v>61.503785816893085</v>
      </c>
      <c r="M25">
        <f t="shared" ref="M25:M88" si="14">SQRT($C$3)*ABS(SQRT(2/$B$5-1/$C$6) -SQRT(2/$B$5-1/I25))</f>
        <v>63.853873443816752</v>
      </c>
      <c r="N25">
        <f t="shared" si="8"/>
        <v>5688.4840922655312</v>
      </c>
      <c r="P25">
        <v>9</v>
      </c>
      <c r="Q25" s="7">
        <v>2369928.029246273</v>
      </c>
      <c r="R25" s="7">
        <v>1272047.5387852434</v>
      </c>
      <c r="S25" s="7">
        <v>829350.22510448075</v>
      </c>
      <c r="T25" s="7">
        <v>580426.16868486698</v>
      </c>
      <c r="U25" s="7">
        <v>417675.11310640571</v>
      </c>
      <c r="V25" s="7">
        <v>301544.33656571363</v>
      </c>
      <c r="W25" s="7">
        <v>213789.87774094613</v>
      </c>
      <c r="X25" s="7">
        <v>144732.00731156685</v>
      </c>
      <c r="Y25" s="7">
        <v>88717.666421602829</v>
      </c>
      <c r="Z25" s="7">
        <v>42205.266903610085</v>
      </c>
      <c r="AA25" s="7"/>
    </row>
    <row r="26" spans="1:27">
      <c r="E26">
        <v>25</v>
      </c>
      <c r="F26">
        <f t="shared" si="0"/>
        <v>3</v>
      </c>
      <c r="G26">
        <f t="shared" si="10"/>
        <v>5</v>
      </c>
      <c r="H26">
        <f t="shared" si="11"/>
        <v>-761.98247024410273</v>
      </c>
      <c r="I26">
        <f t="shared" si="3"/>
        <v>487403.09902475437</v>
      </c>
      <c r="J26">
        <f t="shared" si="4"/>
        <v>-109596.90097524563</v>
      </c>
      <c r="K26">
        <f t="shared" si="12"/>
        <v>-115596.90097524563</v>
      </c>
      <c r="L26">
        <f t="shared" si="13"/>
        <v>118.07760239975305</v>
      </c>
      <c r="M26">
        <f t="shared" si="14"/>
        <v>122.62003273261901</v>
      </c>
      <c r="N26">
        <f t="shared" si="8"/>
        <v>5688.4840922655303</v>
      </c>
      <c r="P26">
        <v>10</v>
      </c>
      <c r="Q26" s="7">
        <v>2585950.5232511312</v>
      </c>
      <c r="R26" s="7">
        <v>1408133.1825090051</v>
      </c>
      <c r="S26" s="7">
        <v>933203.00815622788</v>
      </c>
      <c r="T26" s="7">
        <v>666154.75224289531</v>
      </c>
      <c r="U26" s="7">
        <v>491553.76684428938</v>
      </c>
      <c r="V26" s="7">
        <v>366967.49029424437</v>
      </c>
      <c r="W26" s="7">
        <v>272823.6155926839</v>
      </c>
      <c r="X26" s="7">
        <v>198737.63081278396</v>
      </c>
      <c r="Y26" s="7">
        <v>138644.87699880893</v>
      </c>
      <c r="Z26" s="7">
        <v>88745.902394737117</v>
      </c>
      <c r="AA26" s="7"/>
    </row>
    <row r="27" spans="1:27">
      <c r="E27">
        <v>26</v>
      </c>
      <c r="F27">
        <f t="shared" si="0"/>
        <v>3</v>
      </c>
      <c r="G27">
        <f t="shared" si="10"/>
        <v>6</v>
      </c>
      <c r="H27">
        <f t="shared" si="11"/>
        <v>-951.59860665295366</v>
      </c>
      <c r="I27">
        <f t="shared" si="3"/>
        <v>431619.23318734707</v>
      </c>
      <c r="J27">
        <f t="shared" si="4"/>
        <v>-165380.76681265293</v>
      </c>
      <c r="K27">
        <f t="shared" si="12"/>
        <v>-171380.76681265293</v>
      </c>
      <c r="L27">
        <f t="shared" si="13"/>
        <v>171.30499073169318</v>
      </c>
      <c r="M27">
        <f t="shared" si="14"/>
        <v>177.93744805873661</v>
      </c>
      <c r="N27">
        <f t="shared" si="8"/>
        <v>5688.4840922655312</v>
      </c>
      <c r="P27" t="s">
        <v>24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E28">
        <v>27</v>
      </c>
      <c r="F28">
        <f t="shared" si="0"/>
        <v>3</v>
      </c>
      <c r="G28">
        <f t="shared" si="10"/>
        <v>7</v>
      </c>
      <c r="H28">
        <f t="shared" si="11"/>
        <v>-1087.0387040878472</v>
      </c>
      <c r="I28">
        <f t="shared" si="3"/>
        <v>389466.04086799698</v>
      </c>
      <c r="J28">
        <f t="shared" si="4"/>
        <v>-207533.95913200302</v>
      </c>
      <c r="K28">
        <f t="shared" si="12"/>
        <v>-213533.95913200302</v>
      </c>
      <c r="L28">
        <f t="shared" si="13"/>
        <v>221.93955910769179</v>
      </c>
      <c r="M28">
        <f t="shared" si="14"/>
        <v>230.58534708191823</v>
      </c>
      <c r="N28">
        <f t="shared" si="8"/>
        <v>5688.4840922655312</v>
      </c>
    </row>
    <row r="29" spans="1:27">
      <c r="E29">
        <v>28</v>
      </c>
      <c r="F29">
        <f t="shared" si="0"/>
        <v>3</v>
      </c>
      <c r="G29">
        <f t="shared" si="10"/>
        <v>8</v>
      </c>
      <c r="H29">
        <f t="shared" si="11"/>
        <v>-1188.6187771640175</v>
      </c>
      <c r="I29">
        <f t="shared" si="3"/>
        <v>356293.82680207549</v>
      </c>
      <c r="J29">
        <f t="shared" si="4"/>
        <v>-240706.17319792451</v>
      </c>
      <c r="K29">
        <f t="shared" si="12"/>
        <v>-246706.17319792451</v>
      </c>
      <c r="L29">
        <f t="shared" si="13"/>
        <v>270.48555184194129</v>
      </c>
      <c r="M29">
        <f t="shared" si="14"/>
        <v>281.085053978779</v>
      </c>
      <c r="N29">
        <f t="shared" si="8"/>
        <v>5688.4840922655312</v>
      </c>
      <c r="P29" s="5" t="s">
        <v>44</v>
      </c>
      <c r="Q29" s="5" t="s">
        <v>15</v>
      </c>
    </row>
    <row r="30" spans="1:27">
      <c r="E30">
        <v>29</v>
      </c>
      <c r="F30">
        <f t="shared" si="0"/>
        <v>3</v>
      </c>
      <c r="G30">
        <f t="shared" si="10"/>
        <v>9</v>
      </c>
      <c r="H30">
        <f t="shared" si="11"/>
        <v>-1267.6255006677054</v>
      </c>
      <c r="I30">
        <f t="shared" si="3"/>
        <v>329387.1223930018</v>
      </c>
      <c r="J30">
        <f t="shared" si="4"/>
        <v>-267612.8776069982</v>
      </c>
      <c r="K30">
        <f t="shared" si="12"/>
        <v>-273612.8776069982</v>
      </c>
      <c r="L30">
        <f t="shared" si="13"/>
        <v>317.3011338134217</v>
      </c>
      <c r="M30">
        <f t="shared" si="14"/>
        <v>329.80683292464198</v>
      </c>
      <c r="N30">
        <f t="shared" si="8"/>
        <v>5688.4840922655312</v>
      </c>
      <c r="P30" s="5" t="s">
        <v>14</v>
      </c>
      <c r="Q30">
        <v>1</v>
      </c>
      <c r="R30">
        <v>2</v>
      </c>
      <c r="S30">
        <v>3</v>
      </c>
      <c r="T30">
        <v>4</v>
      </c>
      <c r="U30">
        <v>5</v>
      </c>
      <c r="V30">
        <v>6</v>
      </c>
      <c r="W30">
        <v>7</v>
      </c>
      <c r="X30">
        <v>8</v>
      </c>
      <c r="Y30">
        <v>9</v>
      </c>
      <c r="Z30">
        <v>10</v>
      </c>
      <c r="AA30" t="s">
        <v>24</v>
      </c>
    </row>
    <row r="31" spans="1:27">
      <c r="E31">
        <v>30</v>
      </c>
      <c r="F31">
        <f t="shared" si="0"/>
        <v>3</v>
      </c>
      <c r="G31">
        <f t="shared" si="10"/>
        <v>10</v>
      </c>
      <c r="H31">
        <f t="shared" si="11"/>
        <v>-1330.8308794706556</v>
      </c>
      <c r="I31">
        <f t="shared" si="3"/>
        <v>307044.71212264127</v>
      </c>
      <c r="J31">
        <f t="shared" si="4"/>
        <v>-289955.28787735873</v>
      </c>
      <c r="K31">
        <f t="shared" si="12"/>
        <v>-295955.28787735873</v>
      </c>
      <c r="L31">
        <f t="shared" si="13"/>
        <v>362.65216506870365</v>
      </c>
      <c r="M31">
        <f t="shared" si="14"/>
        <v>377.02550946820679</v>
      </c>
      <c r="N31">
        <f t="shared" si="8"/>
        <v>5688.484092265533</v>
      </c>
      <c r="P31">
        <v>1</v>
      </c>
      <c r="Q31" s="7">
        <v>1.1118739499807155</v>
      </c>
      <c r="R31" s="7">
        <v>179.14079040487272</v>
      </c>
      <c r="S31" s="7">
        <v>331.41260302772224</v>
      </c>
      <c r="T31" s="7">
        <v>469.73132892686067</v>
      </c>
      <c r="U31" s="7">
        <v>598.9627723680411</v>
      </c>
      <c r="V31" s="7">
        <v>721.70972995070713</v>
      </c>
      <c r="W31" s="7">
        <v>839.57064875563822</v>
      </c>
      <c r="X31" s="7">
        <v>953.61726748442811</v>
      </c>
      <c r="Y31" s="7">
        <v>1064.6138377233865</v>
      </c>
      <c r="Z31" s="7">
        <v>1173.1310741520113</v>
      </c>
      <c r="AA31" s="7"/>
    </row>
    <row r="32" spans="1:27">
      <c r="E32">
        <v>31</v>
      </c>
      <c r="F32">
        <f t="shared" si="0"/>
        <v>4</v>
      </c>
      <c r="G32">
        <f t="shared" si="10"/>
        <v>1</v>
      </c>
      <c r="H32">
        <f t="shared" si="11"/>
        <v>5688.4840922655312</v>
      </c>
      <c r="I32">
        <f t="shared" si="3"/>
        <v>1727010.7433546064</v>
      </c>
      <c r="J32">
        <f t="shared" si="4"/>
        <v>1130010.7433546064</v>
      </c>
      <c r="K32">
        <f t="shared" si="12"/>
        <v>1124010.7433546064</v>
      </c>
      <c r="L32">
        <f t="shared" si="13"/>
        <v>171.87486147532312</v>
      </c>
      <c r="M32">
        <f t="shared" si="14"/>
        <v>178.26464120167455</v>
      </c>
      <c r="N32">
        <f t="shared" si="8"/>
        <v>7588.1633809627401</v>
      </c>
      <c r="P32">
        <v>2</v>
      </c>
      <c r="Q32" s="7">
        <v>109.52090322220681</v>
      </c>
      <c r="R32" s="7">
        <v>0.55462855917956599</v>
      </c>
      <c r="S32" s="7">
        <v>93.976986835157206</v>
      </c>
      <c r="T32" s="7">
        <v>178.23756918835019</v>
      </c>
      <c r="U32" s="7">
        <v>256.4293695941812</v>
      </c>
      <c r="V32" s="7">
        <v>330.20731436664681</v>
      </c>
      <c r="W32" s="7">
        <v>400.58666799029834</v>
      </c>
      <c r="X32" s="7">
        <v>468.24645749699374</v>
      </c>
      <c r="Y32" s="7">
        <v>533.66890615397222</v>
      </c>
      <c r="Z32" s="7">
        <v>597.21198421159136</v>
      </c>
      <c r="AA32" s="7"/>
    </row>
    <row r="33" spans="5:27">
      <c r="E33">
        <v>32</v>
      </c>
      <c r="F33">
        <f t="shared" si="0"/>
        <v>4</v>
      </c>
      <c r="G33">
        <f t="shared" si="10"/>
        <v>2</v>
      </c>
      <c r="H33">
        <f t="shared" si="11"/>
        <v>1894.4024017841612</v>
      </c>
      <c r="I33">
        <f t="shared" si="3"/>
        <v>1087948.5944735331</v>
      </c>
      <c r="J33">
        <f t="shared" si="4"/>
        <v>490948.5944735331</v>
      </c>
      <c r="K33">
        <f t="shared" si="12"/>
        <v>484948.5944735331</v>
      </c>
      <c r="L33">
        <f t="shared" si="13"/>
        <v>105.73243781553813</v>
      </c>
      <c r="M33">
        <f t="shared" si="14"/>
        <v>109.69359985964748</v>
      </c>
      <c r="N33">
        <f t="shared" si="8"/>
        <v>7588.1633809627401</v>
      </c>
      <c r="P33">
        <v>3</v>
      </c>
      <c r="Q33" s="7">
        <v>153.6030716026176</v>
      </c>
      <c r="R33" s="7">
        <v>70.204068991514561</v>
      </c>
      <c r="S33" s="7">
        <v>0.36946258463810855</v>
      </c>
      <c r="T33" s="7">
        <v>63.853873443816752</v>
      </c>
      <c r="U33" s="7">
        <v>122.62003273261901</v>
      </c>
      <c r="V33" s="7">
        <v>177.93744805873661</v>
      </c>
      <c r="W33" s="7">
        <v>230.58534708191823</v>
      </c>
      <c r="X33" s="7">
        <v>281.085053978779</v>
      </c>
      <c r="Y33" s="7">
        <v>329.80683292464198</v>
      </c>
      <c r="Z33" s="7">
        <v>377.02550946820679</v>
      </c>
      <c r="AA33" s="7"/>
    </row>
    <row r="34" spans="5:27">
      <c r="E34">
        <v>33</v>
      </c>
      <c r="F34">
        <f t="shared" si="0"/>
        <v>4</v>
      </c>
      <c r="G34">
        <f t="shared" si="10"/>
        <v>3</v>
      </c>
      <c r="H34">
        <f t="shared" si="11"/>
        <v>629.70850495703758</v>
      </c>
      <c r="I34">
        <f t="shared" si="3"/>
        <v>830260.16750648618</v>
      </c>
      <c r="J34">
        <f t="shared" si="4"/>
        <v>233260.16750648618</v>
      </c>
      <c r="K34">
        <f t="shared" si="12"/>
        <v>227260.16750648618</v>
      </c>
      <c r="L34">
        <f t="shared" si="13"/>
        <v>49.880275897979047</v>
      </c>
      <c r="M34">
        <f t="shared" si="14"/>
        <v>51.761260230389908</v>
      </c>
      <c r="N34">
        <f t="shared" si="8"/>
        <v>7588.1633809627401</v>
      </c>
      <c r="P34">
        <v>4</v>
      </c>
      <c r="Q34" s="7">
        <v>178.26464120167455</v>
      </c>
      <c r="R34" s="7">
        <v>109.69359985964748</v>
      </c>
      <c r="S34" s="7">
        <v>51.761260230389908</v>
      </c>
      <c r="T34" s="7">
        <v>0.27698840393029384</v>
      </c>
      <c r="U34" s="7">
        <v>48.383390567831171</v>
      </c>
      <c r="V34" s="7">
        <v>93.609188460775968</v>
      </c>
      <c r="W34" s="7">
        <v>136.59990700875207</v>
      </c>
      <c r="X34" s="7">
        <v>177.78756543193001</v>
      </c>
      <c r="Y34" s="7">
        <v>217.47908097462371</v>
      </c>
      <c r="Z34" s="7">
        <v>255.90230404012092</v>
      </c>
      <c r="AA34" s="7"/>
    </row>
    <row r="35" spans="5:27">
      <c r="E35">
        <v>34</v>
      </c>
      <c r="F35">
        <f t="shared" si="0"/>
        <v>4</v>
      </c>
      <c r="G35">
        <f t="shared" si="10"/>
        <v>4</v>
      </c>
      <c r="H35">
        <f t="shared" si="11"/>
        <v>-2.6384434565239014</v>
      </c>
      <c r="I35">
        <f t="shared" si="3"/>
        <v>685364.66769037186</v>
      </c>
      <c r="J35">
        <f t="shared" si="4"/>
        <v>88364.667690371862</v>
      </c>
      <c r="K35">
        <f t="shared" si="12"/>
        <v>82364.667690371862</v>
      </c>
      <c r="L35">
        <f t="shared" si="13"/>
        <v>0.26686523375627852</v>
      </c>
      <c r="M35">
        <f t="shared" si="14"/>
        <v>0.27698840393029384</v>
      </c>
      <c r="N35">
        <f t="shared" si="8"/>
        <v>7588.1633809627401</v>
      </c>
      <c r="P35">
        <v>5</v>
      </c>
      <c r="Q35" s="7">
        <v>194.34161509105886</v>
      </c>
      <c r="R35" s="7">
        <v>135.4004294258215</v>
      </c>
      <c r="S35" s="7">
        <v>85.655591123901388</v>
      </c>
      <c r="T35" s="7">
        <v>41.012928975326062</v>
      </c>
      <c r="U35" s="7">
        <v>0.22153866132687378</v>
      </c>
      <c r="V35" s="7">
        <v>38.95566073781891</v>
      </c>
      <c r="W35" s="7">
        <v>75.747080354722328</v>
      </c>
      <c r="X35" s="7">
        <v>110.96909980401837</v>
      </c>
      <c r="Y35" s="7">
        <v>144.88698230919354</v>
      </c>
      <c r="Z35" s="7">
        <v>177.69769270980933</v>
      </c>
      <c r="AA35" s="7"/>
    </row>
    <row r="36" spans="5:27">
      <c r="E36">
        <v>35</v>
      </c>
      <c r="F36">
        <f t="shared" si="0"/>
        <v>4</v>
      </c>
      <c r="G36">
        <f t="shared" si="10"/>
        <v>5</v>
      </c>
      <c r="H36">
        <f t="shared" si="11"/>
        <v>-382.0466125046608</v>
      </c>
      <c r="I36">
        <f t="shared" si="3"/>
        <v>590629.36615772452</v>
      </c>
      <c r="J36">
        <f t="shared" si="4"/>
        <v>-6370.6338422754779</v>
      </c>
      <c r="K36">
        <f t="shared" si="12"/>
        <v>-12370.633842275478</v>
      </c>
      <c r="L36">
        <f t="shared" si="13"/>
        <v>46.605721043202131</v>
      </c>
      <c r="M36">
        <f t="shared" si="14"/>
        <v>48.383390567831171</v>
      </c>
      <c r="N36">
        <f t="shared" si="8"/>
        <v>7588.163380962741</v>
      </c>
      <c r="P36">
        <v>6</v>
      </c>
      <c r="Q36" s="7">
        <v>205.79099640525291</v>
      </c>
      <c r="R36" s="7">
        <v>153.69039046714718</v>
      </c>
      <c r="S36" s="7">
        <v>109.7510757177713</v>
      </c>
      <c r="T36" s="7">
        <v>70.344009650994423</v>
      </c>
      <c r="U36" s="7">
        <v>33.967181838323867</v>
      </c>
      <c r="V36" s="7">
        <v>0.18458663993228494</v>
      </c>
      <c r="W36" s="7">
        <v>32.605987787813255</v>
      </c>
      <c r="X36" s="7">
        <v>63.628249983961304</v>
      </c>
      <c r="Y36" s="7">
        <v>93.486781920066022</v>
      </c>
      <c r="Z36" s="7">
        <v>122.35640874684412</v>
      </c>
      <c r="AA36" s="7"/>
    </row>
    <row r="37" spans="5:27">
      <c r="E37">
        <v>36</v>
      </c>
      <c r="F37">
        <f t="shared" si="0"/>
        <v>4</v>
      </c>
      <c r="G37">
        <f t="shared" si="10"/>
        <v>6</v>
      </c>
      <c r="H37">
        <f t="shared" si="11"/>
        <v>-634.98539187008555</v>
      </c>
      <c r="I37">
        <f t="shared" si="3"/>
        <v>523031.13096533297</v>
      </c>
      <c r="J37">
        <f t="shared" si="4"/>
        <v>-73968.869034667034</v>
      </c>
      <c r="K37">
        <f t="shared" si="12"/>
        <v>-79968.869034667034</v>
      </c>
      <c r="L37">
        <f t="shared" si="13"/>
        <v>90.152613202280776</v>
      </c>
      <c r="M37">
        <f t="shared" si="14"/>
        <v>93.609188460775968</v>
      </c>
      <c r="N37">
        <f t="shared" si="8"/>
        <v>7588.1633809627401</v>
      </c>
      <c r="P37">
        <v>7</v>
      </c>
      <c r="Q37" s="7">
        <v>214.43061459599539</v>
      </c>
      <c r="R37" s="7">
        <v>167.48232889276568</v>
      </c>
      <c r="S37" s="7">
        <v>127.91003383809849</v>
      </c>
      <c r="T37" s="7">
        <v>92.436730742850571</v>
      </c>
      <c r="U37" s="7">
        <v>59.705785541959514</v>
      </c>
      <c r="V37" s="7">
        <v>28.989803031329174</v>
      </c>
      <c r="W37" s="7">
        <v>0.15819942428571984</v>
      </c>
      <c r="X37" s="7">
        <v>28.03755377841556</v>
      </c>
      <c r="Y37" s="7">
        <v>54.861030426289162</v>
      </c>
      <c r="Z37" s="7">
        <v>80.786663153238663</v>
      </c>
      <c r="AA37" s="7"/>
    </row>
    <row r="38" spans="5:27">
      <c r="E38">
        <v>37</v>
      </c>
      <c r="F38">
        <f t="shared" si="0"/>
        <v>4</v>
      </c>
      <c r="G38">
        <f t="shared" si="10"/>
        <v>7</v>
      </c>
      <c r="H38">
        <f t="shared" si="11"/>
        <v>-815.6559485596747</v>
      </c>
      <c r="I38">
        <f t="shared" si="3"/>
        <v>471950.38627799344</v>
      </c>
      <c r="J38">
        <f t="shared" si="4"/>
        <v>-125049.61372200656</v>
      </c>
      <c r="K38">
        <f t="shared" si="12"/>
        <v>-131049.61372200656</v>
      </c>
      <c r="L38">
        <f t="shared" si="13"/>
        <v>131.53171442920518</v>
      </c>
      <c r="M38">
        <f t="shared" si="14"/>
        <v>136.59990700875207</v>
      </c>
      <c r="N38">
        <f t="shared" si="8"/>
        <v>7588.1633809627392</v>
      </c>
      <c r="P38">
        <v>8</v>
      </c>
      <c r="Q38" s="7">
        <v>221.22226461613241</v>
      </c>
      <c r="R38" s="7">
        <v>178.31851855470472</v>
      </c>
      <c r="S38" s="7">
        <v>142.17089961769926</v>
      </c>
      <c r="T38" s="7">
        <v>109.77979686179037</v>
      </c>
      <c r="U38" s="7">
        <v>79.903171880964678</v>
      </c>
      <c r="V38" s="7">
        <v>51.87496510117731</v>
      </c>
      <c r="W38" s="7">
        <v>25.285825711864028</v>
      </c>
      <c r="X38" s="7">
        <v>0.13841288589461126</v>
      </c>
      <c r="Y38" s="7">
        <v>24.592656284510969</v>
      </c>
      <c r="Z38" s="7">
        <v>48.221685123548696</v>
      </c>
      <c r="AA38" s="7"/>
    </row>
    <row r="39" spans="5:27">
      <c r="E39">
        <v>38</v>
      </c>
      <c r="F39">
        <f t="shared" si="0"/>
        <v>4</v>
      </c>
      <c r="G39">
        <f t="shared" si="10"/>
        <v>8</v>
      </c>
      <c r="H39">
        <f t="shared" si="11"/>
        <v>-951.15886607686639</v>
      </c>
      <c r="I39">
        <f t="shared" si="3"/>
        <v>431752.68583865231</v>
      </c>
      <c r="J39">
        <f t="shared" si="4"/>
        <v>-165247.31416134769</v>
      </c>
      <c r="K39">
        <f t="shared" si="12"/>
        <v>-171247.31416134769</v>
      </c>
      <c r="L39">
        <f t="shared" si="13"/>
        <v>171.16080598463537</v>
      </c>
      <c r="M39">
        <f t="shared" si="14"/>
        <v>177.78756543193001</v>
      </c>
      <c r="N39">
        <f t="shared" si="8"/>
        <v>7588.1633809627401</v>
      </c>
      <c r="P39">
        <v>9</v>
      </c>
      <c r="Q39" s="7">
        <v>226.7264793577684</v>
      </c>
      <c r="R39" s="7">
        <v>187.09689981630444</v>
      </c>
      <c r="S39" s="7">
        <v>153.71946659653136</v>
      </c>
      <c r="T39" s="7">
        <v>123.81979210058689</v>
      </c>
      <c r="U39" s="7">
        <v>96.248915031785003</v>
      </c>
      <c r="V39" s="7">
        <v>70.390608012672956</v>
      </c>
      <c r="W39" s="7">
        <v>45.866101699702554</v>
      </c>
      <c r="X39" s="7">
        <v>22.421684463527026</v>
      </c>
      <c r="Y39" s="7">
        <v>0.12302565071546481</v>
      </c>
      <c r="Z39" s="7">
        <v>21.902033045468706</v>
      </c>
      <c r="AA39" s="7"/>
    </row>
    <row r="40" spans="5:27">
      <c r="E40">
        <v>39</v>
      </c>
      <c r="F40">
        <f t="shared" si="0"/>
        <v>4</v>
      </c>
      <c r="G40">
        <f t="shared" si="10"/>
        <v>9</v>
      </c>
      <c r="H40">
        <f t="shared" si="11"/>
        <v>-1056.5500241457933</v>
      </c>
      <c r="I40">
        <f t="shared" si="3"/>
        <v>399147.45660986286</v>
      </c>
      <c r="J40">
        <f t="shared" si="4"/>
        <v>-197852.54339013714</v>
      </c>
      <c r="K40">
        <f t="shared" si="12"/>
        <v>-203852.54339013714</v>
      </c>
      <c r="L40">
        <f t="shared" si="13"/>
        <v>209.33672146556293</v>
      </c>
      <c r="M40">
        <f t="shared" si="14"/>
        <v>217.47908097462371</v>
      </c>
      <c r="N40">
        <f t="shared" si="8"/>
        <v>7588.163380962741</v>
      </c>
      <c r="P40">
        <v>10</v>
      </c>
      <c r="Q40" s="7">
        <v>231.29386069395107</v>
      </c>
      <c r="R40" s="7">
        <v>194.37867852852273</v>
      </c>
      <c r="S40" s="7">
        <v>163.29634944012753</v>
      </c>
      <c r="T40" s="7">
        <v>135.45966020078163</v>
      </c>
      <c r="U40" s="7">
        <v>109.79702418100213</v>
      </c>
      <c r="V40" s="7">
        <v>85.733649072478713</v>
      </c>
      <c r="W40" s="7">
        <v>62.91619899485142</v>
      </c>
      <c r="X40" s="7">
        <v>41.107977052903614</v>
      </c>
      <c r="Y40" s="7">
        <v>20.140684224567352</v>
      </c>
      <c r="Z40" s="7">
        <v>0.11071730790676355</v>
      </c>
      <c r="AA40" s="7"/>
    </row>
    <row r="41" spans="5:27">
      <c r="E41">
        <v>40</v>
      </c>
      <c r="F41">
        <f t="shared" si="0"/>
        <v>4</v>
      </c>
      <c r="G41">
        <f t="shared" si="10"/>
        <v>10</v>
      </c>
      <c r="H41">
        <f t="shared" si="11"/>
        <v>-1140.8629506009349</v>
      </c>
      <c r="I41">
        <f t="shared" si="3"/>
        <v>372073.18555409141</v>
      </c>
      <c r="J41">
        <f t="shared" si="4"/>
        <v>-224926.81444590859</v>
      </c>
      <c r="K41">
        <f t="shared" si="12"/>
        <v>-230926.81444590859</v>
      </c>
      <c r="L41">
        <f t="shared" si="13"/>
        <v>246.27984468482848</v>
      </c>
      <c r="M41">
        <f t="shared" si="14"/>
        <v>255.90230404012092</v>
      </c>
      <c r="N41">
        <f t="shared" si="8"/>
        <v>7588.1633809627401</v>
      </c>
      <c r="P41" t="s">
        <v>24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5:27">
      <c r="E42">
        <v>41</v>
      </c>
      <c r="F42">
        <f t="shared" si="0"/>
        <v>5</v>
      </c>
      <c r="G42">
        <f t="shared" si="10"/>
        <v>1</v>
      </c>
      <c r="H42">
        <f t="shared" si="11"/>
        <v>7588.1633809627401</v>
      </c>
      <c r="I42">
        <f t="shared" si="3"/>
        <v>2004390.0589247504</v>
      </c>
      <c r="J42">
        <f t="shared" si="4"/>
        <v>1407390.0589247504</v>
      </c>
      <c r="K42">
        <f t="shared" si="12"/>
        <v>1401390.0589247504</v>
      </c>
      <c r="L42">
        <f t="shared" si="13"/>
        <v>187.38761482340956</v>
      </c>
      <c r="M42">
        <f t="shared" si="14"/>
        <v>194.34161509105886</v>
      </c>
      <c r="N42">
        <f t="shared" si="8"/>
        <v>9487.842669659949</v>
      </c>
    </row>
    <row r="43" spans="5:27">
      <c r="E43">
        <v>42</v>
      </c>
      <c r="F43">
        <f t="shared" si="0"/>
        <v>5</v>
      </c>
      <c r="G43">
        <f t="shared" si="10"/>
        <v>2</v>
      </c>
      <c r="H43">
        <f t="shared" si="11"/>
        <v>2844.2420461327656</v>
      </c>
      <c r="I43">
        <f t="shared" si="3"/>
        <v>1262686.6137196599</v>
      </c>
      <c r="J43">
        <f t="shared" si="4"/>
        <v>665686.61371965986</v>
      </c>
      <c r="K43">
        <f t="shared" si="12"/>
        <v>659686.61371965986</v>
      </c>
      <c r="L43">
        <f t="shared" si="13"/>
        <v>130.52456900246983</v>
      </c>
      <c r="M43">
        <f t="shared" si="14"/>
        <v>135.4004294258215</v>
      </c>
      <c r="N43">
        <f t="shared" si="8"/>
        <v>9487.842669659949</v>
      </c>
      <c r="P43" s="5" t="s">
        <v>45</v>
      </c>
      <c r="Q43" s="5" t="s">
        <v>15</v>
      </c>
    </row>
    <row r="44" spans="5:27">
      <c r="E44">
        <v>43</v>
      </c>
      <c r="F44">
        <f t="shared" si="0"/>
        <v>5</v>
      </c>
      <c r="G44">
        <f t="shared" si="10"/>
        <v>3</v>
      </c>
      <c r="H44">
        <f t="shared" si="11"/>
        <v>1262.9349345227743</v>
      </c>
      <c r="I44">
        <f t="shared" si="3"/>
        <v>963610.23373755568</v>
      </c>
      <c r="J44">
        <f t="shared" si="4"/>
        <v>366610.23373755568</v>
      </c>
      <c r="K44">
        <f t="shared" si="12"/>
        <v>360610.23373755568</v>
      </c>
      <c r="L44">
        <f t="shared" si="13"/>
        <v>82.554378637224062</v>
      </c>
      <c r="M44">
        <f t="shared" si="14"/>
        <v>85.655591123901388</v>
      </c>
      <c r="N44">
        <f t="shared" si="8"/>
        <v>9487.842669659949</v>
      </c>
      <c r="P44" s="5" t="s">
        <v>14</v>
      </c>
      <c r="Q44">
        <v>1</v>
      </c>
      <c r="R44">
        <v>2</v>
      </c>
      <c r="S44">
        <v>3</v>
      </c>
      <c r="T44">
        <v>4</v>
      </c>
      <c r="U44">
        <v>5</v>
      </c>
      <c r="V44">
        <v>6</v>
      </c>
      <c r="W44">
        <v>7</v>
      </c>
      <c r="X44">
        <v>8</v>
      </c>
      <c r="Y44">
        <v>9</v>
      </c>
      <c r="Z44">
        <v>10</v>
      </c>
      <c r="AA44" t="s">
        <v>24</v>
      </c>
    </row>
    <row r="45" spans="5:27">
      <c r="E45">
        <v>44</v>
      </c>
      <c r="F45">
        <f t="shared" si="0"/>
        <v>5</v>
      </c>
      <c r="G45">
        <f t="shared" si="10"/>
        <v>4</v>
      </c>
      <c r="H45">
        <f t="shared" si="11"/>
        <v>472.28137871777835</v>
      </c>
      <c r="I45">
        <f t="shared" si="3"/>
        <v>795442.72202293843</v>
      </c>
      <c r="J45">
        <f t="shared" si="4"/>
        <v>198442.72202293843</v>
      </c>
      <c r="K45">
        <f t="shared" si="12"/>
        <v>192442.72202293843</v>
      </c>
      <c r="L45">
        <f t="shared" si="13"/>
        <v>39.520783609995263</v>
      </c>
      <c r="M45">
        <f t="shared" si="14"/>
        <v>41.012928975326062</v>
      </c>
      <c r="N45">
        <f t="shared" si="8"/>
        <v>9487.842669659949</v>
      </c>
      <c r="P45">
        <v>1</v>
      </c>
      <c r="Q45" s="7">
        <v>80456.900893905549</v>
      </c>
      <c r="R45" s="7">
        <v>-172449.1319339269</v>
      </c>
      <c r="S45" s="7">
        <v>-274428.1927873767</v>
      </c>
      <c r="T45" s="7">
        <v>-331769.94913652242</v>
      </c>
      <c r="U45" s="7">
        <v>-369261.02777624421</v>
      </c>
      <c r="V45" s="7">
        <v>-396012.73184540815</v>
      </c>
      <c r="W45" s="7">
        <v>-416227.71174272406</v>
      </c>
      <c r="X45" s="7">
        <v>-432135.77477652335</v>
      </c>
      <c r="Y45" s="7">
        <v>-445039.15074415517</v>
      </c>
      <c r="Z45" s="7">
        <v>-455753.67435724847</v>
      </c>
      <c r="AA45" s="7"/>
    </row>
    <row r="46" spans="5:27">
      <c r="E46">
        <v>45</v>
      </c>
      <c r="F46">
        <f t="shared" si="0"/>
        <v>5</v>
      </c>
      <c r="G46">
        <f t="shared" si="10"/>
        <v>5</v>
      </c>
      <c r="H46">
        <f t="shared" si="11"/>
        <v>-2.110754765219121</v>
      </c>
      <c r="I46">
        <f t="shared" si="3"/>
        <v>685491.75770384166</v>
      </c>
      <c r="J46">
        <f t="shared" si="4"/>
        <v>88491.757703841664</v>
      </c>
      <c r="K46">
        <f t="shared" si="12"/>
        <v>82491.757703841664</v>
      </c>
      <c r="L46">
        <f t="shared" si="13"/>
        <v>0.21344207719712022</v>
      </c>
      <c r="M46">
        <f t="shared" si="14"/>
        <v>0.22153866132687378</v>
      </c>
      <c r="N46">
        <f t="shared" si="8"/>
        <v>9487.842669659949</v>
      </c>
      <c r="P46">
        <v>2</v>
      </c>
      <c r="Q46" s="7">
        <v>483939.59962818632</v>
      </c>
      <c r="R46" s="7">
        <v>81729.040767927887</v>
      </c>
      <c r="S46" s="7">
        <v>-80453.943162048352</v>
      </c>
      <c r="T46" s="7">
        <v>-171647.7340310812</v>
      </c>
      <c r="U46" s="7">
        <v>-231271.88582908135</v>
      </c>
      <c r="V46" s="7">
        <v>-273816.6117251502</v>
      </c>
      <c r="W46" s="7">
        <v>-305965.62086873024</v>
      </c>
      <c r="X46" s="7">
        <v>-331265.10009295394</v>
      </c>
      <c r="Y46" s="7">
        <v>-351786.05801987788</v>
      </c>
      <c r="Z46" s="7">
        <v>-368825.96205916733</v>
      </c>
      <c r="AA46" s="7"/>
    </row>
    <row r="47" spans="5:27">
      <c r="E47">
        <v>46</v>
      </c>
      <c r="F47">
        <f t="shared" si="0"/>
        <v>5</v>
      </c>
      <c r="G47">
        <f t="shared" si="10"/>
        <v>6</v>
      </c>
      <c r="H47">
        <f t="shared" si="11"/>
        <v>-318.37217708721732</v>
      </c>
      <c r="I47">
        <f t="shared" si="3"/>
        <v>607036.40869003185</v>
      </c>
      <c r="J47">
        <f t="shared" si="4"/>
        <v>10036.408690031851</v>
      </c>
      <c r="K47">
        <f t="shared" si="12"/>
        <v>4036.4086900318507</v>
      </c>
      <c r="L47">
        <f t="shared" si="13"/>
        <v>37.525866061431863</v>
      </c>
      <c r="M47">
        <f t="shared" si="14"/>
        <v>38.95566073781891</v>
      </c>
      <c r="N47">
        <f t="shared" si="8"/>
        <v>9487.842669659949</v>
      </c>
      <c r="P47">
        <v>3</v>
      </c>
      <c r="Q47" s="7">
        <v>822175.30720830476</v>
      </c>
      <c r="R47" s="7">
        <v>294804.18467106682</v>
      </c>
      <c r="S47" s="7">
        <v>82152.824811300728</v>
      </c>
      <c r="T47" s="7">
        <v>-37418.804524609121</v>
      </c>
      <c r="U47" s="7">
        <v>-115596.90097524563</v>
      </c>
      <c r="V47" s="7">
        <v>-171380.76681265293</v>
      </c>
      <c r="W47" s="7">
        <v>-213533.95913200302</v>
      </c>
      <c r="X47" s="7">
        <v>-246706.17319792451</v>
      </c>
      <c r="Y47" s="7">
        <v>-273612.8776069982</v>
      </c>
      <c r="Z47" s="7">
        <v>-295955.28787735873</v>
      </c>
      <c r="AA47" s="7"/>
    </row>
    <row r="48" spans="5:27">
      <c r="E48">
        <v>47</v>
      </c>
      <c r="F48">
        <f t="shared" si="0"/>
        <v>5</v>
      </c>
      <c r="G48">
        <f t="shared" si="10"/>
        <v>7</v>
      </c>
      <c r="H48">
        <f t="shared" si="11"/>
        <v>-544.27319303150193</v>
      </c>
      <c r="I48">
        <f t="shared" si="3"/>
        <v>547751.46373659221</v>
      </c>
      <c r="J48">
        <f t="shared" si="4"/>
        <v>-49248.53626340779</v>
      </c>
      <c r="K48">
        <f t="shared" si="12"/>
        <v>-55248.53626340779</v>
      </c>
      <c r="L48">
        <f t="shared" si="13"/>
        <v>72.955603540402024</v>
      </c>
      <c r="M48">
        <f t="shared" si="14"/>
        <v>75.747080354722328</v>
      </c>
      <c r="N48">
        <f t="shared" si="8"/>
        <v>9487.842669659949</v>
      </c>
      <c r="P48">
        <v>4</v>
      </c>
      <c r="Q48" s="7">
        <v>1124010.7433546064</v>
      </c>
      <c r="R48" s="7">
        <v>484948.5944735331</v>
      </c>
      <c r="S48" s="7">
        <v>227260.16750648618</v>
      </c>
      <c r="T48" s="7">
        <v>82364.667690371862</v>
      </c>
      <c r="U48" s="7">
        <v>-12370.633842275478</v>
      </c>
      <c r="V48" s="7">
        <v>-79968.869034667034</v>
      </c>
      <c r="W48" s="7">
        <v>-131049.61372200656</v>
      </c>
      <c r="X48" s="7">
        <v>-171247.31416134769</v>
      </c>
      <c r="Y48" s="7">
        <v>-203852.54339013714</v>
      </c>
      <c r="Z48" s="7">
        <v>-230926.81444590859</v>
      </c>
      <c r="AA48" s="7"/>
    </row>
    <row r="49" spans="5:27">
      <c r="E49">
        <v>48</v>
      </c>
      <c r="F49">
        <f t="shared" si="0"/>
        <v>5</v>
      </c>
      <c r="G49">
        <f t="shared" si="10"/>
        <v>8</v>
      </c>
      <c r="H49">
        <f t="shared" si="11"/>
        <v>-713.69895498971528</v>
      </c>
      <c r="I49">
        <f t="shared" si="3"/>
        <v>501097.51473118755</v>
      </c>
      <c r="J49">
        <f t="shared" si="4"/>
        <v>-95902.485268812452</v>
      </c>
      <c r="K49">
        <f t="shared" si="12"/>
        <v>-101902.48526881245</v>
      </c>
      <c r="L49">
        <f t="shared" si="13"/>
        <v>106.86359639019007</v>
      </c>
      <c r="M49">
        <f t="shared" si="14"/>
        <v>110.96909980401837</v>
      </c>
      <c r="N49">
        <f t="shared" si="8"/>
        <v>9487.842669659949</v>
      </c>
      <c r="P49">
        <v>5</v>
      </c>
      <c r="Q49" s="7">
        <v>1401390.0589247504</v>
      </c>
      <c r="R49" s="7">
        <v>659686.61371965986</v>
      </c>
      <c r="S49" s="7">
        <v>360610.23373755568</v>
      </c>
      <c r="T49" s="7">
        <v>192442.72202293843</v>
      </c>
      <c r="U49" s="7">
        <v>82491.757703841664</v>
      </c>
      <c r="V49" s="7">
        <v>4036.4086900318507</v>
      </c>
      <c r="W49" s="7">
        <v>-55248.53626340779</v>
      </c>
      <c r="X49" s="7">
        <v>-101902.48526881245</v>
      </c>
      <c r="Y49" s="7">
        <v>-139744.51814939728</v>
      </c>
      <c r="Z49" s="7">
        <v>-171167.25246974587</v>
      </c>
      <c r="AA49" s="7"/>
    </row>
    <row r="50" spans="5:27">
      <c r="E50">
        <v>49</v>
      </c>
      <c r="F50">
        <f t="shared" si="0"/>
        <v>5</v>
      </c>
      <c r="G50">
        <f t="shared" si="10"/>
        <v>9</v>
      </c>
      <c r="H50">
        <f t="shared" si="11"/>
        <v>-845.47454762388122</v>
      </c>
      <c r="I50">
        <f t="shared" si="3"/>
        <v>463255.48185060272</v>
      </c>
      <c r="J50">
        <f t="shared" si="4"/>
        <v>-133744.51814939728</v>
      </c>
      <c r="K50">
        <f t="shared" si="12"/>
        <v>-139744.51814939728</v>
      </c>
      <c r="L50">
        <f t="shared" si="13"/>
        <v>139.50635156236024</v>
      </c>
      <c r="M50">
        <f t="shared" si="14"/>
        <v>144.88698230919354</v>
      </c>
      <c r="N50">
        <f t="shared" si="8"/>
        <v>9487.842669659949</v>
      </c>
      <c r="P50">
        <v>6</v>
      </c>
      <c r="Q50" s="7">
        <v>1660723.6533635957</v>
      </c>
      <c r="R50" s="7">
        <v>823056.54100885778</v>
      </c>
      <c r="S50" s="7">
        <v>485284.82211945392</v>
      </c>
      <c r="T50" s="7">
        <v>295359.32717866777</v>
      </c>
      <c r="U50" s="7">
        <v>171182.59943496995</v>
      </c>
      <c r="V50" s="7">
        <v>82576.47783469921</v>
      </c>
      <c r="W50" s="7">
        <v>15621.080814093351</v>
      </c>
      <c r="X50" s="7">
        <v>-37069.086659100256</v>
      </c>
      <c r="Y50" s="7">
        <v>-79807.227642046928</v>
      </c>
      <c r="Z50" s="7">
        <v>-115295.52325477591</v>
      </c>
      <c r="AA50" s="7"/>
    </row>
    <row r="51" spans="5:27">
      <c r="E51">
        <v>50</v>
      </c>
      <c r="F51">
        <f t="shared" si="0"/>
        <v>5</v>
      </c>
      <c r="G51">
        <f t="shared" si="10"/>
        <v>10</v>
      </c>
      <c r="H51">
        <f t="shared" si="11"/>
        <v>-950.895021731214</v>
      </c>
      <c r="I51">
        <f t="shared" si="3"/>
        <v>431832.74753025413</v>
      </c>
      <c r="J51">
        <f t="shared" si="4"/>
        <v>-165167.25246974587</v>
      </c>
      <c r="K51">
        <f t="shared" si="12"/>
        <v>-171167.25246974587</v>
      </c>
      <c r="L51">
        <f t="shared" si="13"/>
        <v>171.0743497374022</v>
      </c>
      <c r="M51">
        <f t="shared" si="14"/>
        <v>177.69769270980933</v>
      </c>
      <c r="N51">
        <f t="shared" si="8"/>
        <v>9487.842669659949</v>
      </c>
      <c r="P51">
        <v>7</v>
      </c>
      <c r="Q51" s="7">
        <v>1905955.348884033</v>
      </c>
      <c r="R51" s="7">
        <v>977542.82865266246</v>
      </c>
      <c r="S51" s="7">
        <v>603179.92461615452</v>
      </c>
      <c r="T51" s="7">
        <v>392679.59003993799</v>
      </c>
      <c r="U51" s="7">
        <v>255050.6595755053</v>
      </c>
      <c r="V51" s="7">
        <v>156845.73849225126</v>
      </c>
      <c r="W51" s="7">
        <v>82636.989009119105</v>
      </c>
      <c r="X51" s="7">
        <v>24238.837221007096</v>
      </c>
      <c r="Y51" s="7">
        <v>-23129.174002976506</v>
      </c>
      <c r="Z51" s="7">
        <v>-62461.956062320154</v>
      </c>
      <c r="AA51" s="7"/>
    </row>
    <row r="52" spans="5:27">
      <c r="E52">
        <v>51</v>
      </c>
      <c r="F52">
        <f t="shared" si="0"/>
        <v>6</v>
      </c>
      <c r="G52">
        <f t="shared" si="10"/>
        <v>1</v>
      </c>
      <c r="H52">
        <f t="shared" si="11"/>
        <v>9487.842669659949</v>
      </c>
      <c r="I52">
        <f t="shared" si="3"/>
        <v>2263723.6533635957</v>
      </c>
      <c r="J52">
        <f t="shared" si="4"/>
        <v>1666723.6533635957</v>
      </c>
      <c r="K52">
        <f t="shared" si="12"/>
        <v>1660723.6533635957</v>
      </c>
      <c r="L52">
        <f t="shared" si="13"/>
        <v>198.43636960467595</v>
      </c>
      <c r="M52">
        <f t="shared" si="14"/>
        <v>205.79099640525291</v>
      </c>
      <c r="N52">
        <f t="shared" si="8"/>
        <v>11387.521958357158</v>
      </c>
      <c r="P52">
        <v>8</v>
      </c>
      <c r="Q52" s="7">
        <v>2139729.482550622</v>
      </c>
      <c r="R52" s="7">
        <v>1124811.3046164017</v>
      </c>
      <c r="S52" s="7">
        <v>715566.80589269567</v>
      </c>
      <c r="T52" s="7">
        <v>485452.91646626242</v>
      </c>
      <c r="U52" s="7">
        <v>335000.28868051677</v>
      </c>
      <c r="V52" s="7">
        <v>227645.03721842926</v>
      </c>
      <c r="W52" s="7">
        <v>146521.82186860999</v>
      </c>
      <c r="X52" s="7">
        <v>82682.370637655375</v>
      </c>
      <c r="Y52" s="7">
        <v>30900.803073451738</v>
      </c>
      <c r="Z52" s="7">
        <v>-12096.845741975354</v>
      </c>
      <c r="AA52" s="7"/>
    </row>
    <row r="53" spans="5:27">
      <c r="E53">
        <v>52</v>
      </c>
      <c r="F53">
        <f t="shared" si="0"/>
        <v>6</v>
      </c>
      <c r="G53">
        <f t="shared" si="10"/>
        <v>2</v>
      </c>
      <c r="H53">
        <f t="shared" si="11"/>
        <v>3794.0816904813701</v>
      </c>
      <c r="I53">
        <f t="shared" si="3"/>
        <v>1426056.5410088578</v>
      </c>
      <c r="J53">
        <f t="shared" si="4"/>
        <v>829056.54100885778</v>
      </c>
      <c r="K53">
        <f t="shared" si="12"/>
        <v>823056.54100885778</v>
      </c>
      <c r="L53">
        <f t="shared" si="13"/>
        <v>148.16683208163465</v>
      </c>
      <c r="M53">
        <f t="shared" si="14"/>
        <v>153.69039046714718</v>
      </c>
      <c r="N53">
        <f t="shared" si="8"/>
        <v>11387.521958357158</v>
      </c>
      <c r="P53">
        <v>9</v>
      </c>
      <c r="Q53" s="7">
        <v>2363928.029246273</v>
      </c>
      <c r="R53" s="7">
        <v>1266047.5387852434</v>
      </c>
      <c r="S53" s="7">
        <v>823350.22510448075</v>
      </c>
      <c r="T53" s="7">
        <v>574426.16868486698</v>
      </c>
      <c r="U53" s="7">
        <v>411675.11310640571</v>
      </c>
      <c r="V53" s="7">
        <v>295544.33656571363</v>
      </c>
      <c r="W53" s="7">
        <v>207789.87774094613</v>
      </c>
      <c r="X53" s="7">
        <v>138732.00731156685</v>
      </c>
      <c r="Y53" s="7">
        <v>82717.666421602829</v>
      </c>
      <c r="Z53" s="7">
        <v>36205.266903610085</v>
      </c>
      <c r="AA53" s="7"/>
    </row>
    <row r="54" spans="5:27">
      <c r="E54">
        <v>53</v>
      </c>
      <c r="F54">
        <f t="shared" si="0"/>
        <v>6</v>
      </c>
      <c r="G54">
        <f t="shared" si="10"/>
        <v>3</v>
      </c>
      <c r="H54">
        <f t="shared" si="11"/>
        <v>1896.1613640885105</v>
      </c>
      <c r="I54">
        <f t="shared" si="3"/>
        <v>1088284.8221194539</v>
      </c>
      <c r="J54">
        <f t="shared" si="4"/>
        <v>491284.82211945392</v>
      </c>
      <c r="K54">
        <f t="shared" si="12"/>
        <v>485284.82211945392</v>
      </c>
      <c r="L54">
        <f t="shared" si="13"/>
        <v>105.78786287744838</v>
      </c>
      <c r="M54">
        <f t="shared" si="14"/>
        <v>109.7510757177713</v>
      </c>
      <c r="N54">
        <f t="shared" si="8"/>
        <v>11387.52195835716</v>
      </c>
      <c r="P54">
        <v>10</v>
      </c>
      <c r="Q54" s="7">
        <v>2579950.5232511312</v>
      </c>
      <c r="R54" s="7">
        <v>1402133.1825090051</v>
      </c>
      <c r="S54" s="7">
        <v>927203.00815622788</v>
      </c>
      <c r="T54" s="7">
        <v>660154.75224289531</v>
      </c>
      <c r="U54" s="7">
        <v>485553.76684428938</v>
      </c>
      <c r="V54" s="7">
        <v>360967.49029424437</v>
      </c>
      <c r="W54" s="7">
        <v>266823.6155926839</v>
      </c>
      <c r="X54" s="7">
        <v>192737.63081278396</v>
      </c>
      <c r="Y54" s="7">
        <v>132644.87699880893</v>
      </c>
      <c r="Z54" s="7">
        <v>82745.902394737117</v>
      </c>
      <c r="AA54" s="7"/>
    </row>
    <row r="55" spans="5:27">
      <c r="E55">
        <v>54</v>
      </c>
      <c r="F55">
        <f t="shared" si="0"/>
        <v>6</v>
      </c>
      <c r="G55">
        <f t="shared" si="10"/>
        <v>4</v>
      </c>
      <c r="H55">
        <f t="shared" si="11"/>
        <v>947.20120089208058</v>
      </c>
      <c r="I55">
        <f t="shared" si="3"/>
        <v>898359.32717866777</v>
      </c>
      <c r="J55">
        <f t="shared" si="4"/>
        <v>301359.32717866777</v>
      </c>
      <c r="K55">
        <f t="shared" si="12"/>
        <v>295359.32717866777</v>
      </c>
      <c r="L55">
        <f t="shared" si="13"/>
        <v>67.792912149450402</v>
      </c>
      <c r="M55">
        <f t="shared" si="14"/>
        <v>70.344009650994423</v>
      </c>
      <c r="N55">
        <f t="shared" si="8"/>
        <v>11387.521958357158</v>
      </c>
      <c r="P55" t="s">
        <v>24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5:27">
      <c r="E56">
        <v>55</v>
      </c>
      <c r="F56">
        <f t="shared" si="0"/>
        <v>6</v>
      </c>
      <c r="G56">
        <f t="shared" si="10"/>
        <v>5</v>
      </c>
      <c r="H56">
        <f t="shared" si="11"/>
        <v>377.8251029742226</v>
      </c>
      <c r="I56">
        <f t="shared" si="3"/>
        <v>774182.59943496995</v>
      </c>
      <c r="J56">
        <f t="shared" si="4"/>
        <v>177182.59943496995</v>
      </c>
      <c r="K56">
        <f t="shared" si="12"/>
        <v>171182.59943496995</v>
      </c>
      <c r="L56">
        <f t="shared" si="13"/>
        <v>32.730424486062056</v>
      </c>
      <c r="M56">
        <f t="shared" si="14"/>
        <v>33.967181838323867</v>
      </c>
      <c r="N56">
        <f t="shared" si="8"/>
        <v>11387.521958357158</v>
      </c>
    </row>
    <row r="57" spans="5:27">
      <c r="E57">
        <v>56</v>
      </c>
      <c r="F57">
        <f t="shared" si="0"/>
        <v>6</v>
      </c>
      <c r="G57">
        <f t="shared" si="10"/>
        <v>6</v>
      </c>
      <c r="H57">
        <f t="shared" si="11"/>
        <v>-1.7589623043492677</v>
      </c>
      <c r="I57">
        <f t="shared" si="3"/>
        <v>685576.47783469921</v>
      </c>
      <c r="J57">
        <f t="shared" si="4"/>
        <v>88576.47783469921</v>
      </c>
      <c r="K57">
        <f t="shared" si="12"/>
        <v>82576.47783469921</v>
      </c>
      <c r="L57">
        <f t="shared" si="13"/>
        <v>0.17784057048059293</v>
      </c>
      <c r="M57">
        <f t="shared" si="14"/>
        <v>0.18458663993228494</v>
      </c>
      <c r="N57">
        <f t="shared" si="8"/>
        <v>11387.521958357158</v>
      </c>
    </row>
    <row r="58" spans="5:27">
      <c r="E58">
        <v>57</v>
      </c>
      <c r="F58">
        <f t="shared" si="0"/>
        <v>6</v>
      </c>
      <c r="G58">
        <f t="shared" si="10"/>
        <v>7</v>
      </c>
      <c r="H58">
        <f t="shared" si="11"/>
        <v>-272.89043750332928</v>
      </c>
      <c r="I58">
        <f t="shared" si="3"/>
        <v>618621.08081409335</v>
      </c>
      <c r="J58">
        <f t="shared" si="4"/>
        <v>21621.080814093351</v>
      </c>
      <c r="K58">
        <f t="shared" si="12"/>
        <v>15621.080814093351</v>
      </c>
      <c r="L58">
        <f t="shared" si="13"/>
        <v>31.410083174318682</v>
      </c>
      <c r="M58">
        <f t="shared" si="14"/>
        <v>32.605987787813255</v>
      </c>
      <c r="N58">
        <f t="shared" si="8"/>
        <v>11387.521958357156</v>
      </c>
    </row>
    <row r="59" spans="5:27">
      <c r="E59">
        <v>58</v>
      </c>
      <c r="F59">
        <f t="shared" si="0"/>
        <v>6</v>
      </c>
      <c r="G59">
        <f t="shared" si="10"/>
        <v>8</v>
      </c>
      <c r="H59">
        <f t="shared" si="11"/>
        <v>-476.23904390256416</v>
      </c>
      <c r="I59">
        <f t="shared" si="3"/>
        <v>565930.91334089974</v>
      </c>
      <c r="J59">
        <f t="shared" si="4"/>
        <v>-31069.086659100256</v>
      </c>
      <c r="K59">
        <f t="shared" si="12"/>
        <v>-37069.086659100256</v>
      </c>
      <c r="L59">
        <f t="shared" si="13"/>
        <v>61.28652464074063</v>
      </c>
      <c r="M59">
        <f t="shared" si="14"/>
        <v>63.628249983961304</v>
      </c>
      <c r="N59">
        <f t="shared" si="8"/>
        <v>11387.521958357158</v>
      </c>
    </row>
    <row r="60" spans="5:27">
      <c r="E60">
        <v>59</v>
      </c>
      <c r="F60">
        <f t="shared" si="0"/>
        <v>6</v>
      </c>
      <c r="G60">
        <f t="shared" si="10"/>
        <v>9</v>
      </c>
      <c r="H60">
        <f t="shared" si="11"/>
        <v>-634.39907110196918</v>
      </c>
      <c r="I60">
        <f t="shared" si="3"/>
        <v>523192.77235795307</v>
      </c>
      <c r="J60">
        <f t="shared" si="4"/>
        <v>-73807.227642046928</v>
      </c>
      <c r="K60">
        <f t="shared" si="12"/>
        <v>-79807.227642046928</v>
      </c>
      <c r="L60">
        <f t="shared" si="13"/>
        <v>90.034773453148787</v>
      </c>
      <c r="M60">
        <f t="shared" si="14"/>
        <v>93.486781920066022</v>
      </c>
      <c r="N60">
        <f t="shared" si="8"/>
        <v>11387.521958357158</v>
      </c>
    </row>
    <row r="61" spans="5:27">
      <c r="E61">
        <v>60</v>
      </c>
      <c r="F61">
        <f t="shared" si="0"/>
        <v>6</v>
      </c>
      <c r="G61">
        <f t="shared" si="10"/>
        <v>10</v>
      </c>
      <c r="H61">
        <f t="shared" si="11"/>
        <v>-760.92709286149318</v>
      </c>
      <c r="I61">
        <f t="shared" si="3"/>
        <v>487704.47674522409</v>
      </c>
      <c r="J61">
        <f t="shared" si="4"/>
        <v>-109295.52325477591</v>
      </c>
      <c r="K61">
        <f t="shared" si="12"/>
        <v>-115295.52325477591</v>
      </c>
      <c r="L61">
        <f t="shared" si="13"/>
        <v>117.82387721600345</v>
      </c>
      <c r="M61">
        <f t="shared" si="14"/>
        <v>122.35640874684412</v>
      </c>
      <c r="N61">
        <f t="shared" si="8"/>
        <v>11387.521958357156</v>
      </c>
    </row>
    <row r="62" spans="5:27">
      <c r="E62">
        <v>61</v>
      </c>
      <c r="F62">
        <f t="shared" si="0"/>
        <v>7</v>
      </c>
      <c r="G62">
        <f t="shared" si="10"/>
        <v>1</v>
      </c>
      <c r="H62">
        <f t="shared" si="11"/>
        <v>11387.521958357158</v>
      </c>
      <c r="I62">
        <f t="shared" si="3"/>
        <v>2508955.348884033</v>
      </c>
      <c r="J62">
        <f t="shared" si="4"/>
        <v>1911955.348884033</v>
      </c>
      <c r="K62">
        <f t="shared" si="12"/>
        <v>1905955.348884033</v>
      </c>
      <c r="L62">
        <f t="shared" si="13"/>
        <v>206.77433022277361</v>
      </c>
      <c r="M62">
        <f t="shared" si="14"/>
        <v>214.43061459599539</v>
      </c>
      <c r="N62">
        <f t="shared" si="8"/>
        <v>13287.201247054367</v>
      </c>
    </row>
    <row r="63" spans="5:27">
      <c r="E63">
        <v>62</v>
      </c>
      <c r="F63">
        <f t="shared" si="0"/>
        <v>7</v>
      </c>
      <c r="G63">
        <f t="shared" si="10"/>
        <v>2</v>
      </c>
      <c r="H63">
        <f t="shared" si="11"/>
        <v>4743.9213348299745</v>
      </c>
      <c r="I63">
        <f t="shared" si="3"/>
        <v>1580542.8286526625</v>
      </c>
      <c r="J63">
        <f t="shared" si="4"/>
        <v>983542.82865266246</v>
      </c>
      <c r="K63">
        <f t="shared" si="12"/>
        <v>977542.82865266246</v>
      </c>
      <c r="L63">
        <f t="shared" si="13"/>
        <v>161.47205077119685</v>
      </c>
      <c r="M63">
        <f t="shared" si="14"/>
        <v>167.48232889276568</v>
      </c>
      <c r="N63">
        <f t="shared" si="8"/>
        <v>13287.201247054367</v>
      </c>
    </row>
    <row r="64" spans="5:27">
      <c r="E64">
        <v>63</v>
      </c>
      <c r="F64">
        <f t="shared" si="0"/>
        <v>7</v>
      </c>
      <c r="G64">
        <f t="shared" si="10"/>
        <v>3</v>
      </c>
      <c r="H64">
        <f t="shared" si="11"/>
        <v>2529.3877936542467</v>
      </c>
      <c r="I64">
        <f t="shared" si="3"/>
        <v>1206179.9246161545</v>
      </c>
      <c r="J64">
        <f t="shared" si="4"/>
        <v>609179.92461615452</v>
      </c>
      <c r="K64">
        <f t="shared" si="12"/>
        <v>603179.92461615452</v>
      </c>
      <c r="L64">
        <f t="shared" si="13"/>
        <v>123.30017001023042</v>
      </c>
      <c r="M64">
        <f t="shared" si="14"/>
        <v>127.91003383809849</v>
      </c>
      <c r="N64">
        <f t="shared" si="8"/>
        <v>13287.201247054367</v>
      </c>
    </row>
    <row r="65" spans="5:14">
      <c r="E65">
        <v>64</v>
      </c>
      <c r="F65">
        <f t="shared" si="0"/>
        <v>7</v>
      </c>
      <c r="G65">
        <f t="shared" si="10"/>
        <v>4</v>
      </c>
      <c r="H65">
        <f t="shared" si="11"/>
        <v>1422.1210230663828</v>
      </c>
      <c r="I65">
        <f t="shared" si="3"/>
        <v>995679.59003993799</v>
      </c>
      <c r="J65">
        <f t="shared" si="4"/>
        <v>398679.59003993799</v>
      </c>
      <c r="K65">
        <f t="shared" si="12"/>
        <v>392679.59003993799</v>
      </c>
      <c r="L65">
        <f t="shared" si="13"/>
        <v>89.092470579963916</v>
      </c>
      <c r="M65">
        <f t="shared" si="14"/>
        <v>92.436730742850571</v>
      </c>
      <c r="N65">
        <f t="shared" si="8"/>
        <v>13287.201247054367</v>
      </c>
    </row>
    <row r="66" spans="5:14">
      <c r="E66">
        <v>65</v>
      </c>
      <c r="F66">
        <f t="shared" si="0"/>
        <v>7</v>
      </c>
      <c r="G66">
        <f t="shared" si="10"/>
        <v>5</v>
      </c>
      <c r="H66">
        <f t="shared" si="11"/>
        <v>757.7609607136643</v>
      </c>
      <c r="I66">
        <f t="shared" si="3"/>
        <v>858050.6595755053</v>
      </c>
      <c r="J66">
        <f t="shared" si="4"/>
        <v>261050.6595755053</v>
      </c>
      <c r="K66">
        <f t="shared" si="12"/>
        <v>255050.6595755053</v>
      </c>
      <c r="L66">
        <f t="shared" si="13"/>
        <v>57.537980842774623</v>
      </c>
      <c r="M66">
        <f t="shared" si="14"/>
        <v>59.705785541959514</v>
      </c>
      <c r="N66">
        <f t="shared" si="8"/>
        <v>13287.201247054365</v>
      </c>
    </row>
    <row r="67" spans="5:14">
      <c r="E67">
        <v>66</v>
      </c>
      <c r="F67">
        <f t="shared" ref="F67:F101" si="15">FLOOR((E67-1)/10,1)+1</f>
        <v>7</v>
      </c>
      <c r="G67">
        <f t="shared" si="10"/>
        <v>6</v>
      </c>
      <c r="H67">
        <f t="shared" si="11"/>
        <v>314.85425247851902</v>
      </c>
      <c r="I67">
        <f t="shared" ref="I67:I101" si="16">POWER($C$3*(($C$7+H67)/(2*PI()))^2,1/3)</f>
        <v>759845.73849225126</v>
      </c>
      <c r="J67">
        <f t="shared" ref="J67:J101" si="17">$B$5+(I67-$C$6)</f>
        <v>162845.73849225126</v>
      </c>
      <c r="K67">
        <f t="shared" si="12"/>
        <v>156845.73849225126</v>
      </c>
      <c r="L67">
        <f t="shared" si="13"/>
        <v>27.933698761281494</v>
      </c>
      <c r="M67">
        <f t="shared" si="14"/>
        <v>28.989803031329174</v>
      </c>
      <c r="N67">
        <f t="shared" ref="N67:N101" si="18">G67*($C$7+H67)</f>
        <v>13287.201247054367</v>
      </c>
    </row>
    <row r="68" spans="5:14">
      <c r="E68">
        <v>67</v>
      </c>
      <c r="F68">
        <f t="shared" si="15"/>
        <v>7</v>
      </c>
      <c r="G68">
        <f t="shared" si="10"/>
        <v>7</v>
      </c>
      <c r="H68">
        <f t="shared" si="11"/>
        <v>-1.5076819751565151</v>
      </c>
      <c r="I68">
        <f t="shared" si="16"/>
        <v>685636.9890091191</v>
      </c>
      <c r="J68">
        <f t="shared" si="17"/>
        <v>88636.989009119105</v>
      </c>
      <c r="K68">
        <f t="shared" si="12"/>
        <v>82636.989009119105</v>
      </c>
      <c r="L68">
        <f t="shared" si="13"/>
        <v>0.15241774251278598</v>
      </c>
      <c r="M68">
        <f t="shared" si="14"/>
        <v>0.15819942428571984</v>
      </c>
      <c r="N68">
        <f t="shared" si="18"/>
        <v>13287.201247054367</v>
      </c>
    </row>
    <row r="69" spans="5:14">
      <c r="E69">
        <v>68</v>
      </c>
      <c r="F69">
        <f t="shared" si="15"/>
        <v>7</v>
      </c>
      <c r="G69">
        <f t="shared" si="10"/>
        <v>8</v>
      </c>
      <c r="H69">
        <f t="shared" si="11"/>
        <v>-238.77913281541305</v>
      </c>
      <c r="I69">
        <f t="shared" si="16"/>
        <v>627238.8372210071</v>
      </c>
      <c r="J69">
        <f t="shared" si="17"/>
        <v>30238.837221007096</v>
      </c>
      <c r="K69">
        <f t="shared" si="12"/>
        <v>24238.837221007096</v>
      </c>
      <c r="L69">
        <f t="shared" si="13"/>
        <v>27.009725026672314</v>
      </c>
      <c r="M69">
        <f t="shared" si="14"/>
        <v>28.03755377841556</v>
      </c>
      <c r="N69">
        <f t="shared" si="18"/>
        <v>13287.201247054367</v>
      </c>
    </row>
    <row r="70" spans="5:14">
      <c r="E70">
        <v>69</v>
      </c>
      <c r="F70">
        <f t="shared" si="15"/>
        <v>7</v>
      </c>
      <c r="G70">
        <f t="shared" si="10"/>
        <v>9</v>
      </c>
      <c r="H70">
        <f t="shared" si="11"/>
        <v>-423.32359458005703</v>
      </c>
      <c r="I70">
        <f t="shared" si="16"/>
        <v>579870.82599702349</v>
      </c>
      <c r="J70">
        <f t="shared" si="17"/>
        <v>-17129.174002976506</v>
      </c>
      <c r="K70">
        <f t="shared" si="12"/>
        <v>-23129.174002976506</v>
      </c>
      <c r="L70">
        <f t="shared" si="13"/>
        <v>52.843921940849896</v>
      </c>
      <c r="M70">
        <f t="shared" si="14"/>
        <v>54.861030426289162</v>
      </c>
      <c r="N70">
        <f t="shared" si="18"/>
        <v>13287.201247054367</v>
      </c>
    </row>
    <row r="71" spans="5:14">
      <c r="E71">
        <v>70</v>
      </c>
      <c r="F71">
        <f t="shared" si="15"/>
        <v>7</v>
      </c>
      <c r="G71">
        <f t="shared" si="10"/>
        <v>10</v>
      </c>
      <c r="H71">
        <f t="shared" si="11"/>
        <v>-570.95916399177236</v>
      </c>
      <c r="I71">
        <f t="shared" si="16"/>
        <v>540538.04393767985</v>
      </c>
      <c r="J71">
        <f t="shared" si="17"/>
        <v>-56461.956062320154</v>
      </c>
      <c r="K71">
        <f t="shared" si="12"/>
        <v>-62461.956062320154</v>
      </c>
      <c r="L71">
        <f t="shared" si="13"/>
        <v>77.807803075790503</v>
      </c>
      <c r="M71">
        <f t="shared" si="14"/>
        <v>80.786663153238663</v>
      </c>
      <c r="N71">
        <f t="shared" si="18"/>
        <v>13287.201247054365</v>
      </c>
    </row>
    <row r="72" spans="5:14">
      <c r="E72">
        <v>71</v>
      </c>
      <c r="F72">
        <f t="shared" si="15"/>
        <v>8</v>
      </c>
      <c r="G72">
        <f t="shared" si="10"/>
        <v>1</v>
      </c>
      <c r="H72">
        <f t="shared" si="11"/>
        <v>13287.201247054367</v>
      </c>
      <c r="I72">
        <f t="shared" si="16"/>
        <v>2742729.482550622</v>
      </c>
      <c r="J72">
        <f t="shared" si="17"/>
        <v>2145729.482550622</v>
      </c>
      <c r="K72">
        <f t="shared" si="12"/>
        <v>2139729.482550622</v>
      </c>
      <c r="L72">
        <f t="shared" si="13"/>
        <v>213.32923834585381</v>
      </c>
      <c r="M72">
        <f t="shared" si="14"/>
        <v>221.22226461613241</v>
      </c>
      <c r="N72">
        <f t="shared" si="18"/>
        <v>15186.880535751576</v>
      </c>
    </row>
    <row r="73" spans="5:14">
      <c r="E73">
        <v>72</v>
      </c>
      <c r="F73">
        <f t="shared" si="15"/>
        <v>8</v>
      </c>
      <c r="G73">
        <f t="shared" si="10"/>
        <v>2</v>
      </c>
      <c r="H73">
        <f t="shared" si="11"/>
        <v>5693.760979178579</v>
      </c>
      <c r="I73">
        <f t="shared" si="16"/>
        <v>1727811.3046164017</v>
      </c>
      <c r="J73">
        <f t="shared" si="17"/>
        <v>1130811.3046164017</v>
      </c>
      <c r="K73">
        <f t="shared" si="12"/>
        <v>1124811.3046164017</v>
      </c>
      <c r="L73">
        <f t="shared" si="13"/>
        <v>171.92684473944482</v>
      </c>
      <c r="M73">
        <f t="shared" si="14"/>
        <v>178.31851855470472</v>
      </c>
      <c r="N73">
        <f t="shared" si="18"/>
        <v>15186.880535751576</v>
      </c>
    </row>
    <row r="74" spans="5:14">
      <c r="E74">
        <v>73</v>
      </c>
      <c r="F74">
        <f t="shared" si="15"/>
        <v>8</v>
      </c>
      <c r="G74">
        <f t="shared" si="10"/>
        <v>3</v>
      </c>
      <c r="H74">
        <f t="shared" si="11"/>
        <v>3162.6142232199827</v>
      </c>
      <c r="I74">
        <f t="shared" si="16"/>
        <v>1318566.8058926957</v>
      </c>
      <c r="J74">
        <f t="shared" si="17"/>
        <v>721566.80589269567</v>
      </c>
      <c r="K74">
        <f t="shared" si="12"/>
        <v>715566.80589269567</v>
      </c>
      <c r="L74">
        <f t="shared" si="13"/>
        <v>137.05497933470465</v>
      </c>
      <c r="M74">
        <f t="shared" si="14"/>
        <v>142.17089961769926</v>
      </c>
      <c r="N74">
        <f t="shared" si="18"/>
        <v>15186.880535751574</v>
      </c>
    </row>
    <row r="75" spans="5:14">
      <c r="E75">
        <v>74</v>
      </c>
      <c r="F75">
        <f t="shared" si="15"/>
        <v>8</v>
      </c>
      <c r="G75">
        <f t="shared" si="10"/>
        <v>4</v>
      </c>
      <c r="H75">
        <f t="shared" si="11"/>
        <v>1897.040845240685</v>
      </c>
      <c r="I75">
        <f t="shared" si="16"/>
        <v>1088452.9164662624</v>
      </c>
      <c r="J75">
        <f t="shared" si="17"/>
        <v>491452.91646626242</v>
      </c>
      <c r="K75">
        <f t="shared" si="12"/>
        <v>485452.91646626242</v>
      </c>
      <c r="L75">
        <f t="shared" si="13"/>
        <v>105.81555923185779</v>
      </c>
      <c r="M75">
        <f t="shared" si="14"/>
        <v>109.77979686179037</v>
      </c>
      <c r="N75">
        <f t="shared" si="18"/>
        <v>15186.880535751576</v>
      </c>
    </row>
    <row r="76" spans="5:14">
      <c r="E76">
        <v>75</v>
      </c>
      <c r="F76">
        <f t="shared" si="15"/>
        <v>8</v>
      </c>
      <c r="G76">
        <f t="shared" si="10"/>
        <v>5</v>
      </c>
      <c r="H76">
        <f t="shared" si="11"/>
        <v>1137.6968184531065</v>
      </c>
      <c r="I76">
        <f t="shared" si="16"/>
        <v>938000.28868051677</v>
      </c>
      <c r="J76">
        <f t="shared" si="17"/>
        <v>341000.28868051677</v>
      </c>
      <c r="K76">
        <f t="shared" si="12"/>
        <v>335000.28868051677</v>
      </c>
      <c r="L76">
        <f t="shared" si="13"/>
        <v>77.008417368014094</v>
      </c>
      <c r="M76">
        <f t="shared" si="14"/>
        <v>79.903171880964678</v>
      </c>
      <c r="N76">
        <f t="shared" si="18"/>
        <v>15186.880535751578</v>
      </c>
    </row>
    <row r="77" spans="5:14">
      <c r="E77">
        <v>76</v>
      </c>
      <c r="F77">
        <f t="shared" si="15"/>
        <v>8</v>
      </c>
      <c r="G77">
        <f t="shared" si="10"/>
        <v>6</v>
      </c>
      <c r="H77">
        <f t="shared" si="11"/>
        <v>631.4674672613869</v>
      </c>
      <c r="I77">
        <f t="shared" si="16"/>
        <v>830645.03721842926</v>
      </c>
      <c r="J77">
        <f t="shared" si="17"/>
        <v>233645.03721842926</v>
      </c>
      <c r="K77">
        <f t="shared" si="12"/>
        <v>227645.03721842926</v>
      </c>
      <c r="L77">
        <f t="shared" si="13"/>
        <v>49.989872183074823</v>
      </c>
      <c r="M77">
        <f t="shared" si="14"/>
        <v>51.87496510117731</v>
      </c>
      <c r="N77">
        <f t="shared" si="18"/>
        <v>15186.880535751574</v>
      </c>
    </row>
    <row r="78" spans="5:14">
      <c r="E78">
        <v>77</v>
      </c>
      <c r="F78">
        <f t="shared" si="15"/>
        <v>8</v>
      </c>
      <c r="G78">
        <f t="shared" si="10"/>
        <v>7</v>
      </c>
      <c r="H78">
        <f t="shared" si="11"/>
        <v>269.87507355301608</v>
      </c>
      <c r="I78">
        <f t="shared" si="16"/>
        <v>749521.82186860999</v>
      </c>
      <c r="J78">
        <f t="shared" si="17"/>
        <v>152521.82186860999</v>
      </c>
      <c r="K78">
        <f t="shared" si="12"/>
        <v>146521.82186860999</v>
      </c>
      <c r="L78">
        <f t="shared" si="13"/>
        <v>24.364284449387615</v>
      </c>
      <c r="M78">
        <f t="shared" si="14"/>
        <v>25.285825711864028</v>
      </c>
      <c r="N78">
        <f t="shared" si="18"/>
        <v>15186.880535751576</v>
      </c>
    </row>
    <row r="79" spans="5:14">
      <c r="E79">
        <v>78</v>
      </c>
      <c r="F79">
        <f t="shared" si="15"/>
        <v>8</v>
      </c>
      <c r="G79">
        <f t="shared" si="10"/>
        <v>8</v>
      </c>
      <c r="H79">
        <f t="shared" si="11"/>
        <v>-1.3192217282619507</v>
      </c>
      <c r="I79">
        <f t="shared" si="16"/>
        <v>685682.37063765537</v>
      </c>
      <c r="J79">
        <f t="shared" si="17"/>
        <v>88682.370637655375</v>
      </c>
      <c r="K79">
        <f t="shared" si="12"/>
        <v>82682.370637655375</v>
      </c>
      <c r="L79">
        <f t="shared" si="13"/>
        <v>0.13335434965520521</v>
      </c>
      <c r="M79">
        <f t="shared" si="14"/>
        <v>0.13841288589461126</v>
      </c>
      <c r="N79">
        <f t="shared" si="18"/>
        <v>15186.880535751576</v>
      </c>
    </row>
    <row r="80" spans="5:14">
      <c r="E80">
        <v>79</v>
      </c>
      <c r="F80">
        <f t="shared" si="15"/>
        <v>8</v>
      </c>
      <c r="G80">
        <f t="shared" si="10"/>
        <v>9</v>
      </c>
      <c r="H80">
        <f t="shared" si="11"/>
        <v>-212.24811805814505</v>
      </c>
      <c r="I80">
        <f t="shared" si="16"/>
        <v>633900.80307345174</v>
      </c>
      <c r="J80">
        <f t="shared" si="17"/>
        <v>36900.803073451738</v>
      </c>
      <c r="K80">
        <f t="shared" si="12"/>
        <v>30900.803073451738</v>
      </c>
      <c r="L80">
        <f t="shared" si="13"/>
        <v>23.691455914818842</v>
      </c>
      <c r="M80">
        <f t="shared" si="14"/>
        <v>24.592656284510969</v>
      </c>
      <c r="N80">
        <f t="shared" si="18"/>
        <v>15186.880535751574</v>
      </c>
    </row>
    <row r="81" spans="5:14">
      <c r="E81">
        <v>80</v>
      </c>
      <c r="F81">
        <f t="shared" si="15"/>
        <v>8</v>
      </c>
      <c r="G81">
        <f t="shared" si="10"/>
        <v>10</v>
      </c>
      <c r="H81">
        <f t="shared" si="11"/>
        <v>-380.99123512205125</v>
      </c>
      <c r="I81">
        <f t="shared" si="16"/>
        <v>590903.15425802465</v>
      </c>
      <c r="J81">
        <f t="shared" si="17"/>
        <v>-6096.845741975354</v>
      </c>
      <c r="K81">
        <f t="shared" si="12"/>
        <v>-12096.845741975354</v>
      </c>
      <c r="L81">
        <f t="shared" si="13"/>
        <v>46.449988486987635</v>
      </c>
      <c r="M81">
        <f t="shared" si="14"/>
        <v>48.221685123548696</v>
      </c>
      <c r="N81">
        <f t="shared" si="18"/>
        <v>15186.880535751578</v>
      </c>
    </row>
    <row r="82" spans="5:14">
      <c r="E82">
        <v>81</v>
      </c>
      <c r="F82">
        <f t="shared" si="15"/>
        <v>9</v>
      </c>
      <c r="G82">
        <f t="shared" si="10"/>
        <v>1</v>
      </c>
      <c r="H82">
        <f t="shared" si="11"/>
        <v>15186.880535751576</v>
      </c>
      <c r="I82">
        <f t="shared" si="16"/>
        <v>2966928.029246273</v>
      </c>
      <c r="J82">
        <f t="shared" si="17"/>
        <v>2369928.029246273</v>
      </c>
      <c r="K82">
        <f t="shared" si="12"/>
        <v>2363928.029246273</v>
      </c>
      <c r="L82">
        <f t="shared" si="13"/>
        <v>218.64184139177803</v>
      </c>
      <c r="M82">
        <f t="shared" si="14"/>
        <v>226.7264793577684</v>
      </c>
      <c r="N82">
        <f t="shared" si="18"/>
        <v>17086.559824448785</v>
      </c>
    </row>
    <row r="83" spans="5:14">
      <c r="E83">
        <v>82</v>
      </c>
      <c r="F83">
        <f t="shared" si="15"/>
        <v>9</v>
      </c>
      <c r="G83">
        <f t="shared" si="10"/>
        <v>2</v>
      </c>
      <c r="H83">
        <f t="shared" si="11"/>
        <v>6643.6006235271834</v>
      </c>
      <c r="I83">
        <f t="shared" si="16"/>
        <v>1869047.5387852434</v>
      </c>
      <c r="J83">
        <f t="shared" si="17"/>
        <v>1272047.5387852434</v>
      </c>
      <c r="K83">
        <f t="shared" si="12"/>
        <v>1266047.5387852434</v>
      </c>
      <c r="L83">
        <f t="shared" si="13"/>
        <v>180.39691058524863</v>
      </c>
      <c r="M83">
        <f t="shared" si="14"/>
        <v>187.09689981630444</v>
      </c>
      <c r="N83">
        <f t="shared" si="18"/>
        <v>17086.559824448785</v>
      </c>
    </row>
    <row r="84" spans="5:14">
      <c r="E84">
        <v>83</v>
      </c>
      <c r="F84">
        <f t="shared" si="15"/>
        <v>9</v>
      </c>
      <c r="G84">
        <f t="shared" si="10"/>
        <v>3</v>
      </c>
      <c r="H84">
        <f t="shared" si="11"/>
        <v>3795.8406527857192</v>
      </c>
      <c r="I84">
        <f t="shared" si="16"/>
        <v>1426350.2251044807</v>
      </c>
      <c r="J84">
        <f t="shared" si="17"/>
        <v>829350.22510448075</v>
      </c>
      <c r="K84">
        <f t="shared" si="12"/>
        <v>823350.22510448075</v>
      </c>
      <c r="L84">
        <f t="shared" si="13"/>
        <v>148.19488058349341</v>
      </c>
      <c r="M84">
        <f t="shared" si="14"/>
        <v>153.71946659653136</v>
      </c>
      <c r="N84">
        <f t="shared" si="18"/>
        <v>17086.559824448785</v>
      </c>
    </row>
    <row r="85" spans="5:14">
      <c r="E85">
        <v>84</v>
      </c>
      <c r="F85">
        <f t="shared" si="15"/>
        <v>9</v>
      </c>
      <c r="G85">
        <f t="shared" si="10"/>
        <v>4</v>
      </c>
      <c r="H85">
        <f t="shared" si="11"/>
        <v>2371.9606674149873</v>
      </c>
      <c r="I85">
        <f t="shared" si="16"/>
        <v>1177426.168684867</v>
      </c>
      <c r="J85">
        <f t="shared" si="17"/>
        <v>580426.16868486698</v>
      </c>
      <c r="K85">
        <f t="shared" si="12"/>
        <v>574426.16868486698</v>
      </c>
      <c r="L85">
        <f t="shared" si="13"/>
        <v>119.35536201208085</v>
      </c>
      <c r="M85">
        <f t="shared" si="14"/>
        <v>123.81979210058689</v>
      </c>
      <c r="N85">
        <f t="shared" si="18"/>
        <v>17086.559824448785</v>
      </c>
    </row>
    <row r="86" spans="5:14">
      <c r="E86">
        <v>85</v>
      </c>
      <c r="F86">
        <f t="shared" si="15"/>
        <v>9</v>
      </c>
      <c r="G86">
        <f t="shared" si="10"/>
        <v>5</v>
      </c>
      <c r="H86">
        <f t="shared" si="11"/>
        <v>1517.6326761925482</v>
      </c>
      <c r="I86">
        <f t="shared" si="16"/>
        <v>1014675.1131064057</v>
      </c>
      <c r="J86">
        <f t="shared" si="17"/>
        <v>417675.11310640571</v>
      </c>
      <c r="K86">
        <f t="shared" si="12"/>
        <v>411675.11310640571</v>
      </c>
      <c r="L86">
        <f t="shared" si="13"/>
        <v>92.768176987724118</v>
      </c>
      <c r="M86">
        <f t="shared" si="14"/>
        <v>96.248915031785003</v>
      </c>
      <c r="N86">
        <f t="shared" si="18"/>
        <v>17086.559824448785</v>
      </c>
    </row>
    <row r="87" spans="5:14">
      <c r="E87">
        <v>86</v>
      </c>
      <c r="F87">
        <f t="shared" si="15"/>
        <v>9</v>
      </c>
      <c r="G87">
        <f t="shared" si="10"/>
        <v>6</v>
      </c>
      <c r="H87">
        <f t="shared" si="11"/>
        <v>948.08068204425524</v>
      </c>
      <c r="I87">
        <f t="shared" si="16"/>
        <v>898544.33656571363</v>
      </c>
      <c r="J87">
        <f t="shared" si="17"/>
        <v>301544.33656571363</v>
      </c>
      <c r="K87">
        <f t="shared" si="12"/>
        <v>295544.33656571363</v>
      </c>
      <c r="L87">
        <f t="shared" si="13"/>
        <v>67.837833538012291</v>
      </c>
      <c r="M87">
        <f t="shared" si="14"/>
        <v>70.390608012672956</v>
      </c>
      <c r="N87">
        <f t="shared" si="18"/>
        <v>17086.559824448785</v>
      </c>
    </row>
    <row r="88" spans="5:14">
      <c r="E88">
        <v>87</v>
      </c>
      <c r="F88">
        <f t="shared" si="15"/>
        <v>9</v>
      </c>
      <c r="G88">
        <f t="shared" si="10"/>
        <v>7</v>
      </c>
      <c r="H88">
        <f t="shared" si="11"/>
        <v>541.25782908118902</v>
      </c>
      <c r="I88">
        <f t="shared" si="16"/>
        <v>810789.87774094613</v>
      </c>
      <c r="J88">
        <f t="shared" si="17"/>
        <v>213789.87774094613</v>
      </c>
      <c r="K88">
        <f t="shared" si="12"/>
        <v>207789.87774094613</v>
      </c>
      <c r="L88">
        <f t="shared" si="13"/>
        <v>44.198271543785616</v>
      </c>
      <c r="M88">
        <f t="shared" si="14"/>
        <v>45.866101699702554</v>
      </c>
      <c r="N88">
        <f t="shared" si="18"/>
        <v>17086.559824448785</v>
      </c>
    </row>
    <row r="89" spans="5:14">
      <c r="E89">
        <v>88</v>
      </c>
      <c r="F89">
        <f t="shared" si="15"/>
        <v>9</v>
      </c>
      <c r="G89">
        <f t="shared" ref="G89:G101" si="19">MOD((E89-1),10)+1</f>
        <v>8</v>
      </c>
      <c r="H89">
        <f t="shared" ref="H89:H101" si="20">(F89/G89-1)*$C$7-($C$9/G89)</f>
        <v>236.14068935888918</v>
      </c>
      <c r="I89">
        <f t="shared" si="16"/>
        <v>741732.00731156685</v>
      </c>
      <c r="J89">
        <f t="shared" si="17"/>
        <v>144732.00731156685</v>
      </c>
      <c r="K89">
        <f t="shared" ref="K89:K101" si="21">$B$4+(I89-$C$6)</f>
        <v>138732.00731156685</v>
      </c>
      <c r="L89">
        <f t="shared" ref="L89:L101" si="22">SQRT($C$3)*ABS(SQRT(2/$B$4-1/$C$6) -SQRT(2/$B$4-1/I89))</f>
        <v>21.604270392255582</v>
      </c>
      <c r="M89">
        <f t="shared" ref="M89:M101" si="23">SQRT($C$3)*ABS(SQRT(2/$B$5-1/$C$6) -SQRT(2/$B$5-1/I89))</f>
        <v>22.421684463527026</v>
      </c>
      <c r="N89">
        <f t="shared" si="18"/>
        <v>17086.559824448785</v>
      </c>
    </row>
    <row r="90" spans="5:14">
      <c r="E90">
        <v>89</v>
      </c>
      <c r="F90">
        <f t="shared" si="15"/>
        <v>9</v>
      </c>
      <c r="G90">
        <f t="shared" si="19"/>
        <v>9</v>
      </c>
      <c r="H90">
        <f t="shared" si="20"/>
        <v>-1.1726415362328451</v>
      </c>
      <c r="I90">
        <f t="shared" si="16"/>
        <v>685717.66642160283</v>
      </c>
      <c r="J90">
        <f t="shared" si="17"/>
        <v>88717.666421602829</v>
      </c>
      <c r="K90">
        <f t="shared" si="21"/>
        <v>82717.666421602829</v>
      </c>
      <c r="L90">
        <f t="shared" si="22"/>
        <v>0.11852947496308212</v>
      </c>
      <c r="M90">
        <f t="shared" si="23"/>
        <v>0.12302565071546481</v>
      </c>
      <c r="N90">
        <f t="shared" si="18"/>
        <v>17086.559824448785</v>
      </c>
    </row>
    <row r="91" spans="5:14">
      <c r="E91">
        <v>90</v>
      </c>
      <c r="F91">
        <f t="shared" si="15"/>
        <v>9</v>
      </c>
      <c r="G91">
        <f t="shared" si="19"/>
        <v>10</v>
      </c>
      <c r="H91">
        <f t="shared" si="20"/>
        <v>-191.0233062523304</v>
      </c>
      <c r="I91">
        <f t="shared" si="16"/>
        <v>639205.26690361009</v>
      </c>
      <c r="J91">
        <f t="shared" si="17"/>
        <v>42205.266903610085</v>
      </c>
      <c r="K91">
        <f t="shared" si="21"/>
        <v>36205.266903610085</v>
      </c>
      <c r="L91">
        <f t="shared" si="22"/>
        <v>21.099668485256888</v>
      </c>
      <c r="M91">
        <f t="shared" si="23"/>
        <v>21.902033045468706</v>
      </c>
      <c r="N91">
        <f t="shared" si="18"/>
        <v>17086.559824448785</v>
      </c>
    </row>
    <row r="92" spans="5:14">
      <c r="E92">
        <v>91</v>
      </c>
      <c r="F92">
        <f t="shared" si="15"/>
        <v>10</v>
      </c>
      <c r="G92">
        <f t="shared" si="19"/>
        <v>1</v>
      </c>
      <c r="H92">
        <f t="shared" si="20"/>
        <v>17086.559824448785</v>
      </c>
      <c r="I92">
        <f t="shared" si="16"/>
        <v>3182950.5232511312</v>
      </c>
      <c r="J92">
        <f t="shared" si="17"/>
        <v>2585950.5232511312</v>
      </c>
      <c r="K92">
        <f t="shared" si="21"/>
        <v>2579950.5232511312</v>
      </c>
      <c r="L92">
        <f t="shared" si="22"/>
        <v>223.05039559556832</v>
      </c>
      <c r="M92">
        <f t="shared" si="23"/>
        <v>231.29386069395107</v>
      </c>
      <c r="N92">
        <f t="shared" si="18"/>
        <v>18986.239113145995</v>
      </c>
    </row>
    <row r="93" spans="5:14">
      <c r="E93">
        <v>92</v>
      </c>
      <c r="F93">
        <f t="shared" si="15"/>
        <v>10</v>
      </c>
      <c r="G93">
        <f t="shared" si="19"/>
        <v>2</v>
      </c>
      <c r="H93">
        <f t="shared" si="20"/>
        <v>7593.4402678757879</v>
      </c>
      <c r="I93">
        <f t="shared" si="16"/>
        <v>2005133.1825090051</v>
      </c>
      <c r="J93">
        <f t="shared" si="17"/>
        <v>1408133.1825090051</v>
      </c>
      <c r="K93">
        <f t="shared" si="21"/>
        <v>1402133.1825090051</v>
      </c>
      <c r="L93">
        <f t="shared" si="22"/>
        <v>187.42337977723486</v>
      </c>
      <c r="M93">
        <f t="shared" si="23"/>
        <v>194.37867852852273</v>
      </c>
      <c r="N93">
        <f t="shared" si="18"/>
        <v>18986.239113145995</v>
      </c>
    </row>
    <row r="94" spans="5:14">
      <c r="E94">
        <v>93</v>
      </c>
      <c r="F94">
        <f t="shared" si="15"/>
        <v>10</v>
      </c>
      <c r="G94">
        <f t="shared" si="19"/>
        <v>3</v>
      </c>
      <c r="H94">
        <f t="shared" si="20"/>
        <v>4429.0670823514565</v>
      </c>
      <c r="I94">
        <f t="shared" si="16"/>
        <v>1530203.0081562279</v>
      </c>
      <c r="J94">
        <f t="shared" si="17"/>
        <v>933203.00815622788</v>
      </c>
      <c r="K94">
        <f t="shared" si="21"/>
        <v>927203.00815622788</v>
      </c>
      <c r="L94">
        <f t="shared" si="22"/>
        <v>157.43364200647457</v>
      </c>
      <c r="M94">
        <f t="shared" si="23"/>
        <v>163.29634944012753</v>
      </c>
      <c r="N94">
        <f t="shared" si="18"/>
        <v>18986.239113145995</v>
      </c>
    </row>
    <row r="95" spans="5:14">
      <c r="E95">
        <v>94</v>
      </c>
      <c r="F95">
        <f t="shared" si="15"/>
        <v>10</v>
      </c>
      <c r="G95">
        <f t="shared" si="19"/>
        <v>4</v>
      </c>
      <c r="H95">
        <f t="shared" si="20"/>
        <v>2846.8804895892895</v>
      </c>
      <c r="I95">
        <f t="shared" si="16"/>
        <v>1263154.7522428953</v>
      </c>
      <c r="J95">
        <f t="shared" si="17"/>
        <v>666154.75224289531</v>
      </c>
      <c r="K95">
        <f t="shared" si="21"/>
        <v>660154.75224289531</v>
      </c>
      <c r="L95">
        <f t="shared" si="22"/>
        <v>130.58169811191277</v>
      </c>
      <c r="M95">
        <f t="shared" si="23"/>
        <v>135.45966020078163</v>
      </c>
      <c r="N95">
        <f t="shared" si="18"/>
        <v>18986.239113145995</v>
      </c>
    </row>
    <row r="96" spans="5:14">
      <c r="E96">
        <v>95</v>
      </c>
      <c r="F96">
        <f t="shared" si="15"/>
        <v>10</v>
      </c>
      <c r="G96">
        <f t="shared" si="19"/>
        <v>5</v>
      </c>
      <c r="H96">
        <f t="shared" si="20"/>
        <v>1897.5685339319898</v>
      </c>
      <c r="I96">
        <f t="shared" si="16"/>
        <v>1088553.7668442894</v>
      </c>
      <c r="J96">
        <f t="shared" si="17"/>
        <v>491553.76684428938</v>
      </c>
      <c r="K96">
        <f t="shared" si="21"/>
        <v>485553.76684428938</v>
      </c>
      <c r="L96">
        <f t="shared" si="22"/>
        <v>105.83217187187354</v>
      </c>
      <c r="M96">
        <f t="shared" si="23"/>
        <v>109.79702418100213</v>
      </c>
      <c r="N96">
        <f t="shared" si="18"/>
        <v>18986.239113145995</v>
      </c>
    </row>
    <row r="97" spans="5:14">
      <c r="E97">
        <v>96</v>
      </c>
      <c r="F97">
        <f t="shared" si="15"/>
        <v>10</v>
      </c>
      <c r="G97">
        <f t="shared" si="19"/>
        <v>6</v>
      </c>
      <c r="H97">
        <f t="shared" si="20"/>
        <v>1264.6938968271234</v>
      </c>
      <c r="I97">
        <f t="shared" si="16"/>
        <v>963967.49029424437</v>
      </c>
      <c r="J97">
        <f t="shared" si="17"/>
        <v>366967.49029424437</v>
      </c>
      <c r="K97">
        <f t="shared" si="21"/>
        <v>360967.49029424437</v>
      </c>
      <c r="L97">
        <f t="shared" si="22"/>
        <v>82.629636814127267</v>
      </c>
      <c r="M97">
        <f t="shared" si="23"/>
        <v>85.733649072478713</v>
      </c>
      <c r="N97">
        <f t="shared" si="18"/>
        <v>18986.239113145995</v>
      </c>
    </row>
    <row r="98" spans="5:14">
      <c r="E98">
        <v>97</v>
      </c>
      <c r="F98">
        <f t="shared" si="15"/>
        <v>10</v>
      </c>
      <c r="G98">
        <f t="shared" si="19"/>
        <v>7</v>
      </c>
      <c r="H98">
        <f t="shared" si="20"/>
        <v>812.64058460936167</v>
      </c>
      <c r="I98">
        <f t="shared" si="16"/>
        <v>869823.6155926839</v>
      </c>
      <c r="J98">
        <f t="shared" si="17"/>
        <v>272823.6155926839</v>
      </c>
      <c r="K98">
        <f t="shared" si="21"/>
        <v>266823.6155926839</v>
      </c>
      <c r="L98">
        <f t="shared" si="22"/>
        <v>60.632630104823647</v>
      </c>
      <c r="M98">
        <f t="shared" si="23"/>
        <v>62.91619899485142</v>
      </c>
      <c r="N98">
        <f t="shared" si="18"/>
        <v>18986.239113145995</v>
      </c>
    </row>
    <row r="99" spans="5:14">
      <c r="E99">
        <v>98</v>
      </c>
      <c r="F99">
        <f t="shared" si="15"/>
        <v>10</v>
      </c>
      <c r="G99">
        <f t="shared" si="19"/>
        <v>8</v>
      </c>
      <c r="H99">
        <f t="shared" si="20"/>
        <v>473.60060044604029</v>
      </c>
      <c r="I99">
        <f t="shared" si="16"/>
        <v>795737.63081278396</v>
      </c>
      <c r="J99">
        <f t="shared" si="17"/>
        <v>198737.63081278396</v>
      </c>
      <c r="K99">
        <f t="shared" si="21"/>
        <v>192737.63081278396</v>
      </c>
      <c r="L99">
        <f t="shared" si="22"/>
        <v>39.612389158500491</v>
      </c>
      <c r="M99">
        <f t="shared" si="23"/>
        <v>41.107977052903614</v>
      </c>
      <c r="N99">
        <f t="shared" si="18"/>
        <v>18986.239113145995</v>
      </c>
    </row>
    <row r="100" spans="5:14">
      <c r="E100">
        <v>99</v>
      </c>
      <c r="F100">
        <f t="shared" si="15"/>
        <v>10</v>
      </c>
      <c r="G100">
        <f t="shared" si="19"/>
        <v>9</v>
      </c>
      <c r="H100">
        <f t="shared" si="20"/>
        <v>209.90283498567936</v>
      </c>
      <c r="I100">
        <f t="shared" si="16"/>
        <v>735644.87699880893</v>
      </c>
      <c r="J100">
        <f t="shared" si="17"/>
        <v>138644.87699880893</v>
      </c>
      <c r="K100">
        <f t="shared" si="21"/>
        <v>132644.87699880893</v>
      </c>
      <c r="L100">
        <f t="shared" si="22"/>
        <v>19.406243730097398</v>
      </c>
      <c r="M100">
        <f t="shared" si="23"/>
        <v>20.140684224567352</v>
      </c>
      <c r="N100">
        <f t="shared" si="18"/>
        <v>18986.239113145995</v>
      </c>
    </row>
    <row r="101" spans="5:14">
      <c r="E101">
        <v>100</v>
      </c>
      <c r="F101">
        <f t="shared" si="15"/>
        <v>10</v>
      </c>
      <c r="G101">
        <f t="shared" si="19"/>
        <v>10</v>
      </c>
      <c r="H101">
        <f t="shared" si="20"/>
        <v>-1.0553773826095605</v>
      </c>
      <c r="I101">
        <f t="shared" si="16"/>
        <v>685745.90239473712</v>
      </c>
      <c r="J101">
        <f t="shared" si="17"/>
        <v>88745.902394737117</v>
      </c>
      <c r="K101">
        <f t="shared" si="21"/>
        <v>82745.902394737117</v>
      </c>
      <c r="L101">
        <f t="shared" si="22"/>
        <v>0.10667096635549995</v>
      </c>
      <c r="M101">
        <f t="shared" si="23"/>
        <v>0.11071730790676355</v>
      </c>
      <c r="N101">
        <f t="shared" si="18"/>
        <v>18986.239113145995</v>
      </c>
    </row>
  </sheetData>
  <conditionalFormatting pivot="1" sqref="Q3:Z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31:Z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Q17:Z26">
    <cfRule type="cellIs" dxfId="5" priority="6" operator="greaterThan">
      <formula>70000</formula>
    </cfRule>
  </conditionalFormatting>
  <conditionalFormatting pivot="1" sqref="Q17:Z26">
    <cfRule type="cellIs" dxfId="4" priority="5" operator="lessThan">
      <formula>70000</formula>
    </cfRule>
  </conditionalFormatting>
  <conditionalFormatting pivot="1" sqref="Q17:Z26">
    <cfRule type="cellIs" dxfId="3" priority="4" operator="lessThan">
      <formula>0</formula>
    </cfRule>
  </conditionalFormatting>
  <conditionalFormatting pivot="1" sqref="Q45:Z54">
    <cfRule type="cellIs" dxfId="2" priority="3" operator="greaterThan">
      <formula>70000</formula>
    </cfRule>
  </conditionalFormatting>
  <conditionalFormatting pivot="1" sqref="Q45:Z54">
    <cfRule type="cellIs" dxfId="1" priority="2" operator="lessThan">
      <formula>70000</formula>
    </cfRule>
  </conditionalFormatting>
  <conditionalFormatting pivot="1" sqref="Q45:Z54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Blackout Time</vt:lpstr>
      <vt:lpstr>Rendezvoux</vt:lpstr>
      <vt:lpstr>Rendezvoux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Vashevko</dc:creator>
  <cp:lastModifiedBy>Anthony Vashevko</cp:lastModifiedBy>
  <dcterms:created xsi:type="dcterms:W3CDTF">2015-06-19T02:18:13Z</dcterms:created>
  <dcterms:modified xsi:type="dcterms:W3CDTF">2015-06-20T00:15:46Z</dcterms:modified>
</cp:coreProperties>
</file>