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hidePivotFieldList="1" autoCompressPictures="0"/>
  <bookViews>
    <workbookView xWindow="240" yWindow="240" windowWidth="25360" windowHeight="16300" tabRatio="500" activeTab="1"/>
  </bookViews>
  <sheets>
    <sheet name="Blackout Time" sheetId="1" r:id="rId1"/>
    <sheet name="Rendezvoux" sheetId="2" r:id="rId2"/>
  </sheets>
  <calcPr calcId="140000" concurrentCalc="0"/>
  <pivotCaches>
    <pivotCache cacheId="3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2" l="1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" i="2"/>
  <c r="H2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C10" i="2"/>
  <c r="C11" i="2"/>
  <c r="C13" i="2"/>
  <c r="C12" i="2"/>
  <c r="C5" i="2"/>
  <c r="C6" i="2"/>
  <c r="C6" i="1"/>
  <c r="C3" i="2"/>
  <c r="C2" i="2"/>
  <c r="B8" i="1"/>
  <c r="C9" i="1"/>
  <c r="C7" i="1"/>
  <c r="C5" i="1"/>
  <c r="C3" i="1"/>
  <c r="C2" i="1"/>
</calcChain>
</file>

<file path=xl/sharedStrings.xml><?xml version="1.0" encoding="utf-8"?>
<sst xmlns="http://schemas.openxmlformats.org/spreadsheetml/2006/main" count="40" uniqueCount="27">
  <si>
    <t>Kerbin</t>
  </si>
  <si>
    <t>Body Radius (m)</t>
  </si>
  <si>
    <t>Orbit Radius (m)</t>
  </si>
  <si>
    <t>GM (m3/s2)</t>
  </si>
  <si>
    <t>Orbit Period (s)</t>
  </si>
  <si>
    <t>Blackout (s)</t>
  </si>
  <si>
    <t>Orbit Altitude (m)</t>
  </si>
  <si>
    <t>Input</t>
  </si>
  <si>
    <t>Electricity (charge/s)</t>
  </si>
  <si>
    <t>Battery</t>
  </si>
  <si>
    <t>T. Orbit Alt (m)</t>
  </si>
  <si>
    <t>T. Orbit Rad (m)</t>
  </si>
  <si>
    <t>T. Period (s)</t>
  </si>
  <si>
    <t>T. Orbit Offset (s)</t>
  </si>
  <si>
    <t>T. Orbits</t>
  </si>
  <si>
    <t>Orbits</t>
  </si>
  <si>
    <t>Orbit Diff (s)</t>
  </si>
  <si>
    <t>Holding SMA (m)</t>
  </si>
  <si>
    <t>DV (m/s)</t>
  </si>
  <si>
    <t>Other Alt (m)</t>
  </si>
  <si>
    <t>DV</t>
  </si>
  <si>
    <t>SMA (m)</t>
  </si>
  <si>
    <t>Column Labels</t>
  </si>
  <si>
    <t>Row Labels</t>
  </si>
  <si>
    <t>(blank)</t>
  </si>
  <si>
    <t>Sum of DV</t>
  </si>
  <si>
    <t>Sum of Other Alt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</si>
</sst>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hony Vashevko" refreshedDate="42173.908551157409" createdVersion="4" refreshedVersion="4" minRefreshableVersion="3" recordCount="101">
  <cacheSource type="worksheet">
    <worksheetSource ref="E1:J1048576" sheet="Rendezvoux"/>
  </cacheSource>
  <cacheFields count="6">
    <cacheField name="T. Orbits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Orbits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Orbit Diff (s)" numFmtId="0">
      <sharedItems containsString="0" containsBlank="1" containsNumber="1" minValue="-1812.31559242812" maxValue="17123.1559242812"/>
    </cacheField>
    <cacheField name="SMA (m)" numFmtId="0">
      <sharedItems containsString="0" containsBlank="1" containsNumber="1" minValue="123898.99306077474" maxValue="3193564.2620002837"/>
    </cacheField>
    <cacheField name="DV" numFmtId="0">
      <sharedItems containsBlank="1" containsMixedTypes="1" containsNumber="1" minValue="19.620037280887086" maxValue="1661.2451265366578"/>
    </cacheField>
    <cacheField name="Other Alt (m)" numFmtId="0">
      <sharedItems containsString="0" containsBlank="1" containsNumber="1" minValue="-1052202.0138784505" maxValue="5087128.52400056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n v="-500"/>
    <n v="575088.18268676032"/>
    <n v="258.85132832375803"/>
    <n v="-149823.63462647935"/>
  </r>
  <r>
    <x v="0"/>
    <x v="1"/>
    <n v="-1229.0642180156221"/>
    <n v="362282.85345641838"/>
    <n v="1661.2451265366578"/>
    <n v="-575434.29308716324"/>
  </r>
  <r>
    <x v="0"/>
    <x v="2"/>
    <n v="-1472.0856240208298"/>
    <n v="276473.56145628227"/>
    <e v="#NUM!"/>
    <n v="-747052.87708743545"/>
  </r>
  <r>
    <x v="0"/>
    <x v="3"/>
    <n v="-1593.5963270234333"/>
    <n v="228223.89654286069"/>
    <e v="#NUM!"/>
    <n v="-843552.20691427868"/>
  </r>
  <r>
    <x v="0"/>
    <x v="4"/>
    <n v="-1666.5027488249955"/>
    <n v="196677.39192247472"/>
    <e v="#NUM!"/>
    <n v="-906645.21615505056"/>
  </r>
  <r>
    <x v="0"/>
    <x v="5"/>
    <n v="-1715.1070300260369"/>
    <n v="174167.42990908734"/>
    <e v="#NUM!"/>
    <n v="-951665.14018182526"/>
  </r>
  <r>
    <x v="0"/>
    <x v="6"/>
    <n v="-1749.8243737410667"/>
    <n v="157157.73107220078"/>
    <e v="#NUM!"/>
    <n v="-985684.53785559838"/>
  </r>
  <r>
    <x v="0"/>
    <x v="7"/>
    <n v="-1775.8623815273388"/>
    <n v="143772.04567168979"/>
    <e v="#NUM!"/>
    <n v="-1012455.9086566204"/>
  </r>
  <r>
    <x v="0"/>
    <x v="8"/>
    <n v="-1796.114165361106"/>
    <n v="132914.62507056087"/>
    <e v="#NUM!"/>
    <n v="-1034170.7498588783"/>
  </r>
  <r>
    <x v="0"/>
    <x v="9"/>
    <n v="-1812.31559242812"/>
    <n v="123898.99306077474"/>
    <e v="#NUM!"/>
    <n v="-1052202.0138784505"/>
  </r>
  <r>
    <x v="1"/>
    <x v="0"/>
    <n v="1458.1284360312443"/>
    <n v="1014466.2488406959"/>
    <n v="324.66698014833185"/>
    <n v="728932.49768139189"/>
  </r>
  <r>
    <x v="1"/>
    <x v="1"/>
    <n v="-250"/>
    <n v="639073.69066114083"/>
    <n v="109.74949816832053"/>
    <n v="-21852.618677718332"/>
  </r>
  <r>
    <x v="1"/>
    <x v="2"/>
    <n v="-819.37614534374814"/>
    <n v="487704.50382728642"/>
    <n v="558.23679376904261"/>
    <n v="-324590.99234542716"/>
  </r>
  <r>
    <x v="1"/>
    <x v="3"/>
    <n v="-1104.0642180156221"/>
    <n v="402591.19764898822"/>
    <n v="1098.0490413691741"/>
    <n v="-494817.60470202356"/>
  </r>
  <r>
    <x v="1"/>
    <x v="4"/>
    <n v="-1274.8770616187464"/>
    <n v="346942.57684658509"/>
    <e v="#NUM!"/>
    <n v="-606114.84630682983"/>
  </r>
  <r>
    <x v="1"/>
    <x v="5"/>
    <n v="-1388.7522906874963"/>
    <n v="307234.58525026718"/>
    <e v="#NUM!"/>
    <n v="-685530.82949946565"/>
  </r>
  <r>
    <x v="1"/>
    <x v="6"/>
    <n v="-1470.0917400223173"/>
    <n v="277229.1601824995"/>
    <e v="#NUM!"/>
    <n v="-745541.679635001"/>
  </r>
  <r>
    <x v="1"/>
    <x v="7"/>
    <n v="-1531.0963270234333"/>
    <n v="253616.56221017349"/>
    <e v="#NUM!"/>
    <n v="-792766.87557965307"/>
  </r>
  <r>
    <x v="1"/>
    <x v="8"/>
    <n v="-1578.5443391354124"/>
    <n v="234463.87036063051"/>
    <e v="#NUM!"/>
    <n v="-831072.25927873899"/>
  </r>
  <r>
    <x v="1"/>
    <x v="9"/>
    <n v="-1616.5027488249955"/>
    <n v="218560.12783689084"/>
    <e v="#NUM!"/>
    <n v="-862879.74432621826"/>
  </r>
  <r>
    <x v="2"/>
    <x v="0"/>
    <n v="3416.2568720624886"/>
    <n v="1372218.0362150804"/>
    <n v="495.51000115049396"/>
    <n v="1444436.0724301608"/>
  </r>
  <r>
    <x v="2"/>
    <x v="1"/>
    <n v="729.06421801562215"/>
    <n v="864443.19443639147"/>
    <n v="204.3463960813057"/>
    <n v="428886.38887278293"/>
  </r>
  <r>
    <x v="2"/>
    <x v="2"/>
    <n v="-166.66666666666666"/>
    <n v="659693.62436642381"/>
    <n v="69.699436278985573"/>
    <n v="19387.248732847627"/>
  </r>
  <r>
    <x v="2"/>
    <x v="3"/>
    <n v="-614.53210900781107"/>
    <n v="544565.08855438849"/>
    <n v="347.42668466772062"/>
    <n v="-210869.82289122301"/>
  </r>
  <r>
    <x v="2"/>
    <x v="4"/>
    <n v="-883.25137441249774"/>
    <n v="469291.96710474289"/>
    <n v="644.60698829284411"/>
    <n v="-361416.06579051423"/>
  </r>
  <r>
    <x v="2"/>
    <x v="5"/>
    <n v="-1062.3975513489554"/>
    <n v="415580.94191034889"/>
    <n v="984.27497905365237"/>
    <n v="-468838.11617930222"/>
  </r>
  <r>
    <x v="2"/>
    <x v="6"/>
    <n v="-1190.3591063035681"/>
    <n v="374994.09586264461"/>
    <n v="1426.0557460814548"/>
    <n v="-550011.80827471078"/>
  </r>
  <r>
    <x v="2"/>
    <x v="7"/>
    <n v="-1286.3302725195276"/>
    <n v="343054.5090537694"/>
    <e v="#NUM!"/>
    <n v="-613890.98189246119"/>
  </r>
  <r>
    <x v="2"/>
    <x v="8"/>
    <n v="-1360.9745129097187"/>
    <n v="317147.61542567046"/>
    <e v="#NUM!"/>
    <n v="-665704.76914865908"/>
  </r>
  <r>
    <x v="2"/>
    <x v="9"/>
    <n v="-1420.689905221871"/>
    <n v="295635.41395091912"/>
    <e v="#NUM!"/>
    <n v="-708729.17209816177"/>
  </r>
  <r>
    <x v="3"/>
    <x v="0"/>
    <n v="5374.3853080937333"/>
    <n v="1688000.2797941545"/>
    <n v="581.95273856526853"/>
    <n v="2076000.5595883089"/>
  </r>
  <r>
    <x v="3"/>
    <x v="1"/>
    <n v="1708.1284360312443"/>
    <n v="1063373.542370544"/>
    <n v="355.6208935559975"/>
    <n v="826747.0847410881"/>
  </r>
  <r>
    <x v="3"/>
    <x v="2"/>
    <n v="486.04281201041465"/>
    <n v="811505.8927373013"/>
    <n v="149.35131574792453"/>
    <n v="323011.7854746026"/>
  </r>
  <r>
    <x v="3"/>
    <x v="3"/>
    <n v="-125"/>
    <n v="669883.35496696352"/>
    <n v="51.071640934611509"/>
    <n v="39766.70993392705"/>
  </r>
  <r>
    <x v="3"/>
    <x v="4"/>
    <n v="-491.62568720624876"/>
    <n v="577287.97528630844"/>
    <n v="252.97246262767263"/>
    <n v="-145424.04942738311"/>
  </r>
  <r>
    <x v="3"/>
    <x v="5"/>
    <n v="-736.04281201041488"/>
    <n v="511216.67818672879"/>
    <n v="462.30648286356262"/>
    <n v="-277566.64362654241"/>
  </r>
  <r>
    <x v="3"/>
    <x v="6"/>
    <n v="-910.62647258481911"/>
    <n v="461289.76739239338"/>
    <n v="685.8958412857354"/>
    <n v="-377420.46521521325"/>
  </r>
  <r>
    <x v="3"/>
    <x v="7"/>
    <n v="-1041.5642180156221"/>
    <n v="422000.0699485378"/>
    <n v="934.05466916284638"/>
    <n v="-455999.8601029244"/>
  </r>
  <r>
    <x v="3"/>
    <x v="8"/>
    <n v="-1143.4046866840247"/>
    <n v="390131.34170076682"/>
    <n v="1227.3413874022822"/>
    <n v="-519737.31659846636"/>
  </r>
  <r>
    <x v="3"/>
    <x v="9"/>
    <n v="-1224.8770616187464"/>
    <n v="363668.6359572052"/>
    <n v="1630.3087584614482"/>
    <n v="-572662.7280855896"/>
  </r>
  <r>
    <x v="4"/>
    <x v="0"/>
    <n v="7332.5137441249772"/>
    <n v="1976519.3926918884"/>
    <n v="635.44134127802238"/>
    <n v="2653038.7853837768"/>
  </r>
  <r>
    <x v="4"/>
    <x v="1"/>
    <n v="2687.1926540468667"/>
    <n v="1245129.194188969"/>
    <n v="447.17691131273654"/>
    <n v="1190258.388377938"/>
  </r>
  <r>
    <x v="4"/>
    <x v="2"/>
    <n v="1138.7522906874963"/>
    <n v="950211.41493804508"/>
    <n v="278.46718446623203"/>
    <n v="600422.82987609017"/>
  </r>
  <r>
    <x v="4"/>
    <x v="3"/>
    <n v="364.53210900781107"/>
    <n v="784382.24079866346"/>
    <n v="117.73207347359453"/>
    <n v="268764.48159732693"/>
  </r>
  <r>
    <x v="4"/>
    <x v="4"/>
    <n v="-100"/>
    <n v="675960.12392863317"/>
    <n v="40.302477243833792"/>
    <n v="51920.247857266339"/>
  </r>
  <r>
    <x v="4"/>
    <x v="5"/>
    <n v="-409.68807267187395"/>
    <n v="598595.68176541768"/>
    <n v="199.07407673298289"/>
    <n v="-102808.63646916463"/>
  </r>
  <r>
    <x v="4"/>
    <x v="6"/>
    <n v="-630.89383886606981"/>
    <n v="540135.08280495077"/>
    <n v="361.48538396338427"/>
    <n v="-219729.83439009846"/>
  </r>
  <r>
    <x v="4"/>
    <x v="7"/>
    <n v="-796.79816351171667"/>
    <n v="494129.84817297198"/>
    <n v="530.57069459580123"/>
    <n v="-311740.30365405604"/>
  </r>
  <r>
    <x v="4"/>
    <x v="8"/>
    <n v="-925.8348604583307"/>
    <n v="456814.00163186406"/>
    <n v="710.12219534110056"/>
    <n v="-386371.99673627189"/>
  </r>
  <r>
    <x v="4"/>
    <x v="9"/>
    <n v="-1029.0642180156221"/>
    <n v="425828.19451361551"/>
    <n v="905.69181693874702"/>
    <n v="-448343.61097276898"/>
  </r>
  <r>
    <x v="5"/>
    <x v="0"/>
    <n v="9290.642180156221"/>
    <n v="2245297.8698059381"/>
    <n v="672.31871867738801"/>
    <n v="3190595.7396118762"/>
  </r>
  <r>
    <x v="5"/>
    <x v="1"/>
    <n v="3666.2568720624886"/>
    <n v="1414449.0247263131"/>
    <n v="509.48799045884601"/>
    <n v="1528898.0494526261"/>
  </r>
  <r>
    <x v="5"/>
    <x v="2"/>
    <n v="1791.4617693645775"/>
    <n v="1079426.629313251"/>
    <n v="365.09555573923086"/>
    <n v="858853.25862650201"/>
  </r>
  <r>
    <x v="5"/>
    <x v="3"/>
    <n v="854.06421801562215"/>
    <n v="891047.05012797681"/>
    <n v="229.10966298148554"/>
    <n v="482094.10025595361"/>
  </r>
  <r>
    <x v="5"/>
    <x v="4"/>
    <n v="291.62568720624876"/>
    <n v="767881.07009851676"/>
    <n v="97.177762537956298"/>
    <n v="235762.14019703353"/>
  </r>
  <r>
    <x v="5"/>
    <x v="5"/>
    <n v="-83.333333333333329"/>
    <n v="679996.16604441789"/>
    <n v="33.284597461199688"/>
    <n v="59992.33208883577"/>
  </r>
  <r>
    <x v="5"/>
    <x v="6"/>
    <n v="-351.16120514732074"/>
    <n v="613585.75853774336"/>
    <n v="164.1666690057734"/>
    <n v="-72828.482924513286"/>
  </r>
  <r>
    <x v="5"/>
    <x v="7"/>
    <n v="-552.03210900781107"/>
    <n v="561324.46745148534"/>
    <n v="297.1045501693165"/>
    <n v="-177351.06509702932"/>
  </r>
  <r>
    <x v="5"/>
    <x v="8"/>
    <n v="-708.26503423263705"/>
    <n v="518934.19743513758"/>
    <n v="433.73821338732813"/>
    <n v="-262131.60512972483"/>
  </r>
  <r>
    <x v="5"/>
    <x v="9"/>
    <n v="-833.25137441249774"/>
    <n v="483734.76201646129"/>
    <n v="575.93278321611217"/>
    <n v="-332530.47596707742"/>
  </r>
  <r>
    <x v="6"/>
    <x v="0"/>
    <n v="11248.770616187467"/>
    <n v="2498836.4330761586"/>
    <n v="699.53320085211328"/>
    <n v="3697672.8661523173"/>
  </r>
  <r>
    <x v="6"/>
    <x v="1"/>
    <n v="4645.3210900781105"/>
    <n v="1574168.3111384376"/>
    <n v="555.0772119018153"/>
    <n v="1848336.6222768752"/>
  </r>
  <r>
    <x v="6"/>
    <x v="2"/>
    <n v="2444.1712480416595"/>
    <n v="1201315.2572908599"/>
    <n v="427.9038071830102"/>
    <n v="1102630.5145817199"/>
  </r>
  <r>
    <x v="6"/>
    <x v="3"/>
    <n v="1343.5963270234333"/>
    <n v="991663.89564038871"/>
    <n v="309.05094697359851"/>
    <n v="683327.79128077743"/>
  </r>
  <r>
    <x v="6"/>
    <x v="4"/>
    <n v="683.25137441249751"/>
    <n v="854590.03904792445"/>
    <n v="194.71643501187725"/>
    <n v="409180.0780958489"/>
  </r>
  <r>
    <x v="6"/>
    <x v="5"/>
    <n v="243.02140600520755"/>
    <n v="756781.19011031673"/>
    <n v="82.739850813709154"/>
    <n v="213562.38022063347"/>
  </r>
  <r>
    <x v="6"/>
    <x v="6"/>
    <n v="-71.428571428571431"/>
    <n v="682871.73335415986"/>
    <n v="28.348515118735556"/>
    <n v="65743.466708319727"/>
  </r>
  <r>
    <x v="6"/>
    <x v="7"/>
    <n v="-307.26605450390554"/>
    <n v="624709.10826903954"/>
    <n v="139.69833614608586"/>
    <n v="-50581.783461920917"/>
  </r>
  <r>
    <x v="6"/>
    <x v="8"/>
    <n v="-490.69520800694312"/>
    <n v="577532.13787715975"/>
    <n v="252.32377203944736"/>
    <n v="-144935.7242456805"/>
  </r>
  <r>
    <x v="6"/>
    <x v="9"/>
    <n v="-637.43853080937333"/>
    <n v="538357.98961348017"/>
    <n v="367.22004484950133"/>
    <n v="-223284.02077303967"/>
  </r>
  <r>
    <x v="7"/>
    <x v="0"/>
    <n v="13206.89905221871"/>
    <n v="2740097.7645121063"/>
    <n v="720.58029177030801"/>
    <n v="4180195.5290242126"/>
  </r>
  <r>
    <x v="7"/>
    <x v="1"/>
    <n v="5624.3853080937333"/>
    <n v="1726153.4261393419"/>
    <n v="590.11668208024207"/>
    <n v="2152306.8522786838"/>
  </r>
  <r>
    <x v="7"/>
    <x v="2"/>
    <n v="3096.8807267187403"/>
    <n v="1317301.607822625"/>
    <n v="475.87270731985086"/>
    <n v="1334603.2156452499"/>
  </r>
  <r>
    <x v="7"/>
    <x v="3"/>
    <n v="1833.1284360312443"/>
    <n v="1087408.5184705565"/>
    <n v="369.69000511154286"/>
    <n v="874817.03694111295"/>
  </r>
  <r>
    <x v="7"/>
    <x v="4"/>
    <n v="1074.8770616187467"/>
    <n v="937100.25377165573"/>
    <n v="268.14738705075166"/>
    <n v="574200.50754331145"/>
  </r>
  <r>
    <x v="7"/>
    <x v="5"/>
    <n v="569.37614534374791"/>
    <n v="829848.01237804198"/>
    <n v="169.3452213507951"/>
    <n v="359696.02475608396"/>
  </r>
  <r>
    <x v="7"/>
    <x v="6"/>
    <n v="208.30406229017763"/>
    <n v="748802.63679715991"/>
    <n v="72.039949079833107"/>
    <n v="197605.27359431982"/>
  </r>
  <r>
    <x v="7"/>
    <x v="7"/>
    <n v="-62.5"/>
    <n v="685024.4411280253"/>
    <n v="24.687492116796058"/>
    <n v="70048.882256050594"/>
  </r>
  <r>
    <x v="7"/>
    <x v="8"/>
    <n v="-273.12538178124947"/>
    <n v="633292.55928247841"/>
    <n v="121.58872976221784"/>
    <n v="-33414.881435043178"/>
  </r>
  <r>
    <x v="7"/>
    <x v="9"/>
    <n v="-441.62568720624876"/>
    <n v="590336.16779436963"/>
    <n v="219.33624858130796"/>
    <n v="-119327.66441126075"/>
  </r>
  <r>
    <x v="8"/>
    <x v="0"/>
    <n v="15165.027488249954"/>
    <n v="2971162.9083356876"/>
    <n v="737.4254721250793"/>
    <n v="4642325.8166713752"/>
  </r>
  <r>
    <x v="8"/>
    <x v="1"/>
    <n v="6603.4495261093552"/>
    <n v="1871715.3454395032"/>
    <n v="618.0288058313223"/>
    <n v="2443430.6908790064"/>
  </r>
  <r>
    <x v="8"/>
    <x v="2"/>
    <n v="3749.5902053958221"/>
    <n v="1428386.142620154"/>
    <n v="513.90484530240326"/>
    <n v="1556772.2852403079"/>
  </r>
  <r>
    <x v="8"/>
    <x v="3"/>
    <n v="2322.6605450390553"/>
    <n v="1179106.7815652406"/>
    <n v="417.5303171580382"/>
    <n v="1058213.5631304812"/>
  </r>
  <r>
    <x v="8"/>
    <x v="4"/>
    <n v="1466.5027488249955"/>
    <n v="1016123.4213824004"/>
    <n v="325.7709635486961"/>
    <n v="732246.84276480088"/>
  </r>
  <r>
    <x v="8"/>
    <x v="5"/>
    <n v="895.73088468228877"/>
    <n v="899826.88423263514"/>
    <n v="236.90914212579861"/>
    <n v="499653.76846527029"/>
  </r>
  <r>
    <x v="8"/>
    <x v="6"/>
    <n v="488.03669600892715"/>
    <n v="811947.16806457774"/>
    <n v="149.84493540634915"/>
    <n v="323894.33612915548"/>
  </r>
  <r>
    <x v="8"/>
    <x v="7"/>
    <n v="182.26605450390554"/>
    <n v="742790.72708392178"/>
    <n v="63.791992805647482"/>
    <n v="185581.45416784356"/>
  </r>
  <r>
    <x v="8"/>
    <x v="8"/>
    <n v="-55.555555555555557"/>
    <n v="686696.43347565655"/>
    <n v="21.863964223529223"/>
    <n v="73392.866951313103"/>
  </r>
  <r>
    <x v="8"/>
    <x v="9"/>
    <n v="-245.81284360312438"/>
    <n v="640117.64394544379"/>
    <n v="107.64127266515362"/>
    <n v="-19764.712109112414"/>
  </r>
  <r>
    <x v="9"/>
    <x v="0"/>
    <n v="17123.1559242812"/>
    <n v="3193564.2620002837"/>
    <n v="751.26544330019465"/>
    <n v="5087128.5240005674"/>
  </r>
  <r>
    <x v="9"/>
    <x v="1"/>
    <n v="7582.5137441249772"/>
    <n v="2011819.4189430727"/>
    <n v="640.87617536577977"/>
    <n v="2723638.8378861453"/>
  </r>
  <r>
    <x v="9"/>
    <x v="2"/>
    <n v="4402.2996840729029"/>
    <n v="1535305.5615396707"/>
    <n v="544.92243857537278"/>
    <n v="1770611.1230793414"/>
  </r>
  <r>
    <x v="9"/>
    <x v="3"/>
    <n v="2812.1926540468667"/>
    <n v="1267366.8172568232"/>
    <n v="456.40013544547361"/>
    <n v="1234733.6345136464"/>
  </r>
  <r>
    <x v="9"/>
    <x v="4"/>
    <n v="1858.1284360312443"/>
    <n v="1092183.6144373596"/>
    <n v="372.40269818040042"/>
    <n v="884367.22887471924"/>
  </r>
  <r>
    <x v="9"/>
    <x v="5"/>
    <n v="1222.0856240208298"/>
    <n v="967181.89750224864"/>
    <n v="291.34988485443142"/>
    <n v="634363.79500449728"/>
  </r>
  <r>
    <x v="9"/>
    <x v="6"/>
    <n v="767.76932972767622"/>
    <n v="872724.09442397731"/>
    <n v="212.24325178628987"/>
    <n v="445448.18884795462"/>
  </r>
  <r>
    <x v="9"/>
    <x v="7"/>
    <n v="427.03210900781107"/>
    <n v="798391.06550007081"/>
    <n v="134.38340578960484"/>
    <n v="296782.13100014161"/>
  </r>
  <r>
    <x v="9"/>
    <x v="8"/>
    <n v="162.01427067013833"/>
    <n v="738097.92880705337"/>
    <n v="57.239444281479443"/>
    <n v="176195.85761410673"/>
  </r>
  <r>
    <x v="9"/>
    <x v="9"/>
    <n v="-50"/>
    <n v="688032.56308994687"/>
    <n v="19.620037280887086"/>
    <n v="76065.126179893734"/>
  </r>
  <r>
    <x v="10"/>
    <x v="1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L20:W32" firstHeaderRow="1" firstDataRow="2" firstDataCol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Sum of Other Alt (m)" fld="5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L4:W16" firstHeaderRow="1" firstDataRow="2" firstDataCol="1"/>
  <pivotFields count="6">
    <pivotField axis="axisRow" subtotalTop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ubtotalTop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ubtotalTop="0" showAll="0"/>
    <pivotField subtotalTop="0" showAll="0"/>
    <pivotField dataField="1" subtotalTop="0" showAll="0"/>
    <pivotField subtotalTop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Sum of DV" fld="4" baseField="0" baseItem="0"/>
  </dataFields>
  <conditionalFormats count="1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"/>
    </sheetView>
  </sheetViews>
  <sheetFormatPr baseColWidth="10" defaultRowHeight="15" x14ac:dyDescent="0"/>
  <cols>
    <col min="1" max="1" width="16.1640625" bestFit="1" customWidth="1"/>
    <col min="3" max="3" width="14.6640625" bestFit="1" customWidth="1"/>
  </cols>
  <sheetData>
    <row r="1" spans="1:3">
      <c r="B1" s="1" t="s">
        <v>7</v>
      </c>
      <c r="C1" t="s">
        <v>0</v>
      </c>
    </row>
    <row r="2" spans="1:3">
      <c r="A2" s="3" t="s">
        <v>1</v>
      </c>
      <c r="C2">
        <f>600000</f>
        <v>600000</v>
      </c>
    </row>
    <row r="3" spans="1:3">
      <c r="A3" s="3" t="s">
        <v>3</v>
      </c>
      <c r="C3">
        <f>3531600000000</f>
        <v>3531600000000</v>
      </c>
    </row>
    <row r="4" spans="1:3">
      <c r="A4" s="1" t="s">
        <v>6</v>
      </c>
      <c r="B4" s="4">
        <v>750000</v>
      </c>
    </row>
    <row r="5" spans="1:3">
      <c r="A5" s="2" t="s">
        <v>2</v>
      </c>
      <c r="C5" s="4">
        <f>C2+B4</f>
        <v>1350000</v>
      </c>
    </row>
    <row r="6" spans="1:3">
      <c r="A6" t="s">
        <v>4</v>
      </c>
      <c r="C6" s="4">
        <f>2*PI()*SQRT(C5^3/C3)</f>
        <v>5244.3874208974021</v>
      </c>
    </row>
    <row r="7" spans="1:3">
      <c r="A7" t="s">
        <v>5</v>
      </c>
      <c r="C7" s="4">
        <f>C6*ASIN(C2/C5)/PI()</f>
        <v>768.82136767722079</v>
      </c>
    </row>
    <row r="8" spans="1:3">
      <c r="A8" s="1" t="s">
        <v>8</v>
      </c>
      <c r="B8">
        <f>1.2/60</f>
        <v>0.02</v>
      </c>
    </row>
    <row r="9" spans="1:3">
      <c r="A9" t="s">
        <v>9</v>
      </c>
      <c r="C9" s="4">
        <f>C7*B8</f>
        <v>15.376427353544416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abSelected="1" workbookViewId="0">
      <selection activeCell="B8" sqref="B8"/>
    </sheetView>
  </sheetViews>
  <sheetFormatPr baseColWidth="10" defaultRowHeight="15" x14ac:dyDescent="0"/>
  <cols>
    <col min="1" max="1" width="14.33203125" bestFit="1" customWidth="1"/>
    <col min="3" max="3" width="12.1640625" bestFit="1" customWidth="1"/>
    <col min="12" max="12" width="13" customWidth="1"/>
    <col min="13" max="13" width="15.83203125" customWidth="1"/>
    <col min="14" max="22" width="12.1640625" customWidth="1"/>
    <col min="23" max="23" width="6.83203125" customWidth="1"/>
    <col min="24" max="24" width="12.83203125" customWidth="1"/>
    <col min="25" max="25" width="12.1640625" customWidth="1"/>
    <col min="26" max="26" width="19.5" customWidth="1"/>
    <col min="27" max="27" width="12.1640625" customWidth="1"/>
    <col min="28" max="28" width="19.5" customWidth="1"/>
    <col min="29" max="29" width="12.1640625" customWidth="1"/>
    <col min="30" max="30" width="19.5" customWidth="1"/>
    <col min="31" max="31" width="12.1640625" customWidth="1"/>
    <col min="32" max="32" width="19.5" customWidth="1"/>
    <col min="33" max="33" width="9.6640625" customWidth="1"/>
    <col min="34" max="34" width="19.5" customWidth="1"/>
    <col min="35" max="35" width="14.33203125" customWidth="1"/>
    <col min="36" max="36" width="24" customWidth="1"/>
    <col min="37" max="37" width="15.6640625" customWidth="1"/>
    <col min="38" max="38" width="15.83203125" customWidth="1"/>
    <col min="39" max="39" width="19.5" customWidth="1"/>
    <col min="40" max="40" width="15.6640625" customWidth="1"/>
    <col min="41" max="41" width="15.83203125" customWidth="1"/>
    <col min="42" max="42" width="19.5" customWidth="1"/>
    <col min="43" max="43" width="15.6640625" customWidth="1"/>
    <col min="44" max="44" width="15.83203125" customWidth="1"/>
    <col min="45" max="45" width="19.5" customWidth="1"/>
    <col min="46" max="46" width="20.1640625" customWidth="1"/>
    <col min="47" max="47" width="20.33203125" customWidth="1"/>
    <col min="48" max="48" width="24" customWidth="1"/>
    <col min="49" max="49" width="15.6640625" customWidth="1"/>
    <col min="50" max="50" width="15.83203125" customWidth="1"/>
    <col min="51" max="51" width="11" customWidth="1"/>
    <col min="52" max="52" width="19.5" customWidth="1"/>
    <col min="53" max="53" width="15.6640625" customWidth="1"/>
    <col min="54" max="54" width="15.83203125" customWidth="1"/>
    <col min="55" max="55" width="11" customWidth="1"/>
    <col min="56" max="56" width="19.5" customWidth="1"/>
    <col min="57" max="57" width="20.1640625" bestFit="1" customWidth="1"/>
    <col min="58" max="58" width="20.33203125" bestFit="1" customWidth="1"/>
    <col min="59" max="59" width="15.6640625" bestFit="1" customWidth="1"/>
    <col min="60" max="60" width="24" bestFit="1" customWidth="1"/>
  </cols>
  <sheetData>
    <row r="1" spans="1:23">
      <c r="B1" s="1" t="s">
        <v>7</v>
      </c>
      <c r="C1" s="3" t="s">
        <v>0</v>
      </c>
      <c r="E1" s="3" t="s">
        <v>14</v>
      </c>
      <c r="F1" s="3" t="s">
        <v>15</v>
      </c>
      <c r="G1" s="3" t="s">
        <v>16</v>
      </c>
      <c r="H1" s="3" t="s">
        <v>21</v>
      </c>
      <c r="I1" s="3" t="s">
        <v>20</v>
      </c>
      <c r="J1" s="3" t="s">
        <v>19</v>
      </c>
    </row>
    <row r="2" spans="1:23">
      <c r="A2" s="3" t="s">
        <v>1</v>
      </c>
      <c r="C2">
        <f>600000</f>
        <v>600000</v>
      </c>
      <c r="E2">
        <v>1</v>
      </c>
      <c r="F2">
        <v>1</v>
      </c>
      <c r="G2">
        <f>(E2/F2-1)*$C$6-($B$7/F2)</f>
        <v>500</v>
      </c>
      <c r="H2">
        <f>POWER($C$3*(($C$6+G2)/(2*PI()))^2,1/3)</f>
        <v>814592.30711363035</v>
      </c>
      <c r="I2" s="4">
        <f>SQRT($C$3/$C$5)*ABS(SQRT((2*H2-C$5)/H2)-1)</f>
        <v>152.79051707114508</v>
      </c>
      <c r="J2">
        <f>2*H2-$C$5-$C$2</f>
        <v>329184.6142272607</v>
      </c>
    </row>
    <row r="3" spans="1:23">
      <c r="A3" s="3" t="s">
        <v>3</v>
      </c>
      <c r="C3">
        <f>3531600000000</f>
        <v>3531600000000</v>
      </c>
      <c r="E3">
        <v>1</v>
      </c>
      <c r="F3">
        <v>2</v>
      </c>
      <c r="G3">
        <f t="shared" ref="G3:G26" si="0">(E3/F3-1)*$C$6-($B$7/F3)</f>
        <v>-729.06421801562215</v>
      </c>
      <c r="H3">
        <f t="shared" ref="H3:H66" si="1">POWER($C$3*(($C$6+G3)/(2*PI()))^2,1/3)</f>
        <v>513160.99740744632</v>
      </c>
      <c r="I3" s="4">
        <f t="shared" ref="I3:I26" si="2">SQRT($C$3/$C$5)*ABS(SQRT((2*H3-C$5)/H3)-1)</f>
        <v>454.98488505743791</v>
      </c>
      <c r="J3">
        <f t="shared" ref="J3:J26" si="3">2*H3-$C$5-$C$2</f>
        <v>-273678.00518510735</v>
      </c>
    </row>
    <row r="4" spans="1:23">
      <c r="A4" s="1" t="s">
        <v>10</v>
      </c>
      <c r="B4" s="4">
        <v>100000</v>
      </c>
      <c r="E4">
        <v>1</v>
      </c>
      <c r="F4">
        <v>3</v>
      </c>
      <c r="G4">
        <f t="shared" si="0"/>
        <v>-1138.7522906874963</v>
      </c>
      <c r="H4">
        <f t="shared" si="1"/>
        <v>391615.13497011852</v>
      </c>
      <c r="I4" s="4">
        <f t="shared" si="2"/>
        <v>1210.6453905303699</v>
      </c>
      <c r="J4">
        <f t="shared" si="3"/>
        <v>-516769.73005976295</v>
      </c>
      <c r="L4" s="5" t="s">
        <v>25</v>
      </c>
      <c r="M4" s="5" t="s">
        <v>22</v>
      </c>
    </row>
    <row r="5" spans="1:23">
      <c r="A5" t="s">
        <v>11</v>
      </c>
      <c r="C5">
        <f>B4+C2</f>
        <v>700000</v>
      </c>
      <c r="E5">
        <v>1</v>
      </c>
      <c r="F5">
        <v>4</v>
      </c>
      <c r="G5">
        <f t="shared" si="0"/>
        <v>-1343.5963270234333</v>
      </c>
      <c r="H5">
        <f t="shared" si="1"/>
        <v>323271.17130934465</v>
      </c>
      <c r="I5" s="4" t="e">
        <f t="shared" si="2"/>
        <v>#NUM!</v>
      </c>
      <c r="J5">
        <f t="shared" si="3"/>
        <v>-653457.65738131071</v>
      </c>
      <c r="L5" s="5" t="s">
        <v>23</v>
      </c>
      <c r="M5">
        <v>1</v>
      </c>
      <c r="N5">
        <v>2</v>
      </c>
      <c r="O5">
        <v>3</v>
      </c>
      <c r="P5">
        <v>4</v>
      </c>
      <c r="Q5">
        <v>5</v>
      </c>
      <c r="R5">
        <v>6</v>
      </c>
      <c r="S5">
        <v>7</v>
      </c>
      <c r="T5">
        <v>8</v>
      </c>
      <c r="U5">
        <v>9</v>
      </c>
      <c r="V5">
        <v>10</v>
      </c>
      <c r="W5" t="s">
        <v>24</v>
      </c>
    </row>
    <row r="6" spans="1:23">
      <c r="A6" t="s">
        <v>12</v>
      </c>
      <c r="C6">
        <f>2*PI()*SQRT(C5^3/C3)</f>
        <v>1958.1284360312443</v>
      </c>
      <c r="E6">
        <v>1</v>
      </c>
      <c r="F6">
        <v>5</v>
      </c>
      <c r="G6">
        <f t="shared" si="0"/>
        <v>-1466.5027488249955</v>
      </c>
      <c r="H6">
        <f t="shared" si="1"/>
        <v>278586.65030243673</v>
      </c>
      <c r="I6" s="4" t="e">
        <f t="shared" si="2"/>
        <v>#NUM!</v>
      </c>
      <c r="J6">
        <f t="shared" si="3"/>
        <v>-742826.69939512655</v>
      </c>
      <c r="L6" s="6">
        <v>1</v>
      </c>
      <c r="M6" s="7">
        <v>258.85132832375803</v>
      </c>
      <c r="N6" s="7">
        <v>1661.2451265366578</v>
      </c>
      <c r="O6" s="7" t="e">
        <v>#NUM!</v>
      </c>
      <c r="P6" s="7" t="e">
        <v>#NUM!</v>
      </c>
      <c r="Q6" s="7" t="e">
        <v>#NUM!</v>
      </c>
      <c r="R6" s="7" t="e">
        <v>#NUM!</v>
      </c>
      <c r="S6" s="7" t="e">
        <v>#NUM!</v>
      </c>
      <c r="T6" s="7" t="e">
        <v>#NUM!</v>
      </c>
      <c r="U6" s="7" t="e">
        <v>#NUM!</v>
      </c>
      <c r="V6" s="7" t="e">
        <v>#NUM!</v>
      </c>
      <c r="W6" s="7"/>
    </row>
    <row r="7" spans="1:23">
      <c r="A7" s="1" t="s">
        <v>13</v>
      </c>
      <c r="B7">
        <v>-500</v>
      </c>
      <c r="E7">
        <v>1</v>
      </c>
      <c r="F7">
        <v>6</v>
      </c>
      <c r="G7">
        <f t="shared" si="0"/>
        <v>-1548.4403633593704</v>
      </c>
      <c r="H7">
        <f t="shared" si="1"/>
        <v>246702.07600313681</v>
      </c>
      <c r="I7" s="4" t="e">
        <f t="shared" si="2"/>
        <v>#NUM!</v>
      </c>
      <c r="J7">
        <f t="shared" si="3"/>
        <v>-806595.84799372638</v>
      </c>
      <c r="L7" s="6">
        <v>2</v>
      </c>
      <c r="M7" s="7">
        <v>324.66698014833185</v>
      </c>
      <c r="N7" s="7">
        <v>109.74949816832053</v>
      </c>
      <c r="O7" s="7">
        <v>558.23679376904261</v>
      </c>
      <c r="P7" s="7">
        <v>1098.0490413691741</v>
      </c>
      <c r="Q7" s="7" t="e">
        <v>#NUM!</v>
      </c>
      <c r="R7" s="7" t="e">
        <v>#NUM!</v>
      </c>
      <c r="S7" s="7" t="e">
        <v>#NUM!</v>
      </c>
      <c r="T7" s="7" t="e">
        <v>#NUM!</v>
      </c>
      <c r="U7" s="7" t="e">
        <v>#NUM!</v>
      </c>
      <c r="V7" s="7" t="e">
        <v>#NUM!</v>
      </c>
      <c r="W7" s="7"/>
    </row>
    <row r="8" spans="1:23">
      <c r="A8" s="1" t="s">
        <v>14</v>
      </c>
      <c r="B8">
        <v>1</v>
      </c>
      <c r="E8">
        <v>1</v>
      </c>
      <c r="F8">
        <v>7</v>
      </c>
      <c r="G8">
        <f t="shared" si="0"/>
        <v>-1606.967230883924</v>
      </c>
      <c r="H8">
        <f t="shared" si="1"/>
        <v>222608.43221773824</v>
      </c>
      <c r="I8" s="4" t="e">
        <f t="shared" si="2"/>
        <v>#NUM!</v>
      </c>
      <c r="J8">
        <f t="shared" si="3"/>
        <v>-854783.13556452352</v>
      </c>
      <c r="L8" s="6">
        <v>3</v>
      </c>
      <c r="M8" s="7">
        <v>495.51000115049396</v>
      </c>
      <c r="N8" s="7">
        <v>204.3463960813057</v>
      </c>
      <c r="O8" s="7">
        <v>69.699436278985573</v>
      </c>
      <c r="P8" s="7">
        <v>347.42668466772062</v>
      </c>
      <c r="Q8" s="7">
        <v>644.60698829284411</v>
      </c>
      <c r="R8" s="7">
        <v>984.27497905365237</v>
      </c>
      <c r="S8" s="7">
        <v>1426.0557460814548</v>
      </c>
      <c r="T8" s="7" t="e">
        <v>#NUM!</v>
      </c>
      <c r="U8" s="7" t="e">
        <v>#NUM!</v>
      </c>
      <c r="V8" s="7" t="e">
        <v>#NUM!</v>
      </c>
      <c r="W8" s="7"/>
    </row>
    <row r="9" spans="1:23">
      <c r="A9" s="1" t="s">
        <v>15</v>
      </c>
      <c r="B9">
        <v>1</v>
      </c>
      <c r="E9">
        <v>1</v>
      </c>
      <c r="F9">
        <v>8</v>
      </c>
      <c r="G9">
        <f t="shared" si="0"/>
        <v>-1650.8623815273388</v>
      </c>
      <c r="H9">
        <f t="shared" si="1"/>
        <v>203648.07677840756</v>
      </c>
      <c r="I9" s="4" t="e">
        <f t="shared" si="2"/>
        <v>#NUM!</v>
      </c>
      <c r="J9">
        <f t="shared" si="3"/>
        <v>-892703.84644318488</v>
      </c>
      <c r="L9" s="6">
        <v>4</v>
      </c>
      <c r="M9" s="7">
        <v>581.95273856526853</v>
      </c>
      <c r="N9" s="7">
        <v>355.6208935559975</v>
      </c>
      <c r="O9" s="7">
        <v>149.35131574792453</v>
      </c>
      <c r="P9" s="7">
        <v>51.071640934611509</v>
      </c>
      <c r="Q9" s="7">
        <v>252.97246262767263</v>
      </c>
      <c r="R9" s="7">
        <v>462.30648286356262</v>
      </c>
      <c r="S9" s="7">
        <v>685.8958412857354</v>
      </c>
      <c r="T9" s="7">
        <v>934.05466916284638</v>
      </c>
      <c r="U9" s="7">
        <v>1227.3413874022822</v>
      </c>
      <c r="V9" s="7">
        <v>1630.3087584614482</v>
      </c>
      <c r="W9" s="7"/>
    </row>
    <row r="10" spans="1:23">
      <c r="A10" s="2" t="s">
        <v>16</v>
      </c>
      <c r="C10">
        <f>(B8/B9-1)*C6-(B7/B9)</f>
        <v>500</v>
      </c>
      <c r="E10">
        <v>1</v>
      </c>
      <c r="F10">
        <v>9</v>
      </c>
      <c r="G10">
        <f t="shared" si="0"/>
        <v>-1685.0030542499946</v>
      </c>
      <c r="H10">
        <f t="shared" si="1"/>
        <v>188268.92004551002</v>
      </c>
      <c r="I10" s="4" t="e">
        <f t="shared" si="2"/>
        <v>#NUM!</v>
      </c>
      <c r="J10">
        <f t="shared" si="3"/>
        <v>-923462.1599089799</v>
      </c>
      <c r="L10" s="6">
        <v>5</v>
      </c>
      <c r="M10" s="7">
        <v>635.44134127802238</v>
      </c>
      <c r="N10" s="7">
        <v>447.17691131273654</v>
      </c>
      <c r="O10" s="7">
        <v>278.46718446623203</v>
      </c>
      <c r="P10" s="7">
        <v>117.73207347359453</v>
      </c>
      <c r="Q10" s="7">
        <v>40.302477243833792</v>
      </c>
      <c r="R10" s="7">
        <v>199.07407673298289</v>
      </c>
      <c r="S10" s="7">
        <v>361.48538396338427</v>
      </c>
      <c r="T10" s="7">
        <v>530.57069459580123</v>
      </c>
      <c r="U10" s="7">
        <v>710.12219534110056</v>
      </c>
      <c r="V10" s="7">
        <v>905.69181693874702</v>
      </c>
      <c r="W10" s="7"/>
    </row>
    <row r="11" spans="1:23">
      <c r="A11" s="2" t="s">
        <v>17</v>
      </c>
      <c r="C11">
        <f>POWER(C3*((C6+C10)/(2*PI()))^2,1/3)</f>
        <v>814592.30711363035</v>
      </c>
      <c r="E11">
        <v>1</v>
      </c>
      <c r="F11">
        <v>10</v>
      </c>
      <c r="G11">
        <f t="shared" si="0"/>
        <v>-1712.31559242812</v>
      </c>
      <c r="H11">
        <f t="shared" si="1"/>
        <v>175498.5924678708</v>
      </c>
      <c r="I11" s="4" t="e">
        <f t="shared" si="2"/>
        <v>#NUM!</v>
      </c>
      <c r="J11">
        <f t="shared" si="3"/>
        <v>-949002.81506425841</v>
      </c>
      <c r="L11" s="6">
        <v>6</v>
      </c>
      <c r="M11" s="7">
        <v>672.31871867738801</v>
      </c>
      <c r="N11" s="7">
        <v>509.48799045884601</v>
      </c>
      <c r="O11" s="7">
        <v>365.09555573923086</v>
      </c>
      <c r="P11" s="7">
        <v>229.10966298148554</v>
      </c>
      <c r="Q11" s="7">
        <v>97.177762537956298</v>
      </c>
      <c r="R11" s="7">
        <v>33.284597461199688</v>
      </c>
      <c r="S11" s="7">
        <v>164.1666690057734</v>
      </c>
      <c r="T11" s="7">
        <v>297.1045501693165</v>
      </c>
      <c r="U11" s="7">
        <v>433.73821338732813</v>
      </c>
      <c r="V11" s="7">
        <v>575.93278321611217</v>
      </c>
      <c r="W11" s="7"/>
    </row>
    <row r="12" spans="1:23">
      <c r="A12" s="2" t="s">
        <v>18</v>
      </c>
      <c r="C12">
        <f>SQRT(C3/C5)*ABS(SQRT((2*C11-C5)/C11)-1)</f>
        <v>152.79051707114508</v>
      </c>
      <c r="E12">
        <v>2</v>
      </c>
      <c r="F12">
        <v>1</v>
      </c>
      <c r="G12">
        <f t="shared" si="0"/>
        <v>2458.1284360312443</v>
      </c>
      <c r="H12">
        <f t="shared" si="1"/>
        <v>1203853.0423552911</v>
      </c>
      <c r="I12" s="4">
        <f t="shared" si="2"/>
        <v>429.06232674158218</v>
      </c>
      <c r="J12">
        <f t="shared" si="3"/>
        <v>1107706.0847105822</v>
      </c>
      <c r="L12" s="6">
        <v>7</v>
      </c>
      <c r="M12" s="7">
        <v>699.53320085211328</v>
      </c>
      <c r="N12" s="7">
        <v>555.0772119018153</v>
      </c>
      <c r="O12" s="7">
        <v>427.9038071830102</v>
      </c>
      <c r="P12" s="7">
        <v>309.05094697359851</v>
      </c>
      <c r="Q12" s="7">
        <v>194.71643501187725</v>
      </c>
      <c r="R12" s="7">
        <v>82.739850813709154</v>
      </c>
      <c r="S12" s="7">
        <v>28.348515118735556</v>
      </c>
      <c r="T12" s="7">
        <v>139.69833614608586</v>
      </c>
      <c r="U12" s="7">
        <v>252.32377203944736</v>
      </c>
      <c r="V12" s="7">
        <v>367.22004484950133</v>
      </c>
      <c r="W12" s="7"/>
    </row>
    <row r="13" spans="1:23">
      <c r="A13" s="2" t="s">
        <v>19</v>
      </c>
      <c r="C13">
        <f>2*C11-C5-C2</f>
        <v>329184.6142272607</v>
      </c>
      <c r="E13">
        <v>2</v>
      </c>
      <c r="F13">
        <v>2</v>
      </c>
      <c r="G13">
        <f t="shared" si="0"/>
        <v>250</v>
      </c>
      <c r="H13">
        <f t="shared" si="1"/>
        <v>758379.89452170813</v>
      </c>
      <c r="I13" s="4">
        <f t="shared" si="2"/>
        <v>84.85095054557398</v>
      </c>
      <c r="J13">
        <f t="shared" si="3"/>
        <v>216759.78904341627</v>
      </c>
      <c r="L13" s="6">
        <v>8</v>
      </c>
      <c r="M13" s="7">
        <v>720.58029177030801</v>
      </c>
      <c r="N13" s="7">
        <v>590.11668208024207</v>
      </c>
      <c r="O13" s="7">
        <v>475.87270731985086</v>
      </c>
      <c r="P13" s="7">
        <v>369.69000511154286</v>
      </c>
      <c r="Q13" s="7">
        <v>268.14738705075166</v>
      </c>
      <c r="R13" s="7">
        <v>169.3452213507951</v>
      </c>
      <c r="S13" s="7">
        <v>72.039949079833107</v>
      </c>
      <c r="T13" s="7">
        <v>24.687492116796058</v>
      </c>
      <c r="U13" s="7">
        <v>121.58872976221784</v>
      </c>
      <c r="V13" s="7">
        <v>219.33624858130796</v>
      </c>
      <c r="W13" s="7"/>
    </row>
    <row r="14" spans="1:23">
      <c r="E14">
        <v>2</v>
      </c>
      <c r="F14">
        <v>3</v>
      </c>
      <c r="G14">
        <f t="shared" si="0"/>
        <v>-486.04281201041488</v>
      </c>
      <c r="H14">
        <f t="shared" si="1"/>
        <v>578752.1776833958</v>
      </c>
      <c r="I14" s="4">
        <f t="shared" si="2"/>
        <v>249.09371607602432</v>
      </c>
      <c r="J14">
        <f t="shared" si="3"/>
        <v>-142495.6446332084</v>
      </c>
      <c r="L14" s="6">
        <v>9</v>
      </c>
      <c r="M14" s="7">
        <v>737.4254721250793</v>
      </c>
      <c r="N14" s="7">
        <v>618.0288058313223</v>
      </c>
      <c r="O14" s="7">
        <v>513.90484530240326</v>
      </c>
      <c r="P14" s="7">
        <v>417.5303171580382</v>
      </c>
      <c r="Q14" s="7">
        <v>325.7709635486961</v>
      </c>
      <c r="R14" s="7">
        <v>236.90914212579861</v>
      </c>
      <c r="S14" s="7">
        <v>149.84493540634915</v>
      </c>
      <c r="T14" s="7">
        <v>63.791992805647482</v>
      </c>
      <c r="U14" s="7">
        <v>21.863964223529223</v>
      </c>
      <c r="V14" s="7">
        <v>107.64127266515362</v>
      </c>
      <c r="W14" s="7"/>
    </row>
    <row r="15" spans="1:23">
      <c r="E15">
        <v>2</v>
      </c>
      <c r="F15">
        <v>4</v>
      </c>
      <c r="G15">
        <f t="shared" si="0"/>
        <v>-854.06421801562215</v>
      </c>
      <c r="H15">
        <f t="shared" si="1"/>
        <v>477749.39646247623</v>
      </c>
      <c r="I15" s="4">
        <f t="shared" si="2"/>
        <v>603.5423124815502</v>
      </c>
      <c r="J15">
        <f t="shared" si="3"/>
        <v>-344501.20707504754</v>
      </c>
      <c r="L15" s="6">
        <v>10</v>
      </c>
      <c r="M15" s="7">
        <v>751.26544330019465</v>
      </c>
      <c r="N15" s="7">
        <v>640.87617536577977</v>
      </c>
      <c r="O15" s="7">
        <v>544.92243857537278</v>
      </c>
      <c r="P15" s="7">
        <v>456.40013544547361</v>
      </c>
      <c r="Q15" s="7">
        <v>372.40269818040042</v>
      </c>
      <c r="R15" s="7">
        <v>291.34988485443142</v>
      </c>
      <c r="S15" s="7">
        <v>212.24325178628987</v>
      </c>
      <c r="T15" s="7">
        <v>134.38340578960484</v>
      </c>
      <c r="U15" s="7">
        <v>57.239444281479443</v>
      </c>
      <c r="V15" s="7">
        <v>19.620037280887086</v>
      </c>
      <c r="W15" s="7"/>
    </row>
    <row r="16" spans="1:23">
      <c r="E16">
        <v>2</v>
      </c>
      <c r="F16">
        <v>5</v>
      </c>
      <c r="G16">
        <f t="shared" si="0"/>
        <v>-1074.8770616187464</v>
      </c>
      <c r="H16">
        <f t="shared" si="1"/>
        <v>411711.94915222254</v>
      </c>
      <c r="I16" s="4">
        <f t="shared" si="2"/>
        <v>1016.3249926025437</v>
      </c>
      <c r="J16">
        <f t="shared" si="3"/>
        <v>-476576.10169555491</v>
      </c>
      <c r="L16" s="6" t="s">
        <v>24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5:23">
      <c r="E17">
        <v>2</v>
      </c>
      <c r="F17">
        <v>6</v>
      </c>
      <c r="G17">
        <f t="shared" si="0"/>
        <v>-1222.0856240208298</v>
      </c>
      <c r="H17">
        <f t="shared" si="1"/>
        <v>364591.02566790365</v>
      </c>
      <c r="I17" s="4">
        <f t="shared" si="2"/>
        <v>1610.6745162821965</v>
      </c>
      <c r="J17">
        <f t="shared" si="3"/>
        <v>-570817.94866419269</v>
      </c>
    </row>
    <row r="18" spans="5:23">
      <c r="E18">
        <v>2</v>
      </c>
      <c r="F18">
        <v>7</v>
      </c>
      <c r="G18">
        <f t="shared" si="0"/>
        <v>-1327.2345971651746</v>
      </c>
      <c r="H18">
        <f t="shared" si="1"/>
        <v>328984.00345669262</v>
      </c>
      <c r="I18" s="4" t="e">
        <f t="shared" si="2"/>
        <v>#NUM!</v>
      </c>
      <c r="J18">
        <f t="shared" si="3"/>
        <v>-642031.99308661476</v>
      </c>
    </row>
    <row r="19" spans="5:23">
      <c r="E19">
        <v>2</v>
      </c>
      <c r="F19">
        <v>8</v>
      </c>
      <c r="G19">
        <f t="shared" si="0"/>
        <v>-1406.0963270234333</v>
      </c>
      <c r="H19">
        <f t="shared" si="1"/>
        <v>300963.26058882324</v>
      </c>
      <c r="I19" s="4" t="e">
        <f t="shared" si="2"/>
        <v>#NUM!</v>
      </c>
      <c r="J19">
        <f t="shared" si="3"/>
        <v>-698073.47882235353</v>
      </c>
    </row>
    <row r="20" spans="5:23">
      <c r="E20">
        <v>2</v>
      </c>
      <c r="F20">
        <v>9</v>
      </c>
      <c r="G20">
        <f t="shared" si="0"/>
        <v>-1467.4332280243011</v>
      </c>
      <c r="H20">
        <f t="shared" si="1"/>
        <v>278235.0265261181</v>
      </c>
      <c r="I20" s="4" t="e">
        <f t="shared" si="2"/>
        <v>#NUM!</v>
      </c>
      <c r="J20">
        <f t="shared" si="3"/>
        <v>-743529.94694776379</v>
      </c>
      <c r="L20" s="5" t="s">
        <v>26</v>
      </c>
      <c r="M20" s="5" t="s">
        <v>22</v>
      </c>
    </row>
    <row r="21" spans="5:23">
      <c r="E21">
        <v>2</v>
      </c>
      <c r="F21">
        <v>10</v>
      </c>
      <c r="G21">
        <f t="shared" si="0"/>
        <v>-1516.5027488249955</v>
      </c>
      <c r="H21">
        <f t="shared" si="1"/>
        <v>259362.27561506612</v>
      </c>
      <c r="I21" s="4" t="e">
        <f t="shared" si="2"/>
        <v>#NUM!</v>
      </c>
      <c r="J21">
        <f t="shared" si="3"/>
        <v>-781275.44876986777</v>
      </c>
      <c r="L21" s="5" t="s">
        <v>23</v>
      </c>
      <c r="M21">
        <v>1</v>
      </c>
      <c r="N21">
        <v>2</v>
      </c>
      <c r="O21">
        <v>3</v>
      </c>
      <c r="P21">
        <v>4</v>
      </c>
      <c r="Q21">
        <v>5</v>
      </c>
      <c r="R21">
        <v>6</v>
      </c>
      <c r="S21">
        <v>7</v>
      </c>
      <c r="T21">
        <v>8</v>
      </c>
      <c r="U21">
        <v>9</v>
      </c>
      <c r="V21">
        <v>10</v>
      </c>
      <c r="W21" t="s">
        <v>24</v>
      </c>
    </row>
    <row r="22" spans="5:23">
      <c r="E22">
        <v>3</v>
      </c>
      <c r="F22">
        <v>1</v>
      </c>
      <c r="G22">
        <f t="shared" si="0"/>
        <v>4416.2568720624886</v>
      </c>
      <c r="H22">
        <f t="shared" si="1"/>
        <v>1537550.7687819672</v>
      </c>
      <c r="I22" s="4">
        <f t="shared" si="2"/>
        <v>545.52410720685691</v>
      </c>
      <c r="J22">
        <f t="shared" si="3"/>
        <v>1775101.5375639345</v>
      </c>
      <c r="L22" s="6">
        <v>1</v>
      </c>
      <c r="M22" s="7">
        <v>-149823.63462647935</v>
      </c>
      <c r="N22" s="7">
        <v>-575434.29308716324</v>
      </c>
      <c r="O22" s="7">
        <v>-747052.87708743545</v>
      </c>
      <c r="P22" s="7">
        <v>-843552.20691427868</v>
      </c>
      <c r="Q22" s="7">
        <v>-906645.21615505056</v>
      </c>
      <c r="R22" s="7">
        <v>-951665.14018182526</v>
      </c>
      <c r="S22" s="7">
        <v>-985684.53785559838</v>
      </c>
      <c r="T22" s="7">
        <v>-1012455.9086566204</v>
      </c>
      <c r="U22" s="7">
        <v>-1034170.7498588783</v>
      </c>
      <c r="V22" s="7">
        <v>-1052202.0138784505</v>
      </c>
      <c r="W22" s="7"/>
    </row>
    <row r="23" spans="5:23">
      <c r="E23">
        <v>3</v>
      </c>
      <c r="F23">
        <v>2</v>
      </c>
      <c r="G23">
        <f t="shared" si="0"/>
        <v>1229.0642180156221</v>
      </c>
      <c r="H23">
        <f t="shared" si="1"/>
        <v>968596.28943522333</v>
      </c>
      <c r="I23" s="4">
        <f t="shared" si="2"/>
        <v>292.4003126355538</v>
      </c>
      <c r="J23">
        <f t="shared" si="3"/>
        <v>637192.57887044665</v>
      </c>
      <c r="L23" s="6">
        <v>2</v>
      </c>
      <c r="M23" s="7">
        <v>728932.49768139189</v>
      </c>
      <c r="N23" s="7">
        <v>-21852.618677718332</v>
      </c>
      <c r="O23" s="7">
        <v>-324590.99234542716</v>
      </c>
      <c r="P23" s="7">
        <v>-494817.60470202356</v>
      </c>
      <c r="Q23" s="7">
        <v>-606114.84630682983</v>
      </c>
      <c r="R23" s="7">
        <v>-685530.82949946565</v>
      </c>
      <c r="S23" s="7">
        <v>-745541.679635001</v>
      </c>
      <c r="T23" s="7">
        <v>-792766.87557965307</v>
      </c>
      <c r="U23" s="7">
        <v>-831072.25927873899</v>
      </c>
      <c r="V23" s="7">
        <v>-862879.74432621826</v>
      </c>
      <c r="W23" s="7"/>
    </row>
    <row r="24" spans="5:23">
      <c r="E24">
        <v>3</v>
      </c>
      <c r="F24">
        <v>3</v>
      </c>
      <c r="G24">
        <f t="shared" si="0"/>
        <v>166.66666666666666</v>
      </c>
      <c r="H24">
        <f t="shared" si="1"/>
        <v>739177.31186720578</v>
      </c>
      <c r="I24" s="4">
        <f t="shared" si="2"/>
        <v>58.755608294101648</v>
      </c>
      <c r="J24">
        <f t="shared" si="3"/>
        <v>178354.62373441155</v>
      </c>
      <c r="L24" s="6">
        <v>3</v>
      </c>
      <c r="M24" s="7">
        <v>1444436.0724301608</v>
      </c>
      <c r="N24" s="7">
        <v>428886.38887278293</v>
      </c>
      <c r="O24" s="7">
        <v>19387.248732847627</v>
      </c>
      <c r="P24" s="7">
        <v>-210869.82289122301</v>
      </c>
      <c r="Q24" s="7">
        <v>-361416.06579051423</v>
      </c>
      <c r="R24" s="7">
        <v>-468838.11617930222</v>
      </c>
      <c r="S24" s="7">
        <v>-550011.80827471078</v>
      </c>
      <c r="T24" s="7">
        <v>-613890.98189246119</v>
      </c>
      <c r="U24" s="7">
        <v>-665704.76914865908</v>
      </c>
      <c r="V24" s="7">
        <v>-708729.17209816177</v>
      </c>
      <c r="W24" s="7"/>
    </row>
    <row r="25" spans="5:23">
      <c r="E25">
        <v>3</v>
      </c>
      <c r="F25">
        <v>4</v>
      </c>
      <c r="G25">
        <f t="shared" si="0"/>
        <v>-364.53210900781107</v>
      </c>
      <c r="H25">
        <f t="shared" si="1"/>
        <v>610177.42695475172</v>
      </c>
      <c r="I25" s="4">
        <f t="shared" si="2"/>
        <v>171.90209832370732</v>
      </c>
      <c r="J25">
        <f t="shared" si="3"/>
        <v>-79645.146090496564</v>
      </c>
      <c r="L25" s="6">
        <v>4</v>
      </c>
      <c r="M25" s="7">
        <v>2076000.5595883089</v>
      </c>
      <c r="N25" s="7">
        <v>826747.0847410881</v>
      </c>
      <c r="O25" s="7">
        <v>323011.7854746026</v>
      </c>
      <c r="P25" s="7">
        <v>39766.70993392705</v>
      </c>
      <c r="Q25" s="7">
        <v>-145424.04942738311</v>
      </c>
      <c r="R25" s="7">
        <v>-277566.64362654241</v>
      </c>
      <c r="S25" s="7">
        <v>-377420.46521521325</v>
      </c>
      <c r="T25" s="7">
        <v>-455999.8601029244</v>
      </c>
      <c r="U25" s="7">
        <v>-519737.31659846636</v>
      </c>
      <c r="V25" s="7">
        <v>-572662.7280855896</v>
      </c>
      <c r="W25" s="7"/>
    </row>
    <row r="26" spans="5:23">
      <c r="E26">
        <v>3</v>
      </c>
      <c r="F26">
        <v>5</v>
      </c>
      <c r="G26">
        <f t="shared" si="0"/>
        <v>-683.25137441249774</v>
      </c>
      <c r="H26">
        <f t="shared" si="1"/>
        <v>525834.9662822861</v>
      </c>
      <c r="I26" s="4">
        <f t="shared" si="2"/>
        <v>409.2644658753299</v>
      </c>
      <c r="J26">
        <f t="shared" si="3"/>
        <v>-248330.0674354278</v>
      </c>
      <c r="L26" s="6">
        <v>5</v>
      </c>
      <c r="M26" s="7">
        <v>2653038.7853837768</v>
      </c>
      <c r="N26" s="7">
        <v>1190258.388377938</v>
      </c>
      <c r="O26" s="7">
        <v>600422.82987609017</v>
      </c>
      <c r="P26" s="7">
        <v>268764.48159732693</v>
      </c>
      <c r="Q26" s="7">
        <v>51920.247857266339</v>
      </c>
      <c r="R26" s="7">
        <v>-102808.63646916463</v>
      </c>
      <c r="S26" s="7">
        <v>-219729.83439009846</v>
      </c>
      <c r="T26" s="7">
        <v>-311740.30365405604</v>
      </c>
      <c r="U26" s="7">
        <v>-386371.99673627189</v>
      </c>
      <c r="V26" s="7">
        <v>-448343.61097276898</v>
      </c>
      <c r="W26" s="7"/>
    </row>
    <row r="27" spans="5:23">
      <c r="E27">
        <v>3</v>
      </c>
      <c r="F27">
        <v>6</v>
      </c>
      <c r="G27">
        <f t="shared" ref="G27:G90" si="4">(E27/F27-1)*$C$6-($B$7/F27)</f>
        <v>-895.73088468228877</v>
      </c>
      <c r="H27">
        <f t="shared" si="1"/>
        <v>465652.52741310024</v>
      </c>
      <c r="I27" s="4">
        <f t="shared" ref="I27:I90" si="5">SQRT($C$3/$C$5)*ABS(SQRT((2*H27-C$5)/H27)-1)</f>
        <v>663.07612552470493</v>
      </c>
      <c r="J27">
        <f t="shared" ref="J27:J90" si="6">2*H27-$C$5-$C$2</f>
        <v>-368694.94517379953</v>
      </c>
      <c r="L27" s="6">
        <v>6</v>
      </c>
      <c r="M27" s="7">
        <v>3190595.7396118762</v>
      </c>
      <c r="N27" s="7">
        <v>1528898.0494526261</v>
      </c>
      <c r="O27" s="7">
        <v>858853.25862650201</v>
      </c>
      <c r="P27" s="7">
        <v>482094.10025595361</v>
      </c>
      <c r="Q27" s="7">
        <v>235762.14019703353</v>
      </c>
      <c r="R27" s="7">
        <v>59992.33208883577</v>
      </c>
      <c r="S27" s="7">
        <v>-72828.482924513286</v>
      </c>
      <c r="T27" s="7">
        <v>-177351.06509702932</v>
      </c>
      <c r="U27" s="7">
        <v>-262131.60512972483</v>
      </c>
      <c r="V27" s="7">
        <v>-332530.47596707742</v>
      </c>
      <c r="W27" s="7"/>
    </row>
    <row r="28" spans="5:23">
      <c r="E28">
        <v>3</v>
      </c>
      <c r="F28">
        <v>7</v>
      </c>
      <c r="G28">
        <f t="shared" si="4"/>
        <v>-1047.5019634464254</v>
      </c>
      <c r="H28">
        <f t="shared" si="1"/>
        <v>420175.54438552685</v>
      </c>
      <c r="I28" s="4">
        <f t="shared" si="5"/>
        <v>947.97650178285585</v>
      </c>
      <c r="J28">
        <f t="shared" si="6"/>
        <v>-459648.91122894629</v>
      </c>
      <c r="L28" s="6">
        <v>7</v>
      </c>
      <c r="M28" s="7">
        <v>3697672.8661523173</v>
      </c>
      <c r="N28" s="7">
        <v>1848336.6222768752</v>
      </c>
      <c r="O28" s="7">
        <v>1102630.5145817199</v>
      </c>
      <c r="P28" s="7">
        <v>683327.79128077743</v>
      </c>
      <c r="Q28" s="7">
        <v>409180.0780958489</v>
      </c>
      <c r="R28" s="7">
        <v>213562.38022063347</v>
      </c>
      <c r="S28" s="7">
        <v>65743.466708319727</v>
      </c>
      <c r="T28" s="7">
        <v>-50581.783461920917</v>
      </c>
      <c r="U28" s="7">
        <v>-144935.7242456805</v>
      </c>
      <c r="V28" s="7">
        <v>-223284.02077303967</v>
      </c>
      <c r="W28" s="7"/>
    </row>
    <row r="29" spans="5:23">
      <c r="E29">
        <v>3</v>
      </c>
      <c r="F29">
        <v>8</v>
      </c>
      <c r="G29">
        <f t="shared" si="4"/>
        <v>-1161.3302725195276</v>
      </c>
      <c r="H29">
        <f t="shared" si="1"/>
        <v>384387.69219549245</v>
      </c>
      <c r="I29" s="4">
        <f t="shared" si="5"/>
        <v>1296.0413120187948</v>
      </c>
      <c r="J29">
        <f t="shared" si="6"/>
        <v>-531224.61560901511</v>
      </c>
      <c r="L29" s="6">
        <v>8</v>
      </c>
      <c r="M29" s="7">
        <v>4180195.5290242126</v>
      </c>
      <c r="N29" s="7">
        <v>2152306.8522786838</v>
      </c>
      <c r="O29" s="7">
        <v>1334603.2156452499</v>
      </c>
      <c r="P29" s="7">
        <v>874817.03694111295</v>
      </c>
      <c r="Q29" s="7">
        <v>574200.50754331145</v>
      </c>
      <c r="R29" s="7">
        <v>359696.02475608396</v>
      </c>
      <c r="S29" s="7">
        <v>197605.27359431982</v>
      </c>
      <c r="T29" s="7">
        <v>70048.882256050594</v>
      </c>
      <c r="U29" s="7">
        <v>-33414.881435043178</v>
      </c>
      <c r="V29" s="7">
        <v>-119327.66441126075</v>
      </c>
      <c r="W29" s="7"/>
    </row>
    <row r="30" spans="5:23">
      <c r="E30">
        <v>3</v>
      </c>
      <c r="F30">
        <v>9</v>
      </c>
      <c r="G30">
        <f t="shared" si="4"/>
        <v>-1249.8634017986074</v>
      </c>
      <c r="H30">
        <f t="shared" si="1"/>
        <v>355359.38680715475</v>
      </c>
      <c r="I30" s="4">
        <f t="shared" si="5"/>
        <v>1856.0400509526946</v>
      </c>
      <c r="J30">
        <f t="shared" si="6"/>
        <v>-589281.2263856905</v>
      </c>
      <c r="L30" s="6">
        <v>9</v>
      </c>
      <c r="M30" s="7">
        <v>4642325.8166713752</v>
      </c>
      <c r="N30" s="7">
        <v>2443430.6908790064</v>
      </c>
      <c r="O30" s="7">
        <v>1556772.2852403079</v>
      </c>
      <c r="P30" s="7">
        <v>1058213.5631304812</v>
      </c>
      <c r="Q30" s="7">
        <v>732246.84276480088</v>
      </c>
      <c r="R30" s="7">
        <v>499653.76846527029</v>
      </c>
      <c r="S30" s="7">
        <v>323894.33612915548</v>
      </c>
      <c r="T30" s="7">
        <v>185581.45416784356</v>
      </c>
      <c r="U30" s="7">
        <v>73392.866951313103</v>
      </c>
      <c r="V30" s="7">
        <v>-19764.712109112414</v>
      </c>
      <c r="W30" s="7"/>
    </row>
    <row r="31" spans="5:23">
      <c r="E31">
        <v>3</v>
      </c>
      <c r="F31">
        <v>10</v>
      </c>
      <c r="G31">
        <f t="shared" si="4"/>
        <v>-1320.689905221871</v>
      </c>
      <c r="H31">
        <f t="shared" si="1"/>
        <v>331255.27139490616</v>
      </c>
      <c r="I31" s="4" t="e">
        <f t="shared" si="5"/>
        <v>#NUM!</v>
      </c>
      <c r="J31">
        <f t="shared" si="6"/>
        <v>-637489.45721018768</v>
      </c>
      <c r="L31" s="6">
        <v>10</v>
      </c>
      <c r="M31" s="7">
        <v>5087128.5240005674</v>
      </c>
      <c r="N31" s="7">
        <v>2723638.8378861453</v>
      </c>
      <c r="O31" s="7">
        <v>1770611.1230793414</v>
      </c>
      <c r="P31" s="7">
        <v>1234733.6345136464</v>
      </c>
      <c r="Q31" s="7">
        <v>884367.22887471924</v>
      </c>
      <c r="R31" s="7">
        <v>634363.79500449728</v>
      </c>
      <c r="S31" s="7">
        <v>445448.18884795462</v>
      </c>
      <c r="T31" s="7">
        <v>296782.13100014161</v>
      </c>
      <c r="U31" s="7">
        <v>176195.85761410673</v>
      </c>
      <c r="V31" s="7">
        <v>76065.126179893734</v>
      </c>
      <c r="W31" s="7"/>
    </row>
    <row r="32" spans="5:23">
      <c r="E32">
        <v>4</v>
      </c>
      <c r="F32">
        <v>1</v>
      </c>
      <c r="G32">
        <f t="shared" si="4"/>
        <v>6374.3853080937333</v>
      </c>
      <c r="H32">
        <f t="shared" si="1"/>
        <v>1838179.6320711095</v>
      </c>
      <c r="I32" s="4">
        <f t="shared" si="5"/>
        <v>612.01320400368718</v>
      </c>
      <c r="J32">
        <f t="shared" si="6"/>
        <v>2376359.264142219</v>
      </c>
      <c r="L32" s="6" t="s">
        <v>24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5:10">
      <c r="E33">
        <v>4</v>
      </c>
      <c r="F33">
        <v>2</v>
      </c>
      <c r="G33">
        <f t="shared" si="4"/>
        <v>2208.1284360312443</v>
      </c>
      <c r="H33">
        <f t="shared" si="1"/>
        <v>1157980.6059672048</v>
      </c>
      <c r="I33" s="4">
        <f t="shared" si="5"/>
        <v>407.25332118423637</v>
      </c>
      <c r="J33">
        <f t="shared" si="6"/>
        <v>1015961.2119344096</v>
      </c>
    </row>
    <row r="34" spans="5:10">
      <c r="E34">
        <v>4</v>
      </c>
      <c r="F34">
        <v>3</v>
      </c>
      <c r="G34">
        <f t="shared" si="4"/>
        <v>819.37614534374791</v>
      </c>
      <c r="H34">
        <f t="shared" si="1"/>
        <v>883704.59483413072</v>
      </c>
      <c r="I34" s="4">
        <f t="shared" si="5"/>
        <v>222.44864062879802</v>
      </c>
      <c r="J34">
        <f t="shared" si="6"/>
        <v>467409.18966826145</v>
      </c>
    </row>
    <row r="35" spans="5:10">
      <c r="E35">
        <v>4</v>
      </c>
      <c r="F35">
        <v>4</v>
      </c>
      <c r="G35">
        <f t="shared" si="4"/>
        <v>125</v>
      </c>
      <c r="H35">
        <f t="shared" si="1"/>
        <v>729482.07041405013</v>
      </c>
      <c r="I35" s="4">
        <f t="shared" si="5"/>
        <v>44.93938587765588</v>
      </c>
      <c r="J35">
        <f t="shared" si="6"/>
        <v>158964.14082810027</v>
      </c>
    </row>
    <row r="36" spans="5:10">
      <c r="E36">
        <v>4</v>
      </c>
      <c r="F36">
        <v>5</v>
      </c>
      <c r="G36">
        <f t="shared" si="4"/>
        <v>-291.62568720624876</v>
      </c>
      <c r="H36">
        <f t="shared" si="1"/>
        <v>628648.59130252432</v>
      </c>
      <c r="I36" s="4">
        <f t="shared" si="5"/>
        <v>131.30602957191175</v>
      </c>
      <c r="J36">
        <f t="shared" si="6"/>
        <v>-42702.817394951358</v>
      </c>
    </row>
    <row r="37" spans="5:10">
      <c r="E37">
        <v>4</v>
      </c>
      <c r="F37">
        <v>6</v>
      </c>
      <c r="G37">
        <f t="shared" si="4"/>
        <v>-569.37614534374814</v>
      </c>
      <c r="H37">
        <f t="shared" si="1"/>
        <v>556699.01046016999</v>
      </c>
      <c r="I37" s="4">
        <f t="shared" si="5"/>
        <v>310.56141716359787</v>
      </c>
      <c r="J37">
        <f t="shared" si="6"/>
        <v>-186601.97907966003</v>
      </c>
    </row>
    <row r="38" spans="5:10">
      <c r="E38">
        <v>4</v>
      </c>
      <c r="F38">
        <v>7</v>
      </c>
      <c r="G38">
        <f t="shared" si="4"/>
        <v>-767.76932972767622</v>
      </c>
      <c r="H38">
        <f t="shared" si="1"/>
        <v>502330.16253227234</v>
      </c>
      <c r="I38" s="4">
        <f t="shared" si="5"/>
        <v>496.89690040880311</v>
      </c>
      <c r="J38">
        <f t="shared" si="6"/>
        <v>-295339.67493545532</v>
      </c>
    </row>
    <row r="39" spans="5:10">
      <c r="E39">
        <v>4</v>
      </c>
      <c r="F39">
        <v>8</v>
      </c>
      <c r="G39">
        <f t="shared" si="4"/>
        <v>-916.56421801562215</v>
      </c>
      <c r="H39">
        <f t="shared" si="1"/>
        <v>459544.90801777813</v>
      </c>
      <c r="I39" s="4">
        <f t="shared" si="5"/>
        <v>695.23935142739549</v>
      </c>
      <c r="J39">
        <f t="shared" si="6"/>
        <v>-380910.18396444374</v>
      </c>
    </row>
    <row r="40" spans="5:10">
      <c r="E40">
        <v>4</v>
      </c>
      <c r="F40">
        <v>9</v>
      </c>
      <c r="G40">
        <f t="shared" si="4"/>
        <v>-1032.2935755729134</v>
      </c>
      <c r="H40">
        <f t="shared" si="1"/>
        <v>424840.85739273572</v>
      </c>
      <c r="I40" s="4">
        <f t="shared" si="5"/>
        <v>912.90066351618759</v>
      </c>
      <c r="J40">
        <f t="shared" si="6"/>
        <v>-450318.28521452856</v>
      </c>
    </row>
    <row r="41" spans="5:10">
      <c r="E41">
        <v>4</v>
      </c>
      <c r="F41">
        <v>10</v>
      </c>
      <c r="G41">
        <f t="shared" si="4"/>
        <v>-1124.8770616187464</v>
      </c>
      <c r="H41">
        <f t="shared" si="1"/>
        <v>396023.79658440495</v>
      </c>
      <c r="I41" s="4">
        <f t="shared" si="5"/>
        <v>1163.254612064899</v>
      </c>
      <c r="J41">
        <f t="shared" si="6"/>
        <v>-507952.40683119011</v>
      </c>
    </row>
    <row r="42" spans="5:10">
      <c r="E42">
        <v>5</v>
      </c>
      <c r="F42">
        <v>1</v>
      </c>
      <c r="G42">
        <f t="shared" si="4"/>
        <v>8332.5137441249772</v>
      </c>
      <c r="H42">
        <f t="shared" si="1"/>
        <v>2115918.3686875668</v>
      </c>
      <c r="I42" s="4">
        <f t="shared" si="5"/>
        <v>655.79484663714504</v>
      </c>
      <c r="J42">
        <f t="shared" si="6"/>
        <v>2931836.7373751337</v>
      </c>
    </row>
    <row r="43" spans="5:10">
      <c r="E43">
        <v>5</v>
      </c>
      <c r="F43">
        <v>2</v>
      </c>
      <c r="G43">
        <f t="shared" si="4"/>
        <v>3187.1926540468667</v>
      </c>
      <c r="H43">
        <f t="shared" si="1"/>
        <v>1332945.0462843417</v>
      </c>
      <c r="I43" s="4">
        <f t="shared" si="5"/>
        <v>481.64603048161746</v>
      </c>
      <c r="J43">
        <f t="shared" si="6"/>
        <v>1365890.0925686834</v>
      </c>
    </row>
    <row r="44" spans="5:10">
      <c r="E44">
        <v>5</v>
      </c>
      <c r="F44">
        <v>3</v>
      </c>
      <c r="G44">
        <f t="shared" si="4"/>
        <v>1472.0856240208298</v>
      </c>
      <c r="H44">
        <f t="shared" si="1"/>
        <v>1017227.4526817318</v>
      </c>
      <c r="I44" s="4">
        <f t="shared" si="5"/>
        <v>326.50419419522325</v>
      </c>
      <c r="J44">
        <f t="shared" si="6"/>
        <v>734454.90536346356</v>
      </c>
    </row>
    <row r="45" spans="5:10">
      <c r="E45">
        <v>5</v>
      </c>
      <c r="F45">
        <v>4</v>
      </c>
      <c r="G45">
        <f t="shared" si="4"/>
        <v>614.53210900781107</v>
      </c>
      <c r="H45">
        <f t="shared" si="1"/>
        <v>839702.76108337101</v>
      </c>
      <c r="I45" s="4">
        <f t="shared" si="5"/>
        <v>179.66171656651699</v>
      </c>
      <c r="J45">
        <f t="shared" si="6"/>
        <v>379405.52216674201</v>
      </c>
    </row>
    <row r="46" spans="5:10">
      <c r="E46">
        <v>5</v>
      </c>
      <c r="F46">
        <v>5</v>
      </c>
      <c r="G46">
        <f t="shared" si="4"/>
        <v>100</v>
      </c>
      <c r="H46">
        <f t="shared" si="1"/>
        <v>723633.90311742772</v>
      </c>
      <c r="I46" s="4">
        <f t="shared" si="5"/>
        <v>36.384794330718776</v>
      </c>
      <c r="J46">
        <f t="shared" si="6"/>
        <v>147267.80623485544</v>
      </c>
    </row>
    <row r="47" spans="5:10">
      <c r="E47">
        <v>5</v>
      </c>
      <c r="F47">
        <v>6</v>
      </c>
      <c r="G47">
        <f t="shared" si="4"/>
        <v>-243.02140600520733</v>
      </c>
      <c r="H47">
        <f t="shared" si="1"/>
        <v>640813.14008232777</v>
      </c>
      <c r="I47" s="4">
        <f t="shared" si="5"/>
        <v>106.24170457358142</v>
      </c>
      <c r="J47">
        <f t="shared" si="6"/>
        <v>-18373.719835344469</v>
      </c>
    </row>
    <row r="48" spans="5:10">
      <c r="E48">
        <v>5</v>
      </c>
      <c r="F48">
        <v>7</v>
      </c>
      <c r="G48">
        <f t="shared" si="4"/>
        <v>-488.03669600892692</v>
      </c>
      <c r="H48">
        <f t="shared" si="1"/>
        <v>578229.46109476127</v>
      </c>
      <c r="I48" s="4">
        <f t="shared" si="5"/>
        <v>250.47529965190134</v>
      </c>
      <c r="J48">
        <f t="shared" si="6"/>
        <v>-143541.07781047747</v>
      </c>
    </row>
    <row r="49" spans="5:10">
      <c r="E49">
        <v>5</v>
      </c>
      <c r="F49">
        <v>8</v>
      </c>
      <c r="G49">
        <f t="shared" si="4"/>
        <v>-671.79816351171667</v>
      </c>
      <c r="H49">
        <f t="shared" si="1"/>
        <v>528979.59217189159</v>
      </c>
      <c r="I49" s="4">
        <f t="shared" si="5"/>
        <v>398.42860514574772</v>
      </c>
      <c r="J49">
        <f t="shared" si="6"/>
        <v>-242040.81565621682</v>
      </c>
    </row>
    <row r="50" spans="5:10">
      <c r="E50">
        <v>5</v>
      </c>
      <c r="F50">
        <v>9</v>
      </c>
      <c r="G50">
        <f t="shared" si="4"/>
        <v>-814.72374934721961</v>
      </c>
      <c r="H50">
        <f t="shared" si="1"/>
        <v>489031.95217837649</v>
      </c>
      <c r="I50" s="4">
        <f t="shared" si="5"/>
        <v>552.4241918830993</v>
      </c>
      <c r="J50">
        <f t="shared" si="6"/>
        <v>-321936.09564324701</v>
      </c>
    </row>
    <row r="51" spans="5:10">
      <c r="E51">
        <v>5</v>
      </c>
      <c r="F51">
        <v>10</v>
      </c>
      <c r="G51">
        <f t="shared" si="4"/>
        <v>-929.06421801562215</v>
      </c>
      <c r="H51">
        <f t="shared" si="1"/>
        <v>455860.79347761668</v>
      </c>
      <c r="I51" s="4">
        <f t="shared" si="5"/>
        <v>715.39336893106963</v>
      </c>
      <c r="J51">
        <f t="shared" si="6"/>
        <v>-388278.41304476664</v>
      </c>
    </row>
    <row r="52" spans="5:10">
      <c r="E52">
        <v>6</v>
      </c>
      <c r="F52">
        <v>1</v>
      </c>
      <c r="G52">
        <f t="shared" si="4"/>
        <v>10290.642180156221</v>
      </c>
      <c r="H52">
        <f t="shared" si="1"/>
        <v>2376469.5732279159</v>
      </c>
      <c r="I52" s="4">
        <f t="shared" si="5"/>
        <v>687.15480958596879</v>
      </c>
      <c r="J52">
        <f t="shared" si="6"/>
        <v>3452939.1464558318</v>
      </c>
    </row>
    <row r="53" spans="5:10">
      <c r="E53">
        <v>6</v>
      </c>
      <c r="F53">
        <v>2</v>
      </c>
      <c r="G53">
        <f t="shared" si="4"/>
        <v>4166.2568720624886</v>
      </c>
      <c r="H53">
        <f t="shared" si="1"/>
        <v>1497082.0198722694</v>
      </c>
      <c r="I53" s="4">
        <f t="shared" si="5"/>
        <v>534.38139966690721</v>
      </c>
      <c r="J53">
        <f t="shared" si="6"/>
        <v>1694164.0397445387</v>
      </c>
    </row>
    <row r="54" spans="5:10">
      <c r="E54">
        <v>6</v>
      </c>
      <c r="F54">
        <v>3</v>
      </c>
      <c r="G54">
        <f t="shared" si="4"/>
        <v>2124.7951026979108</v>
      </c>
      <c r="H54">
        <f t="shared" si="1"/>
        <v>1142487.4069455324</v>
      </c>
      <c r="I54" s="4">
        <f t="shared" si="5"/>
        <v>399.44841742934545</v>
      </c>
      <c r="J54">
        <f t="shared" si="6"/>
        <v>984974.81389106484</v>
      </c>
    </row>
    <row r="55" spans="5:10">
      <c r="E55">
        <v>6</v>
      </c>
      <c r="F55">
        <v>4</v>
      </c>
      <c r="G55">
        <f t="shared" si="4"/>
        <v>1104.0642180156221</v>
      </c>
      <c r="H55">
        <f t="shared" si="1"/>
        <v>943102.5751281057</v>
      </c>
      <c r="I55" s="4">
        <f t="shared" si="5"/>
        <v>272.91267962516861</v>
      </c>
      <c r="J55">
        <f t="shared" si="6"/>
        <v>586205.1502562114</v>
      </c>
    </row>
    <row r="56" spans="5:10">
      <c r="E56">
        <v>6</v>
      </c>
      <c r="F56">
        <v>5</v>
      </c>
      <c r="G56">
        <f t="shared" si="4"/>
        <v>491.62568720624876</v>
      </c>
      <c r="H56">
        <f t="shared" si="1"/>
        <v>812741.16164575529</v>
      </c>
      <c r="I56" s="4">
        <f t="shared" si="5"/>
        <v>150.73150765756989</v>
      </c>
      <c r="J56">
        <f t="shared" si="6"/>
        <v>325482.32329151058</v>
      </c>
    </row>
    <row r="57" spans="5:10">
      <c r="E57">
        <v>6</v>
      </c>
      <c r="F57">
        <v>6</v>
      </c>
      <c r="G57">
        <f t="shared" si="4"/>
        <v>83.333333333333329</v>
      </c>
      <c r="H57">
        <f t="shared" si="1"/>
        <v>719721.96662524238</v>
      </c>
      <c r="I57" s="4">
        <f t="shared" si="5"/>
        <v>30.566601753459572</v>
      </c>
      <c r="J57">
        <f t="shared" si="6"/>
        <v>139443.93325048476</v>
      </c>
    </row>
    <row r="58" spans="5:10">
      <c r="E58">
        <v>6</v>
      </c>
      <c r="F58">
        <v>7</v>
      </c>
      <c r="G58">
        <f t="shared" si="4"/>
        <v>-208.30406229017785</v>
      </c>
      <c r="H58">
        <f t="shared" si="1"/>
        <v>649431.82164821099</v>
      </c>
      <c r="I58" s="4">
        <f t="shared" si="5"/>
        <v>89.220100543717194</v>
      </c>
      <c r="J58">
        <f t="shared" si="6"/>
        <v>-1136.3567035780288</v>
      </c>
    </row>
    <row r="59" spans="5:10">
      <c r="E59">
        <v>6</v>
      </c>
      <c r="F59">
        <v>8</v>
      </c>
      <c r="G59">
        <f t="shared" si="4"/>
        <v>-427.03210900781107</v>
      </c>
      <c r="H59">
        <f t="shared" si="1"/>
        <v>594117.39330697991</v>
      </c>
      <c r="I59" s="4">
        <f t="shared" si="5"/>
        <v>209.96520415095503</v>
      </c>
      <c r="J59">
        <f t="shared" si="6"/>
        <v>-111765.21338604018</v>
      </c>
    </row>
    <row r="60" spans="5:10">
      <c r="E60">
        <v>6</v>
      </c>
      <c r="F60">
        <v>9</v>
      </c>
      <c r="G60">
        <f t="shared" si="4"/>
        <v>-597.15392312152596</v>
      </c>
      <c r="H60">
        <f t="shared" si="1"/>
        <v>549250.65724960633</v>
      </c>
      <c r="I60" s="4">
        <f t="shared" si="5"/>
        <v>332.91334074601468</v>
      </c>
      <c r="J60">
        <f t="shared" si="6"/>
        <v>-201498.68550078734</v>
      </c>
    </row>
    <row r="61" spans="5:10">
      <c r="E61">
        <v>6</v>
      </c>
      <c r="F61">
        <v>10</v>
      </c>
      <c r="G61">
        <f t="shared" si="4"/>
        <v>-733.25137441249774</v>
      </c>
      <c r="H61">
        <f t="shared" si="1"/>
        <v>511994.84883674968</v>
      </c>
      <c r="I61" s="4">
        <f t="shared" si="5"/>
        <v>459.36589789831743</v>
      </c>
      <c r="J61">
        <f t="shared" si="6"/>
        <v>-276010.30232650065</v>
      </c>
    </row>
    <row r="62" spans="5:10">
      <c r="E62">
        <v>7</v>
      </c>
      <c r="F62">
        <v>1</v>
      </c>
      <c r="G62">
        <f t="shared" si="4"/>
        <v>12248.770616187467</v>
      </c>
      <c r="H62">
        <f t="shared" si="1"/>
        <v>2623433.8637367538</v>
      </c>
      <c r="I62" s="4">
        <f t="shared" si="5"/>
        <v>710.90477738060804</v>
      </c>
      <c r="J62">
        <f t="shared" si="6"/>
        <v>3946867.7274735076</v>
      </c>
    </row>
    <row r="63" spans="5:10">
      <c r="E63">
        <v>7</v>
      </c>
      <c r="F63">
        <v>2</v>
      </c>
      <c r="G63">
        <f t="shared" si="4"/>
        <v>5145.3210900781105</v>
      </c>
      <c r="H63">
        <f t="shared" si="1"/>
        <v>1652659.7739644879</v>
      </c>
      <c r="I63" s="4">
        <f t="shared" si="5"/>
        <v>574.03186036538807</v>
      </c>
      <c r="J63">
        <f t="shared" si="6"/>
        <v>2005319.5479289759</v>
      </c>
    </row>
    <row r="64" spans="5:10">
      <c r="E64">
        <v>7</v>
      </c>
      <c r="F64">
        <v>3</v>
      </c>
      <c r="G64">
        <f t="shared" si="4"/>
        <v>2777.5045813749925</v>
      </c>
      <c r="H64">
        <f t="shared" si="1"/>
        <v>1261215.4542347477</v>
      </c>
      <c r="I64" s="4">
        <f t="shared" si="5"/>
        <v>453.88447886872831</v>
      </c>
      <c r="J64">
        <f t="shared" si="6"/>
        <v>1222430.9084694954</v>
      </c>
    </row>
    <row r="65" spans="5:10">
      <c r="E65">
        <v>7</v>
      </c>
      <c r="F65">
        <v>4</v>
      </c>
      <c r="G65">
        <f t="shared" si="4"/>
        <v>1593.5963270234333</v>
      </c>
      <c r="H65">
        <f t="shared" si="1"/>
        <v>1041110.4187661795</v>
      </c>
      <c r="I65" s="4">
        <f t="shared" si="5"/>
        <v>341.93663483864401</v>
      </c>
      <c r="J65">
        <f t="shared" si="6"/>
        <v>782220.83753235894</v>
      </c>
    </row>
    <row r="66" spans="5:10">
      <c r="E66">
        <v>7</v>
      </c>
      <c r="F66">
        <v>5</v>
      </c>
      <c r="G66">
        <f t="shared" si="4"/>
        <v>883.25137441249751</v>
      </c>
      <c r="H66">
        <f t="shared" si="1"/>
        <v>897201.76093739306</v>
      </c>
      <c r="I66" s="4">
        <f t="shared" si="5"/>
        <v>234.59569667519386</v>
      </c>
      <c r="J66">
        <f t="shared" si="6"/>
        <v>494403.52187478612</v>
      </c>
    </row>
    <row r="67" spans="5:10">
      <c r="E67">
        <v>7</v>
      </c>
      <c r="F67">
        <v>6</v>
      </c>
      <c r="G67">
        <f t="shared" si="4"/>
        <v>409.68807267187418</v>
      </c>
      <c r="H67">
        <f t="shared" ref="H67:H101" si="7">POWER($C$3*(($C$6+G67)/(2*PI()))^2,1/3)</f>
        <v>794515.94962154038</v>
      </c>
      <c r="I67" s="4">
        <f t="shared" si="5"/>
        <v>129.8476518536701</v>
      </c>
      <c r="J67">
        <f t="shared" si="6"/>
        <v>289031.89924308076</v>
      </c>
    </row>
    <row r="68" spans="5:10">
      <c r="E68">
        <v>7</v>
      </c>
      <c r="F68">
        <v>7</v>
      </c>
      <c r="G68">
        <f t="shared" si="4"/>
        <v>71.428571428571431</v>
      </c>
      <c r="H68">
        <f t="shared" si="7"/>
        <v>716921.20626901323</v>
      </c>
      <c r="I68" s="4">
        <f t="shared" si="5"/>
        <v>26.352777782102972</v>
      </c>
      <c r="J68">
        <f t="shared" si="6"/>
        <v>133842.41253802646</v>
      </c>
    </row>
    <row r="69" spans="5:10">
      <c r="E69">
        <v>7</v>
      </c>
      <c r="F69">
        <v>8</v>
      </c>
      <c r="G69">
        <f t="shared" si="4"/>
        <v>-182.26605450390554</v>
      </c>
      <c r="H69">
        <f t="shared" si="7"/>
        <v>655858.4659341895</v>
      </c>
      <c r="I69" s="4">
        <f t="shared" si="5"/>
        <v>76.902959973827961</v>
      </c>
      <c r="J69">
        <f t="shared" si="6"/>
        <v>11716.931868379004</v>
      </c>
    </row>
    <row r="70" spans="5:10">
      <c r="E70">
        <v>7</v>
      </c>
      <c r="F70">
        <v>9</v>
      </c>
      <c r="G70">
        <f t="shared" si="4"/>
        <v>-379.58409689583203</v>
      </c>
      <c r="H70">
        <f t="shared" si="7"/>
        <v>606329.14897837583</v>
      </c>
      <c r="I70" s="4">
        <f t="shared" si="5"/>
        <v>180.77600541094139</v>
      </c>
      <c r="J70">
        <f t="shared" si="6"/>
        <v>-87341.70204324834</v>
      </c>
    </row>
    <row r="71" spans="5:10">
      <c r="E71">
        <v>7</v>
      </c>
      <c r="F71">
        <v>10</v>
      </c>
      <c r="G71">
        <f t="shared" si="4"/>
        <v>-537.43853080937333</v>
      </c>
      <c r="H71">
        <f t="shared" si="7"/>
        <v>565201.69230388396</v>
      </c>
      <c r="I71" s="4">
        <f t="shared" si="5"/>
        <v>286.06383769528793</v>
      </c>
      <c r="J71">
        <f t="shared" si="6"/>
        <v>-169596.61539223208</v>
      </c>
    </row>
    <row r="72" spans="5:10">
      <c r="E72">
        <v>8</v>
      </c>
      <c r="F72">
        <v>1</v>
      </c>
      <c r="G72">
        <f t="shared" si="4"/>
        <v>14206.89905221871</v>
      </c>
      <c r="H72">
        <f t="shared" si="7"/>
        <v>2859268.1643962003</v>
      </c>
      <c r="I72" s="4">
        <f t="shared" si="5"/>
        <v>729.61993475883457</v>
      </c>
      <c r="J72">
        <f t="shared" si="6"/>
        <v>4418536.3287924007</v>
      </c>
    </row>
    <row r="73" spans="5:10">
      <c r="E73">
        <v>8</v>
      </c>
      <c r="F73">
        <v>2</v>
      </c>
      <c r="G73">
        <f t="shared" si="4"/>
        <v>6124.3853080937333</v>
      </c>
      <c r="H73">
        <f t="shared" si="7"/>
        <v>1801226.0738085278</v>
      </c>
      <c r="I73" s="4">
        <f t="shared" si="5"/>
        <v>605.10951867521362</v>
      </c>
      <c r="J73">
        <f t="shared" si="6"/>
        <v>2302452.1476170556</v>
      </c>
    </row>
    <row r="74" spans="5:10">
      <c r="E74">
        <v>8</v>
      </c>
      <c r="F74">
        <v>3</v>
      </c>
      <c r="G74">
        <f t="shared" si="4"/>
        <v>3430.2140600520734</v>
      </c>
      <c r="H74">
        <f t="shared" si="7"/>
        <v>1374592.7604980262</v>
      </c>
      <c r="I74" s="4">
        <f t="shared" si="5"/>
        <v>496.32074074183339</v>
      </c>
      <c r="J74">
        <f t="shared" si="6"/>
        <v>1449185.5209960523</v>
      </c>
    </row>
    <row r="75" spans="5:10">
      <c r="E75">
        <v>8</v>
      </c>
      <c r="F75">
        <v>4</v>
      </c>
      <c r="G75">
        <f t="shared" si="4"/>
        <v>2083.1284360312443</v>
      </c>
      <c r="H75">
        <f t="shared" si="7"/>
        <v>1134701.323005429</v>
      </c>
      <c r="I75" s="4">
        <f t="shared" si="5"/>
        <v>395.43665865539663</v>
      </c>
      <c r="J75">
        <f t="shared" si="6"/>
        <v>969402.64601085801</v>
      </c>
    </row>
    <row r="76" spans="5:10">
      <c r="E76">
        <v>8</v>
      </c>
      <c r="F76">
        <v>5</v>
      </c>
      <c r="G76">
        <f t="shared" si="4"/>
        <v>1274.8770616187467</v>
      </c>
      <c r="H76">
        <f t="shared" si="7"/>
        <v>977855.95724318782</v>
      </c>
      <c r="I76" s="4">
        <f t="shared" si="5"/>
        <v>299.19164057266005</v>
      </c>
      <c r="J76">
        <f t="shared" si="6"/>
        <v>655711.91448637564</v>
      </c>
    </row>
    <row r="77" spans="5:10">
      <c r="E77">
        <v>8</v>
      </c>
      <c r="F77">
        <v>6</v>
      </c>
      <c r="G77">
        <f t="shared" si="4"/>
        <v>736.04281201041465</v>
      </c>
      <c r="H77">
        <f t="shared" si="7"/>
        <v>865939.17699228146</v>
      </c>
      <c r="I77" s="4">
        <f t="shared" si="5"/>
        <v>205.78607094475711</v>
      </c>
      <c r="J77">
        <f t="shared" si="6"/>
        <v>431878.35398456291</v>
      </c>
    </row>
    <row r="78" spans="5:10">
      <c r="E78">
        <v>8</v>
      </c>
      <c r="F78">
        <v>7</v>
      </c>
      <c r="G78">
        <f t="shared" si="4"/>
        <v>351.16120514732052</v>
      </c>
      <c r="H78">
        <f t="shared" si="7"/>
        <v>781369.03308312385</v>
      </c>
      <c r="I78" s="4">
        <f t="shared" si="5"/>
        <v>114.05670824231085</v>
      </c>
      <c r="J78">
        <f t="shared" si="6"/>
        <v>262738.06616624771</v>
      </c>
    </row>
    <row r="79" spans="5:10">
      <c r="E79">
        <v>8</v>
      </c>
      <c r="F79">
        <v>8</v>
      </c>
      <c r="G79">
        <f t="shared" si="4"/>
        <v>62.5</v>
      </c>
      <c r="H79">
        <f t="shared" si="7"/>
        <v>714817.04109905113</v>
      </c>
      <c r="I79" s="4">
        <f t="shared" si="5"/>
        <v>23.160080259643248</v>
      </c>
      <c r="J79">
        <f t="shared" si="6"/>
        <v>129634.08219810226</v>
      </c>
    </row>
    <row r="80" spans="5:10">
      <c r="E80">
        <v>8</v>
      </c>
      <c r="F80">
        <v>9</v>
      </c>
      <c r="G80">
        <f t="shared" si="4"/>
        <v>-162.01427067013833</v>
      </c>
      <c r="H80">
        <f t="shared" si="7"/>
        <v>660835.27272531739</v>
      </c>
      <c r="I80" s="4">
        <f t="shared" si="5"/>
        <v>67.57580155178502</v>
      </c>
      <c r="J80">
        <f t="shared" si="6"/>
        <v>21670.545450634789</v>
      </c>
    </row>
    <row r="81" spans="5:10">
      <c r="E81">
        <v>8</v>
      </c>
      <c r="F81">
        <v>10</v>
      </c>
      <c r="G81">
        <f t="shared" si="4"/>
        <v>-341.62568720624876</v>
      </c>
      <c r="H81">
        <f t="shared" si="7"/>
        <v>616010.65214789705</v>
      </c>
      <c r="I81" s="4">
        <f t="shared" si="5"/>
        <v>158.73254883047244</v>
      </c>
      <c r="J81">
        <f t="shared" si="6"/>
        <v>-67978.695704205893</v>
      </c>
    </row>
    <row r="82" spans="5:10">
      <c r="E82">
        <v>9</v>
      </c>
      <c r="F82">
        <v>1</v>
      </c>
      <c r="G82">
        <f t="shared" si="4"/>
        <v>16165.027488249954</v>
      </c>
      <c r="H82">
        <f t="shared" si="7"/>
        <v>3085743.397749702</v>
      </c>
      <c r="I82" s="4">
        <f t="shared" si="5"/>
        <v>744.81289692903147</v>
      </c>
      <c r="J82">
        <f t="shared" si="6"/>
        <v>4871486.795499404</v>
      </c>
    </row>
    <row r="83" spans="5:10">
      <c r="E83">
        <v>9</v>
      </c>
      <c r="F83">
        <v>2</v>
      </c>
      <c r="G83">
        <f t="shared" si="4"/>
        <v>7103.4495261093552</v>
      </c>
      <c r="H83">
        <f t="shared" si="7"/>
        <v>1943896.5306994866</v>
      </c>
      <c r="I83" s="4">
        <f t="shared" si="5"/>
        <v>630.23357900923133</v>
      </c>
      <c r="J83">
        <f t="shared" si="6"/>
        <v>2587793.0613989732</v>
      </c>
    </row>
    <row r="84" spans="5:10">
      <c r="E84">
        <v>9</v>
      </c>
      <c r="F84">
        <v>3</v>
      </c>
      <c r="G84">
        <f t="shared" si="4"/>
        <v>4082.9235387291551</v>
      </c>
      <c r="H84">
        <f t="shared" si="7"/>
        <v>1483470.6964944764</v>
      </c>
      <c r="I84" s="4">
        <f t="shared" si="5"/>
        <v>530.48650776493571</v>
      </c>
      <c r="J84">
        <f t="shared" si="6"/>
        <v>1666941.3929889528</v>
      </c>
    </row>
    <row r="85" spans="5:10">
      <c r="E85">
        <v>9</v>
      </c>
      <c r="F85">
        <v>4</v>
      </c>
      <c r="G85">
        <f t="shared" si="4"/>
        <v>2572.6605450390553</v>
      </c>
      <c r="H85">
        <f t="shared" si="7"/>
        <v>1224578.07892295</v>
      </c>
      <c r="I85" s="4">
        <f t="shared" si="5"/>
        <v>438.32569738585681</v>
      </c>
      <c r="J85">
        <f t="shared" si="6"/>
        <v>1149156.1578458999</v>
      </c>
    </row>
    <row r="86" spans="5:10">
      <c r="E86">
        <v>9</v>
      </c>
      <c r="F86">
        <v>5</v>
      </c>
      <c r="G86">
        <f t="shared" si="4"/>
        <v>1666.5027488249955</v>
      </c>
      <c r="H86">
        <f t="shared" si="7"/>
        <v>1055309.3975536802</v>
      </c>
      <c r="I86" s="4">
        <f t="shared" si="5"/>
        <v>350.73915520960685</v>
      </c>
      <c r="J86">
        <f t="shared" si="6"/>
        <v>810618.79510736046</v>
      </c>
    </row>
    <row r="87" spans="5:10">
      <c r="E87">
        <v>9</v>
      </c>
      <c r="F87">
        <v>6</v>
      </c>
      <c r="G87">
        <f t="shared" si="4"/>
        <v>1062.3975513489554</v>
      </c>
      <c r="H87">
        <f t="shared" si="7"/>
        <v>934527.97870779864</v>
      </c>
      <c r="I87" s="4">
        <f t="shared" si="5"/>
        <v>266.08369930232692</v>
      </c>
      <c r="J87">
        <f t="shared" si="6"/>
        <v>569055.95741559728</v>
      </c>
    </row>
    <row r="88" spans="5:10">
      <c r="E88">
        <v>9</v>
      </c>
      <c r="F88">
        <v>7</v>
      </c>
      <c r="G88">
        <f t="shared" si="4"/>
        <v>630.89383886607004</v>
      </c>
      <c r="H88">
        <f t="shared" si="7"/>
        <v>843259.2525127749</v>
      </c>
      <c r="I88" s="4">
        <f t="shared" si="5"/>
        <v>183.31509325718361</v>
      </c>
      <c r="J88">
        <f t="shared" si="6"/>
        <v>386518.50502554979</v>
      </c>
    </row>
    <row r="89" spans="5:10">
      <c r="E89">
        <v>9</v>
      </c>
      <c r="F89">
        <v>8</v>
      </c>
      <c r="G89">
        <f t="shared" si="4"/>
        <v>307.26605450390554</v>
      </c>
      <c r="H89">
        <f t="shared" si="7"/>
        <v>771435.84943742398</v>
      </c>
      <c r="I89" s="4">
        <f t="shared" si="5"/>
        <v>101.69539451728048</v>
      </c>
      <c r="J89">
        <f t="shared" si="6"/>
        <v>242871.69887484796</v>
      </c>
    </row>
    <row r="90" spans="5:10">
      <c r="E90">
        <v>9</v>
      </c>
      <c r="F90">
        <v>9</v>
      </c>
      <c r="G90">
        <f t="shared" si="4"/>
        <v>55.555555555555557</v>
      </c>
      <c r="H90">
        <f t="shared" si="7"/>
        <v>713178.3248609287</v>
      </c>
      <c r="I90" s="4">
        <f t="shared" si="5"/>
        <v>20.657431293966191</v>
      </c>
      <c r="J90">
        <f t="shared" si="6"/>
        <v>126356.64972185739</v>
      </c>
    </row>
    <row r="91" spans="5:10">
      <c r="E91">
        <v>9</v>
      </c>
      <c r="F91">
        <v>10</v>
      </c>
      <c r="G91">
        <f t="shared" ref="G91:G101" si="8">(E91/F91-1)*$C$6-($B$7/F91)</f>
        <v>-145.81284360312438</v>
      </c>
      <c r="H91">
        <f t="shared" si="7"/>
        <v>664803.26206488104</v>
      </c>
      <c r="I91" s="4">
        <f t="shared" ref="I91:I101" si="9">SQRT($C$3/$C$5)*ABS(SQRT((2*H91-C$5)/H91)-1)</f>
        <v>60.267313853050787</v>
      </c>
      <c r="J91">
        <f t="shared" ref="J91:J101" si="10">2*H91-$C$5-$C$2</f>
        <v>29606.524129762081</v>
      </c>
    </row>
    <row r="92" spans="5:10">
      <c r="E92">
        <v>10</v>
      </c>
      <c r="F92">
        <v>1</v>
      </c>
      <c r="G92">
        <f t="shared" si="8"/>
        <v>18123.1559242812</v>
      </c>
      <c r="H92">
        <f t="shared" si="7"/>
        <v>3304189.2542893495</v>
      </c>
      <c r="I92" s="4">
        <f t="shared" si="9"/>
        <v>757.43511469557461</v>
      </c>
      <c r="J92">
        <f t="shared" si="10"/>
        <v>5308378.5085786991</v>
      </c>
    </row>
    <row r="93" spans="5:10">
      <c r="E93">
        <v>10</v>
      </c>
      <c r="F93">
        <v>2</v>
      </c>
      <c r="G93">
        <f t="shared" si="8"/>
        <v>8082.5137441249772</v>
      </c>
      <c r="H93">
        <f t="shared" si="7"/>
        <v>2081508.7971577949</v>
      </c>
      <c r="I93" s="4">
        <f t="shared" si="9"/>
        <v>651.03698072973225</v>
      </c>
      <c r="J93">
        <f t="shared" si="10"/>
        <v>2863017.5943155899</v>
      </c>
    </row>
    <row r="94" spans="5:10">
      <c r="E94">
        <v>10</v>
      </c>
      <c r="F94">
        <v>3</v>
      </c>
      <c r="G94">
        <f t="shared" si="8"/>
        <v>4735.6330174062368</v>
      </c>
      <c r="H94">
        <f t="shared" si="7"/>
        <v>1588488.5107377204</v>
      </c>
      <c r="I94" s="4">
        <f t="shared" si="9"/>
        <v>558.68490055538564</v>
      </c>
      <c r="J94">
        <f t="shared" si="10"/>
        <v>1876977.0214754408</v>
      </c>
    </row>
    <row r="95" spans="5:10">
      <c r="E95">
        <v>10</v>
      </c>
      <c r="F95">
        <v>4</v>
      </c>
      <c r="G95">
        <f t="shared" si="8"/>
        <v>3062.1926540468667</v>
      </c>
      <c r="H95">
        <f t="shared" si="7"/>
        <v>1311268.3745402326</v>
      </c>
      <c r="I95" s="4">
        <f t="shared" si="9"/>
        <v>473.60594693820258</v>
      </c>
      <c r="J95">
        <f t="shared" si="10"/>
        <v>1322536.7490804652</v>
      </c>
    </row>
    <row r="96" spans="5:10">
      <c r="E96">
        <v>10</v>
      </c>
      <c r="F96">
        <v>5</v>
      </c>
      <c r="G96">
        <f t="shared" si="8"/>
        <v>2058.1284360312443</v>
      </c>
      <c r="H96">
        <f t="shared" si="7"/>
        <v>1130016.8296204791</v>
      </c>
      <c r="I96" s="4">
        <f t="shared" si="9"/>
        <v>392.99336639088114</v>
      </c>
      <c r="J96">
        <f t="shared" si="10"/>
        <v>960033.65924095828</v>
      </c>
    </row>
    <row r="97" spans="5:10">
      <c r="E97">
        <v>10</v>
      </c>
      <c r="F97">
        <v>6</v>
      </c>
      <c r="G97">
        <f t="shared" si="8"/>
        <v>1388.7522906874963</v>
      </c>
      <c r="H97">
        <f t="shared" si="7"/>
        <v>1000685.0560973083</v>
      </c>
      <c r="I97" s="4">
        <f t="shared" si="9"/>
        <v>315.32554365576982</v>
      </c>
      <c r="J97">
        <f t="shared" si="10"/>
        <v>701370.11219461658</v>
      </c>
    </row>
    <row r="98" spans="5:10">
      <c r="E98">
        <v>10</v>
      </c>
      <c r="F98">
        <v>7</v>
      </c>
      <c r="G98">
        <f t="shared" si="8"/>
        <v>910.62647258481911</v>
      </c>
      <c r="H98">
        <f t="shared" si="7"/>
        <v>902955.23690164683</v>
      </c>
      <c r="I98" s="4">
        <f t="shared" si="9"/>
        <v>239.64571832431758</v>
      </c>
      <c r="J98">
        <f t="shared" si="10"/>
        <v>505910.47380329366</v>
      </c>
    </row>
    <row r="99" spans="5:10">
      <c r="E99">
        <v>10</v>
      </c>
      <c r="F99">
        <v>8</v>
      </c>
      <c r="G99">
        <f t="shared" si="8"/>
        <v>552.03210900781107</v>
      </c>
      <c r="H99">
        <f t="shared" si="7"/>
        <v>826047.31357233576</v>
      </c>
      <c r="I99" s="4">
        <f t="shared" si="9"/>
        <v>165.28862294234713</v>
      </c>
      <c r="J99">
        <f t="shared" si="10"/>
        <v>352094.62714467151</v>
      </c>
    </row>
    <row r="100" spans="5:10">
      <c r="E100">
        <v>10</v>
      </c>
      <c r="F100">
        <v>9</v>
      </c>
      <c r="G100">
        <f t="shared" si="8"/>
        <v>273.12538178124947</v>
      </c>
      <c r="H100">
        <f t="shared" si="7"/>
        <v>763665.62401657726</v>
      </c>
      <c r="I100" s="4">
        <f t="shared" si="9"/>
        <v>91.754512934931455</v>
      </c>
      <c r="J100">
        <f t="shared" si="10"/>
        <v>227331.24803315452</v>
      </c>
    </row>
    <row r="101" spans="5:10">
      <c r="E101">
        <v>10</v>
      </c>
      <c r="F101">
        <v>10</v>
      </c>
      <c r="G101">
        <f t="shared" si="8"/>
        <v>50</v>
      </c>
      <c r="H101">
        <f t="shared" si="7"/>
        <v>711865.99518715416</v>
      </c>
      <c r="I101" s="4">
        <f t="shared" si="9"/>
        <v>18.642925710656328</v>
      </c>
      <c r="J101">
        <f t="shared" si="10"/>
        <v>123731.99037430831</v>
      </c>
    </row>
  </sheetData>
  <conditionalFormatting pivot="1" sqref="M6:V1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M22:V31">
    <cfRule type="iconSet" priority="1">
      <iconSet>
        <cfvo type="percent" val="0"/>
        <cfvo type="num" val="0"/>
        <cfvo type="num" val="70000"/>
      </iconSet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Blackout Time</vt:lpstr>
      <vt:lpstr>Rendezvoux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Vashevko</dc:creator>
  <cp:lastModifiedBy>Anthony Vashevko</cp:lastModifiedBy>
  <dcterms:created xsi:type="dcterms:W3CDTF">2015-06-19T02:18:13Z</dcterms:created>
  <dcterms:modified xsi:type="dcterms:W3CDTF">2015-06-19T04:49:12Z</dcterms:modified>
</cp:coreProperties>
</file>