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ivotTables/pivotTable1.xml" ContentType="application/vnd.openxmlformats-officedocument.spreadsheetml.pivotTab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Excel Top Functions for Data Analysts/"/>
    </mc:Choice>
  </mc:AlternateContent>
  <xr:revisionPtr revIDLastSave="311" documentId="8_{ED0BF2B5-2628-4258-8386-827F6E295367}" xr6:coauthVersionLast="47" xr6:coauthVersionMax="47" xr10:uidLastSave="{759EED46-4220-426A-A2D3-50A2E2F7E6AE}"/>
  <bookViews>
    <workbookView xWindow="-120" yWindow="-120" windowWidth="29040" windowHeight="15840" activeTab="1" xr2:uid="{FBEE0547-C1DD-4B7A-A3EB-2BA1446463BC}"/>
  </bookViews>
  <sheets>
    <sheet name="Copyright" sheetId="5" r:id="rId1"/>
    <sheet name="Function List" sheetId="2" r:id="rId2"/>
    <sheet name="Excel IF &amp; IFS" sheetId="10" r:id="rId3"/>
    <sheet name="IF AND OR" sheetId="11" r:id="rId4"/>
    <sheet name="SUMIFS" sheetId="13" r:id="rId5"/>
    <sheet name="XLOOKUP" sheetId="22" r:id="rId6"/>
    <sheet name="INDEX &amp; MATCH" sheetId="15" r:id="rId7"/>
    <sheet name="FILTER" sheetId="17" r:id="rId8"/>
    <sheet name="IFERROR" sheetId="16" r:id="rId9"/>
    <sheet name="EOMONTH &amp; EDATE" sheetId="21" r:id="rId10"/>
    <sheet name="NETWORKDAYS.INTL" sheetId="25" r:id="rId11"/>
    <sheet name="GETPIVOTDATA" sheetId="19" r:id="rId12"/>
    <sheet name="UNIQUE Function" sheetId="27" r:id="rId13"/>
    <sheet name="SORT Function" sheetId="26" r:id="rId14"/>
    <sheet name="SEQUENCE Function" sheetId="28" r:id="rId15"/>
    <sheet name="Functions Not Required" sheetId="29" r:id="rId16"/>
    <sheet name="GPD Source Data" sheetId="18" r:id="rId17"/>
    <sheet name="More Resources" sheetId="1" r:id="rId18"/>
  </sheets>
  <externalReferences>
    <externalReference r:id="rId19"/>
    <externalReference r:id="rId20"/>
    <externalReference r:id="rId21"/>
  </externalReferences>
  <definedNames>
    <definedName name="ColumnTitle1">[1]!TimeSheet[[#Headers],[Date(s)]]</definedName>
    <definedName name="ComRates">'[2]HLOOKUP Exact Match'!$I$1:$P$2</definedName>
    <definedName name="DynamicList">OFFSET('[2]Dynamic List'!$A$4,0,0,COUNTA([2]OFFSET!$A:$A)+'[2]Dynamic List'!$B$4-1,1)</definedName>
    <definedName name="ItemList" localSheetId="12">_xlfn.ANCHORARRAY('UNIQUE Function'!$B$25)</definedName>
    <definedName name="ItemList">_xlfn.ANCHORARRAY('SORT Function'!#REF!)</definedName>
    <definedName name="Logo1">INDEX(#REF!,MATCH(#REF!,#REF!,0))</definedName>
    <definedName name="Logo2">INDEX(#REF!,MATCH(#REF!,#REF!,0))</definedName>
    <definedName name="Markup">1.05</definedName>
    <definedName name="Viewers">'[2]Named Ranges'!$C$2:$C$30</definedName>
    <definedName name="WorkweekHours" localSheetId="10">'[1]Time Sheet'!$B$6</definedName>
    <definedName name="WorkweekHours">'[3]Time Sheet'!$B$6</definedName>
  </definedNames>
  <calcPr calcId="191029"/>
  <pivotCaches>
    <pivotCache cacheId="3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0" l="1"/>
  <c r="D11" i="10"/>
  <c r="D12" i="10"/>
  <c r="D13" i="10"/>
  <c r="D14" i="10"/>
  <c r="R11" i="29"/>
  <c r="R13" i="29"/>
  <c r="B34" i="28" a="1"/>
  <c r="B34" i="28" s="1"/>
  <c r="S13" i="29"/>
  <c r="B33" i="28"/>
  <c r="S11" i="29"/>
  <c r="C25" i="27" l="1" a="1"/>
  <c r="C25" i="27" s="1"/>
  <c r="B33" i="27" a="1"/>
  <c r="B33" i="27" s="1"/>
  <c r="B58" i="28" a="1"/>
  <c r="B58" i="28" s="1"/>
  <c r="B51" i="28" a="1"/>
  <c r="B51" i="28" s="1"/>
  <c r="B43" i="28" a="1"/>
  <c r="B43" i="28" s="1"/>
  <c r="B26" i="28" a="1"/>
  <c r="B26" i="28" s="1"/>
  <c r="B16" i="28" a="1"/>
  <c r="B16" i="28" s="1"/>
  <c r="B15" i="28"/>
  <c r="B25" i="28"/>
  <c r="B57" i="28"/>
  <c r="B42" i="28"/>
  <c r="B50" i="28"/>
  <c r="B25" i="27" l="1" a="1"/>
  <c r="B25" i="27" s="1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22" i="27" l="1"/>
  <c r="F23" i="26"/>
  <c r="F21" i="26"/>
  <c r="F18" i="26"/>
  <c r="F20" i="26"/>
  <c r="F19" i="26"/>
  <c r="F17" i="26"/>
  <c r="F16" i="26"/>
  <c r="F22" i="26"/>
  <c r="F15" i="26"/>
  <c r="B40" i="26"/>
  <c r="B25" i="26"/>
  <c r="B43" i="26" l="1" a="1"/>
  <c r="B43" i="26" s="1"/>
  <c r="B28" i="26" a="1"/>
  <c r="B28" i="26" s="1"/>
  <c r="E46" i="25"/>
  <c r="E45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F6" i="16" l="1"/>
  <c r="F7" i="16"/>
  <c r="F8" i="16"/>
  <c r="F9" i="16"/>
  <c r="F10" i="16"/>
  <c r="F11" i="16"/>
  <c r="F12" i="16"/>
  <c r="F13" i="16"/>
  <c r="F14" i="16"/>
  <c r="F15" i="16"/>
  <c r="F16" i="16"/>
  <c r="F17" i="16"/>
  <c r="F18" i="16"/>
  <c r="G10" i="15"/>
  <c r="F10" i="15"/>
  <c r="G8" i="15"/>
  <c r="G6" i="15"/>
  <c r="G8" i="22"/>
  <c r="D39" i="21"/>
  <c r="E39" i="21" s="1"/>
  <c r="D40" i="21"/>
  <c r="E40" i="21" s="1"/>
  <c r="D41" i="21"/>
  <c r="E41" i="21" s="1"/>
  <c r="D42" i="21"/>
  <c r="E42" i="21" s="1"/>
  <c r="D43" i="21"/>
  <c r="E43" i="21" s="1"/>
  <c r="D44" i="21"/>
  <c r="E44" i="21" s="1"/>
  <c r="D45" i="21"/>
  <c r="E45" i="21" s="1"/>
  <c r="K7" i="22" a="1"/>
  <c r="K7" i="22" s="1"/>
  <c r="G7" i="22"/>
  <c r="G7" i="19"/>
  <c r="H7" i="22"/>
  <c r="H6" i="15"/>
  <c r="H10" i="15"/>
  <c r="H8" i="15"/>
  <c r="B21" i="17"/>
  <c r="H8" i="22"/>
  <c r="D17" i="21" l="1"/>
  <c r="D16" i="21"/>
  <c r="D15" i="21"/>
  <c r="D14" i="21"/>
  <c r="D13" i="21"/>
  <c r="D12" i="21"/>
  <c r="D11" i="21"/>
  <c r="F10" i="10"/>
  <c r="F19" i="17" l="1"/>
  <c r="F18" i="17"/>
  <c r="F17" i="17"/>
  <c r="B24" i="17" s="1" a="1"/>
  <c r="B24" i="17" s="1"/>
  <c r="F16" i="17"/>
  <c r="F15" i="17"/>
  <c r="F14" i="17"/>
  <c r="F13" i="17"/>
  <c r="F12" i="17"/>
  <c r="F11" i="17"/>
  <c r="E18" i="16" l="1"/>
  <c r="E17" i="16"/>
  <c r="E16" i="16"/>
  <c r="E15" i="16"/>
  <c r="E14" i="16"/>
  <c r="E13" i="16"/>
  <c r="E12" i="16"/>
  <c r="E11" i="16"/>
  <c r="E10" i="16"/>
  <c r="E9" i="16"/>
  <c r="E8" i="16"/>
  <c r="E7" i="16"/>
  <c r="E6" i="16"/>
  <c r="F21" i="15"/>
  <c r="E21" i="15"/>
  <c r="D21" i="15"/>
  <c r="C21" i="15"/>
  <c r="F19" i="13"/>
  <c r="F17" i="13"/>
  <c r="D12" i="13"/>
  <c r="F11" i="13"/>
  <c r="F18" i="13" s="1"/>
  <c r="F10" i="13"/>
  <c r="F9" i="13"/>
  <c r="F8" i="13"/>
  <c r="F7" i="13"/>
  <c r="F6" i="13"/>
  <c r="F16" i="13" s="1"/>
  <c r="F20" i="13" l="1"/>
  <c r="F12" i="13"/>
  <c r="E12" i="13" s="1"/>
  <c r="D25" i="11" l="1"/>
  <c r="E25" i="11" s="1"/>
  <c r="D26" i="11"/>
  <c r="E26" i="11" s="1"/>
  <c r="D27" i="11"/>
  <c r="E27" i="11" s="1"/>
  <c r="D28" i="11"/>
  <c r="E28" i="11" s="1"/>
  <c r="D29" i="11"/>
  <c r="E29" i="11" s="1"/>
  <c r="D30" i="11"/>
  <c r="E30" i="11" s="1"/>
  <c r="D31" i="11"/>
  <c r="E31" i="11" s="1"/>
  <c r="D32" i="11"/>
  <c r="E32" i="11" s="1"/>
  <c r="D33" i="11"/>
  <c r="E33" i="11" s="1"/>
  <c r="D34" i="11"/>
  <c r="E34" i="11" s="1"/>
  <c r="D35" i="11"/>
  <c r="E35" i="11" s="1"/>
  <c r="C36" i="11"/>
  <c r="C17" i="11"/>
  <c r="D16" i="11"/>
  <c r="E16" i="11" s="1"/>
  <c r="D15" i="11"/>
  <c r="E15" i="11" s="1"/>
  <c r="D14" i="11"/>
  <c r="E14" i="11" s="1"/>
  <c r="D13" i="11"/>
  <c r="E13" i="11" s="1"/>
  <c r="D12" i="11"/>
  <c r="E12" i="11" s="1"/>
  <c r="D11" i="11"/>
  <c r="E11" i="11" s="1"/>
  <c r="D10" i="11"/>
  <c r="E10" i="11" s="1"/>
  <c r="D9" i="11"/>
  <c r="E9" i="11" s="1"/>
  <c r="D8" i="11"/>
  <c r="D7" i="11"/>
  <c r="E7" i="11" s="1"/>
  <c r="D6" i="11"/>
  <c r="E6" i="11" s="1"/>
  <c r="E36" i="11" l="1"/>
  <c r="D17" i="11"/>
  <c r="D36" i="11"/>
  <c r="E8" i="11"/>
  <c r="E17" i="11" s="1"/>
  <c r="D44" i="10" l="1" a="1"/>
  <c r="D44" i="10" s="1"/>
  <c r="D43" i="10" a="1"/>
  <c r="D43" i="10" s="1"/>
  <c r="D42" i="10" a="1"/>
  <c r="D42" i="10" s="1"/>
  <c r="D41" i="10" a="1"/>
  <c r="D41" i="10" s="1"/>
  <c r="D40" i="10" a="1"/>
  <c r="D40" i="10" s="1"/>
  <c r="D28" i="10"/>
  <c r="D27" i="10"/>
  <c r="D26" i="10"/>
  <c r="D25" i="10"/>
  <c r="D24" i="10"/>
  <c r="F40" i="10"/>
  <c r="F2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<sst xmlns="http://schemas.openxmlformats.org/spreadsheetml/2006/main" count="2403" uniqueCount="309">
  <si>
    <t>More Resources</t>
  </si>
  <si>
    <t>Tutorials</t>
  </si>
  <si>
    <t>Excel Functions</t>
  </si>
  <si>
    <t>https://www.myonlinetraininghub.com/excel-functions</t>
  </si>
  <si>
    <t>Charting Blog Posts</t>
  </si>
  <si>
    <t>Excel Dashboard Blog Posts</t>
  </si>
  <si>
    <t>Webinars</t>
  </si>
  <si>
    <t>Excel Dashboards &amp; Power BI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</si>
  <si>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</si>
  <si>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</si>
  <si>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</si>
  <si>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</si>
  <si>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</si>
  <si>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</si>
  <si>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</si>
  <si>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</si>
  <si>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</si>
  <si>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</si>
  <si>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</si>
  <si>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</si>
  <si>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</si>
  <si>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</si>
  <si>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Power BI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</si>
  <si>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</si>
  <si>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</si>
  <si>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</si>
  <si>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</si>
  <si>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</si>
  <si>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</si>
  <si>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</si>
  <si>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</si>
  <si>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</si>
  <si>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</si>
  <si>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</si>
  <si>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</si>
  <si>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</si>
  <si>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</si>
  <si>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</si>
  <si>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Copyright Notice</t>
  </si>
  <si>
    <t xml:space="preserve"> </t>
  </si>
  <si>
    <t>Any uses of this workbook and/or data must include the above attribution.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</si>
  <si>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</si>
  <si>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</si>
  <si>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</si>
  <si>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</si>
  <si>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</si>
  <si>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Category</t>
  </si>
  <si>
    <t>Product</t>
  </si>
  <si>
    <t>Sales</t>
  </si>
  <si>
    <t>Components</t>
  </si>
  <si>
    <t>Chains</t>
  </si>
  <si>
    <t>Clothing</t>
  </si>
  <si>
    <t>Bib-Shorts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</si>
  <si>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</si>
  <si>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</si>
  <si>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</si>
  <si>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</si>
  <si>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</si>
  <si>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</si>
  <si>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</si>
  <si>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</si>
  <si>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</si>
  <si>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</si>
  <si>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Cargo Bike</t>
  </si>
  <si>
    <t>Bike Racks</t>
  </si>
  <si>
    <t>Caps</t>
  </si>
  <si>
    <t>Gloves</t>
  </si>
  <si>
    <t>https://www.myonlinetraininghub.com/category/excel-charts</t>
  </si>
  <si>
    <t>https://www.myonlinetraininghub.com/category/excel-dashboard</t>
  </si>
  <si>
    <t>https://www.myonlinetraininghub.com/excel-webinars</t>
  </si>
  <si>
    <t>https://www.myonlinetraininghub.com/excel-dashboard-course</t>
  </si>
  <si>
    <t>https://www.myonlinetraininghub.com/power-bi-course</t>
  </si>
  <si>
    <t>FILTER</t>
  </si>
  <si>
    <t>IFERROR/IFNA</t>
  </si>
  <si>
    <t>GETPIVOTDATA</t>
  </si>
  <si>
    <t>INDEX &amp; MATCH</t>
  </si>
  <si>
    <t>IF/IFS</t>
  </si>
  <si>
    <t>SUMIFS (all ...IFS, COUNTIFS, AVERAGEIFS, MAXIFS, MINIFS)</t>
  </si>
  <si>
    <t>EOMONTH &amp; EDATE</t>
  </si>
  <si>
    <t>Loan items &gt;= 90 days old are due to be returned.</t>
  </si>
  <si>
    <t>Item</t>
  </si>
  <si>
    <t>Loan Date</t>
  </si>
  <si>
    <t>Status</t>
  </si>
  <si>
    <t>IF Formula</t>
  </si>
  <si>
    <t>DA485</t>
  </si>
  <si>
    <t>BP717</t>
  </si>
  <si>
    <t>AR329</t>
  </si>
  <si>
    <t>SE951</t>
  </si>
  <si>
    <t>DA523</t>
  </si>
  <si>
    <t>Loan items &gt; 90 days old are overdue, items = 90 days old are due and items &lt; 90 days old are not due.</t>
  </si>
  <si>
    <t>Nested IF Formula</t>
  </si>
  <si>
    <t>IF Formulas</t>
  </si>
  <si>
    <t>Nested IF Formulas</t>
  </si>
  <si>
    <t>Available in Excel 2019 onward or with a Microsoft 365 license.</t>
  </si>
  <si>
    <t>IFS Formula</t>
  </si>
  <si>
    <t>IF AND Formula</t>
  </si>
  <si>
    <t>Name</t>
  </si>
  <si>
    <t>Popular</t>
  </si>
  <si>
    <t>Salary $k</t>
  </si>
  <si>
    <t>Bonus $k</t>
  </si>
  <si>
    <t>Gross $k</t>
  </si>
  <si>
    <t>Bonus</t>
  </si>
  <si>
    <t>Spider Man</t>
  </si>
  <si>
    <t>No</t>
  </si>
  <si>
    <t>Ben Ten</t>
  </si>
  <si>
    <t>Yes</t>
  </si>
  <si>
    <t>Bob Builder</t>
  </si>
  <si>
    <t>Iggle Piggle</t>
  </si>
  <si>
    <t>Bat Man</t>
  </si>
  <si>
    <t>Bumble Bee</t>
  </si>
  <si>
    <t>Makka Pakka</t>
  </si>
  <si>
    <t>Mr Maker</t>
  </si>
  <si>
    <t>Elmo</t>
  </si>
  <si>
    <t>Cookie Monster</t>
  </si>
  <si>
    <t>Jeff Wiggle</t>
  </si>
  <si>
    <t>Total</t>
  </si>
  <si>
    <t>IF OR Formula</t>
  </si>
  <si>
    <t>Date</t>
  </si>
  <si>
    <t>Region</t>
  </si>
  <si>
    <t>Builder</t>
  </si>
  <si>
    <t>Units</t>
  </si>
  <si>
    <t>Average $k</t>
  </si>
  <si>
    <t>Total $k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</si>
  <si>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</si>
  <si>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</si>
  <si>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</si>
  <si>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</si>
  <si>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</si>
  <si>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</si>
  <si>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</si>
  <si>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</si>
  <si>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</si>
  <si>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SUMIFS</t>
  </si>
  <si>
    <t>Bob The Builder</t>
  </si>
  <si>
    <t>Night Garden</t>
  </si>
  <si>
    <t>Wiggles</t>
  </si>
  <si>
    <t>Program Views</t>
  </si>
  <si>
    <t>Grand Total</t>
  </si>
  <si>
    <t>Commission %</t>
  </si>
  <si>
    <t>Commission Rates</t>
  </si>
  <si>
    <t>Rob</t>
  </si>
  <si>
    <t>Morgan</t>
  </si>
  <si>
    <t>Jones</t>
  </si>
  <si>
    <t>Gill</t>
  </si>
  <si>
    <t xml:space="preserve">Syntax: </t>
  </si>
  <si>
    <t>=FILTER(array, include, [if_empty])</t>
  </si>
  <si>
    <r>
      <t>array</t>
    </r>
    <r>
      <rPr>
        <sz val="11"/>
        <color theme="1"/>
        <rFont val="Calibri"/>
        <family val="2"/>
      </rPr>
      <t xml:space="preserve"> is the range or array containing the values you want filtered.</t>
    </r>
  </si>
  <si>
    <r>
      <t>include</t>
    </r>
    <r>
      <rPr>
        <sz val="11"/>
        <color theme="1"/>
        <rFont val="Calibri"/>
        <family val="2"/>
      </rPr>
      <t xml:space="preserve"> is the logical test that returns a Boolean array (TRUE/FALSE)  the same height or width as the array.</t>
    </r>
  </si>
  <si>
    <r>
      <t xml:space="preserve">if_empty </t>
    </r>
    <r>
      <rPr>
        <sz val="11"/>
        <color theme="1"/>
        <rFont val="Calibri"/>
        <family val="2"/>
      </rPr>
      <t>is an optional value to return if the included array are empty i.e. if the filter results in no records.</t>
    </r>
  </si>
  <si>
    <t>Department</t>
  </si>
  <si>
    <t>Quantity</t>
  </si>
  <si>
    <t>Price</t>
  </si>
  <si>
    <t>Total  $</t>
  </si>
  <si>
    <t>Stamps</t>
  </si>
  <si>
    <t>Paper</t>
  </si>
  <si>
    <t>Pens</t>
  </si>
  <si>
    <t>Front Office</t>
  </si>
  <si>
    <t>Country</t>
  </si>
  <si>
    <t>Salesperson</t>
  </si>
  <si>
    <t>Order Date</t>
  </si>
  <si>
    <t>OrderID</t>
  </si>
  <si>
    <t>Order Amount</t>
  </si>
  <si>
    <t>USA</t>
  </si>
  <si>
    <t>Fuller</t>
  </si>
  <si>
    <t>UK</t>
  </si>
  <si>
    <t>Gloucester</t>
  </si>
  <si>
    <t>Bromley</t>
  </si>
  <si>
    <t>Finchley</t>
  </si>
  <si>
    <t>Gillingham</t>
  </si>
  <si>
    <t>Callahan</t>
  </si>
  <si>
    <t>Coghill</t>
  </si>
  <si>
    <t>Rayleigh</t>
  </si>
  <si>
    <t>Farnham</t>
  </si>
  <si>
    <t>GETPIVOTDATA Function</t>
  </si>
  <si>
    <t>Sum of Order Amount</t>
  </si>
  <si>
    <t>Column Labels</t>
  </si>
  <si>
    <t>Row Labels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</si>
  <si>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</si>
  <si>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</si>
  <si>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</si>
  <si>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</si>
  <si>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</si>
  <si>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</si>
  <si>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</si>
  <si>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</si>
  <si>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</si>
  <si>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</si>
  <si>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</si>
  <si>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</si>
  <si>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</si>
  <si>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EDATE Function</t>
  </si>
  <si>
    <t>Syntax:</t>
  </si>
  <si>
    <t>=EDATE(start_date, months)</t>
  </si>
  <si>
    <t>months</t>
  </si>
  <si>
    <t>The number of months before or after start_date. A positive value for months yields a future date; a negative value yields a past date.</t>
  </si>
  <si>
    <t>Months to +/-</t>
  </si>
  <si>
    <t>EDATE Formula Result</t>
  </si>
  <si>
    <t>Days Adjusted By</t>
  </si>
  <si>
    <t>EOMONTH Function</t>
  </si>
  <si>
    <t>=EOMONTH(start_date, months)</t>
  </si>
  <si>
    <t>EOMONTH Formula Result</t>
  </si>
  <si>
    <t>SUMIFS Function</t>
  </si>
  <si>
    <t>INDEX &amp; MATCH Formula</t>
  </si>
  <si>
    <t>IFERROR Function</t>
  </si>
  <si>
    <t>FILTER Function</t>
  </si>
  <si>
    <t>Average Rating</t>
  </si>
  <si>
    <t>Products DV List</t>
  </si>
  <si>
    <t>XLOOKUP Function</t>
  </si>
  <si>
    <t>XLOOKUP/VLOOKUP</t>
  </si>
  <si>
    <t>IF AND/OR</t>
  </si>
  <si>
    <t>IF Formula Builder</t>
  </si>
  <si>
    <t>https://www.myonlinetraininghub.com/if-formula-builder</t>
  </si>
  <si>
    <t xml:space="preserve">Region: </t>
  </si>
  <si>
    <t>Other …IFS functions:</t>
  </si>
  <si>
    <t>AVERAGEIFS</t>
  </si>
  <si>
    <t>COUNTIFS</t>
  </si>
  <si>
    <t>MAXIFS</t>
  </si>
  <si>
    <t>MINIFS</t>
  </si>
  <si>
    <t>$k / Unit</t>
  </si>
  <si>
    <t>Batman</t>
  </si>
  <si>
    <t xml:space="preserve">Use MATCH to find the column number for the region: </t>
  </si>
  <si>
    <t>=IF(logical_test, value_if_true, value_if_false)</t>
  </si>
  <si>
    <t>=IF(logical_test, value_if_true,IF(logical_test, value_if_true, value_if_false))</t>
  </si>
  <si>
    <t>=IFS(logical_test,value_if_true,logical_test2,value_if_true2...)</t>
  </si>
  <si>
    <t>=IF(AND(logical_test1,logical_test2…), value_if_true, value_if_false)</t>
  </si>
  <si>
    <t>=IF(OR(logical_test1,logical_test2…), value_if_true, value_if_false)</t>
  </si>
  <si>
    <t>=SUMIFS(sum_range,criteria_range,criteria,...)</t>
  </si>
  <si>
    <t>=COUNTIFS(sum_range,criteria_range,criteria,...)</t>
  </si>
  <si>
    <t>=AVERAGEIFS(sum_range,criteria_range,criteria,...)</t>
  </si>
  <si>
    <t>=MAXIFS(sum_range,criteria_range,criteria,...)</t>
  </si>
  <si>
    <t>=MINIFS(sum_range,criteria_range,criteria,...)</t>
  </si>
  <si>
    <t>=XLOOKUP(lookup_value,lookup_array,return_array,if_not_found,match_mode,search_mode)</t>
  </si>
  <si>
    <t>=MATCH(lookup_value,lookup_array,match_type)</t>
  </si>
  <si>
    <t>=INDEX(array,row_num,column_num)</t>
  </si>
  <si>
    <t xml:space="preserve">Use MATCH to find the row number in the table range B13:B21 for: </t>
  </si>
  <si>
    <t>=IFERROR(value, value_if_error)</t>
  </si>
  <si>
    <t>=GETPIVOTDATA(data_field, pivot_table, field,item,...)</t>
  </si>
  <si>
    <t>IF and IFS (new in Excel 2019) Functions</t>
  </si>
  <si>
    <t>New in Excel 2021</t>
  </si>
  <si>
    <t>Top Functions for Data Analysts</t>
  </si>
  <si>
    <t>NETWORKDAYS.INTL Function</t>
  </si>
  <si>
    <t>=NETWORKDAYS.INTL(start_date, end_date, [weekend], [holidays])</t>
  </si>
  <si>
    <t>[holidays]</t>
  </si>
  <si>
    <t>This optional argument can be a range of cells containing holiday dates that you want to exclude from the workday count.</t>
  </si>
  <si>
    <t>[weekend]</t>
  </si>
  <si>
    <t>This optional argument allows you to specify which days are included in the weekend. See list below:</t>
  </si>
  <si>
    <t>Start Date</t>
  </si>
  <si>
    <t>End Date</t>
  </si>
  <si>
    <t>Weekend Type</t>
  </si>
  <si>
    <t>NETWORKDAYS
Formula Result</t>
  </si>
  <si>
    <t>Holiday Dates</t>
  </si>
  <si>
    <t>0001111</t>
  </si>
  <si>
    <t>NETWORKDAYS.INTL</t>
  </si>
  <si>
    <t>UNIQUE</t>
  </si>
  <si>
    <t>SORT</t>
  </si>
  <si>
    <t>SEQUENCE</t>
  </si>
  <si>
    <t>Excel SORT Function</t>
  </si>
  <si>
    <t>=SORT(array, [sort_index], [sort_order], [by_col])</t>
  </si>
  <si>
    <r>
      <t>array</t>
    </r>
    <r>
      <rPr>
        <sz val="11"/>
        <color theme="1"/>
        <rFont val="Calibri"/>
        <family val="2"/>
      </rPr>
      <t xml:space="preserve"> is the range or array containing the values you want sorted.</t>
    </r>
  </si>
  <si>
    <r>
      <t>sort_index</t>
    </r>
    <r>
      <rPr>
        <sz val="11"/>
        <color theme="1"/>
        <rFont val="Calibri"/>
        <family val="2"/>
      </rPr>
      <t xml:space="preserve"> is optional and indicates the row or column to sort by. When omitted it will default to sort by the first row or column in the array.</t>
    </r>
  </si>
  <si>
    <r>
      <t xml:space="preserve">sort_order </t>
    </r>
    <r>
      <rPr>
        <sz val="11"/>
        <color theme="1"/>
        <rFont val="Calibri"/>
        <family val="2"/>
      </rPr>
      <t>is optional. It’s a number; 1 for ascending and -1 for descending. If omitted, it will sort in ascending order.</t>
    </r>
  </si>
  <si>
    <r>
      <t>by_col</t>
    </r>
    <r>
      <rPr>
        <sz val="11"/>
        <color theme="1"/>
        <rFont val="Calibri"/>
        <family val="2"/>
      </rPr>
      <t xml:space="preserve"> is an optional logical value (TRUE/FALSE) indicating the desired sort direction; FALSE to sort by row (default), TRUE to sort by column. You can see in the example above that I omitted it, which means it will default to FALSE and sort by row.</t>
    </r>
  </si>
  <si>
    <t>Sample Data</t>
  </si>
  <si>
    <t>Excel UNIQUE Function</t>
  </si>
  <si>
    <t>Staples</t>
  </si>
  <si>
    <t>Scissors</t>
  </si>
  <si>
    <t>Other</t>
  </si>
  <si>
    <t>Distinct</t>
  </si>
  <si>
    <t>Excel SEQUENCE Function</t>
  </si>
  <si>
    <t>=SEQUENCE(rows, [columns], [start], [step])</t>
  </si>
  <si>
    <r>
      <t>rows</t>
    </r>
    <r>
      <rPr>
        <sz val="11"/>
        <color theme="1"/>
        <rFont val="Calibri"/>
        <family val="2"/>
      </rPr>
      <t xml:space="preserve">  Here you  specify the number of rows to be returned.</t>
    </r>
  </si>
  <si>
    <r>
      <t>columns</t>
    </r>
    <r>
      <rPr>
        <sz val="11"/>
        <color theme="1"/>
        <rFont val="Calibri"/>
        <family val="2"/>
      </rPr>
      <t xml:space="preserve"> is optional and specifies the number of columns to be returned. If omitted it will return 1 column.</t>
    </r>
    <r>
      <rPr>
        <b/>
        <i/>
        <sz val="11"/>
        <color theme="1"/>
        <rFont val="Calibri"/>
        <family val="2"/>
      </rPr>
      <t xml:space="preserve"> </t>
    </r>
  </si>
  <si>
    <r>
      <t>start</t>
    </r>
    <r>
      <rPr>
        <sz val="11"/>
        <color theme="1"/>
        <rFont val="Calibri"/>
        <family val="2"/>
      </rPr>
      <t xml:space="preserve"> is optional and specifies the first number in the sequence</t>
    </r>
    <r>
      <rPr>
        <b/>
        <i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 xml:space="preserve"> If omitted it will start at 1.</t>
    </r>
    <r>
      <rPr>
        <b/>
        <i/>
        <sz val="11"/>
        <color theme="1"/>
        <rFont val="Calibri"/>
        <family val="2"/>
      </rPr>
      <t xml:space="preserve"> </t>
    </r>
  </si>
  <si>
    <r>
      <t>step</t>
    </r>
    <r>
      <rPr>
        <sz val="11"/>
        <color theme="1"/>
        <rFont val="Calibri"/>
        <family val="2"/>
      </rPr>
      <t xml:space="preserve"> is optional and specifies the increment for each subsequent value in the array. If omitted it will increment by 1.</t>
    </r>
  </si>
  <si>
    <t>5 rows starting at 5 and incrementing by 10</t>
  </si>
  <si>
    <t>3 rows x 2 columns starting at 2 and incrementing by 2</t>
  </si>
  <si>
    <t>3 rows x 3 columns starting at 0 and incrementing by 0.5</t>
  </si>
  <si>
    <t>1 row x 3 column starting at 3 and counting down</t>
  </si>
  <si>
    <t>Random Distinct List</t>
  </si>
  <si>
    <t>Unique</t>
  </si>
  <si>
    <t>Multiple Columns</t>
  </si>
  <si>
    <t>Dates in decending order</t>
  </si>
  <si>
    <t>Functions Not Required</t>
  </si>
  <si>
    <t>TRIM</t>
  </si>
  <si>
    <t>=TRIM(text)</t>
  </si>
  <si>
    <t>Syntax</t>
  </si>
  <si>
    <t>Function</t>
  </si>
  <si>
    <t>Purpose</t>
  </si>
  <si>
    <t>Alternative</t>
  </si>
  <si>
    <t>LEN</t>
  </si>
  <si>
    <t>=LEN(text)</t>
  </si>
  <si>
    <t>ISBLANK</t>
  </si>
  <si>
    <t>=ISBLANK(value)</t>
  </si>
  <si>
    <t>DAYS</t>
  </si>
  <si>
    <t>=DAYS(end_date,start_date)</t>
  </si>
  <si>
    <t>CONCAT</t>
  </si>
  <si>
    <t>=CONCAT(text1,...)</t>
  </si>
  <si>
    <t>Use Power Query to automate validating data quality.</t>
  </si>
  <si>
    <t>Use Power Query to automate cleaning data.</t>
  </si>
  <si>
    <t>Removes all spaces from a text string except those between words.</t>
  </si>
  <si>
    <t>Checks if the cell is empty.</t>
  </si>
  <si>
    <t>Calculates the number of days between two dates.</t>
  </si>
  <si>
    <t>Joins text together form multiple cells.</t>
  </si>
  <si>
    <t>Calculates the number of characters in a cell. Typically used for verifying data.</t>
  </si>
  <si>
    <t>ABC</t>
  </si>
  <si>
    <t>The function isn't required e.g. =Q13-P13 is the same as =DAYS(Q13,P13)</t>
  </si>
  <si>
    <t>The function isn't required. Use &amp; to join text e.g. =P11&amp;Q11 is the same as =CONCAT(P11,Q11)</t>
  </si>
  <si>
    <t>=IFNA(value, value_if_na)</t>
  </si>
  <si>
    <t>IFS Formulas (new in Excel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</si>
</sst>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@*."/>
    <numFmt numFmtId="165" formatCode="_-* #,##0_-;\-* #,##0_-;_-* &quot;-&quot;??_-;_-@_-"/>
    <numFmt numFmtId="166" formatCode="0.0%"/>
    <numFmt numFmtId="167" formatCode="_-* #,##0.0_-;\-* #,##0.0_-;_-* &quot;-&quot;??_-;_-@_-"/>
    <numFmt numFmtId="168" formatCode="[$-409]d\-mmm\-yy;@"/>
    <numFmt numFmtId="169" formatCode="m/d/yy;@"/>
    <numFmt numFmtId="170" formatCode="&quot;$&quot;#,##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20"/>
      <color theme="0"/>
      <name val="Segoe U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Segoe UI"/>
      <family val="2"/>
    </font>
    <font>
      <sz val="1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Segoe UI"/>
      <family val="2"/>
    </font>
    <font>
      <b/>
      <sz val="10"/>
      <name val="Arial"/>
      <family val="2"/>
    </font>
    <font>
      <i/>
      <sz val="9"/>
      <color theme="1"/>
      <name val="Calibri"/>
      <family val="2"/>
      <scheme val="minor"/>
    </font>
    <font>
      <sz val="1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1454817346722"/>
      </right>
      <top style="thin">
        <color theme="4" tint="0.39997558519241921"/>
      </top>
      <bottom/>
      <diagonal/>
    </border>
    <border>
      <left/>
      <right style="thin">
        <color theme="4" tint="0.399914548173467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/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1"/>
    </xf>
    <xf numFmtId="0" fontId="2" fillId="0" borderId="0" xfId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165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3" xfId="0" applyFont="1" applyBorder="1"/>
    <xf numFmtId="0" fontId="0" fillId="0" borderId="3" xfId="0" applyBorder="1"/>
    <xf numFmtId="0" fontId="0" fillId="5" borderId="0" xfId="0" applyFill="1"/>
    <xf numFmtId="0" fontId="14" fillId="5" borderId="0" xfId="0" applyFont="1" applyFill="1"/>
    <xf numFmtId="0" fontId="15" fillId="0" borderId="0" xfId="0" applyFont="1"/>
    <xf numFmtId="14" fontId="0" fillId="0" borderId="0" xfId="0" applyNumberFormat="1"/>
    <xf numFmtId="0" fontId="17" fillId="0" borderId="0" xfId="3" applyFont="1"/>
    <xf numFmtId="0" fontId="18" fillId="0" borderId="3" xfId="3" applyFont="1" applyBorder="1" applyAlignment="1">
      <alignment horizontal="left"/>
    </xf>
    <xf numFmtId="0" fontId="18" fillId="0" borderId="0" xfId="3" applyFont="1" applyAlignment="1">
      <alignment horizontal="center"/>
    </xf>
    <xf numFmtId="0" fontId="19" fillId="6" borderId="5" xfId="3" applyFont="1" applyFill="1" applyBorder="1" applyAlignment="1">
      <alignment horizontal="left"/>
    </xf>
    <xf numFmtId="9" fontId="20" fillId="7" borderId="3" xfId="4" applyFont="1" applyFill="1" applyBorder="1" applyAlignment="1">
      <alignment horizontal="center"/>
    </xf>
    <xf numFmtId="166" fontId="17" fillId="0" borderId="0" xfId="4" applyNumberFormat="1" applyFont="1"/>
    <xf numFmtId="0" fontId="16" fillId="0" borderId="0" xfId="3"/>
    <xf numFmtId="0" fontId="16" fillId="0" borderId="0" xfId="3" applyAlignment="1">
      <alignment horizontal="center"/>
    </xf>
    <xf numFmtId="167" fontId="16" fillId="0" borderId="0" xfId="5" applyNumberFormat="1" applyFont="1"/>
    <xf numFmtId="167" fontId="21" fillId="0" borderId="0" xfId="5" applyNumberFormat="1" applyFont="1" applyBorder="1" applyAlignment="1">
      <alignment horizontal="center"/>
    </xf>
    <xf numFmtId="0" fontId="21" fillId="0" borderId="0" xfId="3" applyFont="1"/>
    <xf numFmtId="166" fontId="17" fillId="0" borderId="0" xfId="4" applyNumberFormat="1" applyFont="1" applyBorder="1"/>
    <xf numFmtId="165" fontId="16" fillId="0" borderId="0" xfId="5" applyNumberFormat="1" applyFont="1"/>
    <xf numFmtId="0" fontId="16" fillId="0" borderId="7" xfId="3" applyBorder="1"/>
    <xf numFmtId="0" fontId="16" fillId="0" borderId="7" xfId="3" applyBorder="1" applyAlignment="1">
      <alignment horizontal="center"/>
    </xf>
    <xf numFmtId="167" fontId="16" fillId="0" borderId="7" xfId="5" applyNumberFormat="1" applyFont="1" applyBorder="1"/>
    <xf numFmtId="167" fontId="16" fillId="0" borderId="7" xfId="5" applyNumberFormat="1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7" fillId="2" borderId="0" xfId="3" applyFont="1" applyFill="1"/>
    <xf numFmtId="168" fontId="13" fillId="9" borderId="3" xfId="3" applyNumberFormat="1" applyFont="1" applyFill="1" applyBorder="1" applyAlignment="1">
      <alignment horizontal="center" vertical="center"/>
    </xf>
    <xf numFmtId="0" fontId="13" fillId="9" borderId="3" xfId="3" applyFont="1" applyFill="1" applyBorder="1" applyAlignment="1">
      <alignment horizontal="left" vertical="center"/>
    </xf>
    <xf numFmtId="0" fontId="13" fillId="9" borderId="3" xfId="3" applyFont="1" applyFill="1" applyBorder="1" applyAlignment="1">
      <alignment horizontal="center" vertical="center"/>
    </xf>
    <xf numFmtId="0" fontId="18" fillId="0" borderId="3" xfId="3" applyFont="1" applyBorder="1" applyAlignment="1">
      <alignment horizontal="center"/>
    </xf>
    <xf numFmtId="168" fontId="16" fillId="0" borderId="0" xfId="3" applyNumberFormat="1" applyAlignment="1">
      <alignment horizontal="center"/>
    </xf>
    <xf numFmtId="0" fontId="16" fillId="0" borderId="6" xfId="3" applyBorder="1"/>
    <xf numFmtId="165" fontId="16" fillId="0" borderId="6" xfId="5" applyNumberFormat="1" applyFont="1" applyBorder="1"/>
    <xf numFmtId="168" fontId="22" fillId="9" borderId="3" xfId="3" applyNumberFormat="1" applyFont="1" applyFill="1" applyBorder="1" applyAlignment="1">
      <alignment horizontal="center" vertical="center"/>
    </xf>
    <xf numFmtId="169" fontId="16" fillId="0" borderId="0" xfId="3" applyNumberFormat="1" applyAlignment="1">
      <alignment horizontal="center"/>
    </xf>
    <xf numFmtId="0" fontId="17" fillId="0" borderId="0" xfId="3" applyFont="1" applyAlignment="1">
      <alignment vertical="center"/>
    </xf>
    <xf numFmtId="165" fontId="0" fillId="0" borderId="0" xfId="5" applyNumberFormat="1" applyFont="1" applyAlignment="1">
      <alignment vertical="center"/>
    </xf>
    <xf numFmtId="0" fontId="17" fillId="0" borderId="0" xfId="3" applyFont="1" applyAlignment="1">
      <alignment horizontal="center" vertical="center"/>
    </xf>
    <xf numFmtId="0" fontId="17" fillId="0" borderId="0" xfId="3" quotePrefix="1" applyFont="1" applyAlignment="1">
      <alignment horizontal="center" vertical="center"/>
    </xf>
    <xf numFmtId="0" fontId="22" fillId="6" borderId="8" xfId="3" applyFont="1" applyFill="1" applyBorder="1" applyAlignment="1">
      <alignment horizontal="left" vertical="center" wrapText="1"/>
    </xf>
    <xf numFmtId="0" fontId="22" fillId="6" borderId="8" xfId="3" applyFont="1" applyFill="1" applyBorder="1" applyAlignment="1">
      <alignment horizontal="center" vertical="center"/>
    </xf>
    <xf numFmtId="0" fontId="20" fillId="7" borderId="9" xfId="3" applyFont="1" applyFill="1" applyBorder="1" applyAlignment="1">
      <alignment horizontal="left" vertical="center" wrapText="1"/>
    </xf>
    <xf numFmtId="0" fontId="20" fillId="7" borderId="10" xfId="3" applyFont="1" applyFill="1" applyBorder="1" applyAlignment="1">
      <alignment horizontal="center" vertical="center"/>
    </xf>
    <xf numFmtId="0" fontId="20" fillId="8" borderId="11" xfId="3" applyFont="1" applyFill="1" applyBorder="1" applyAlignment="1">
      <alignment horizontal="left" vertical="center" wrapText="1"/>
    </xf>
    <xf numFmtId="0" fontId="20" fillId="8" borderId="0" xfId="3" applyFont="1" applyFill="1" applyAlignment="1">
      <alignment horizontal="center" vertical="center"/>
    </xf>
    <xf numFmtId="0" fontId="20" fillId="8" borderId="9" xfId="3" applyFont="1" applyFill="1" applyBorder="1" applyAlignment="1">
      <alignment horizontal="left" vertical="center" wrapText="1"/>
    </xf>
    <xf numFmtId="0" fontId="20" fillId="8" borderId="9" xfId="3" applyFont="1" applyFill="1" applyBorder="1" applyAlignment="1">
      <alignment horizontal="center" vertical="center"/>
    </xf>
    <xf numFmtId="0" fontId="20" fillId="7" borderId="10" xfId="3" applyFont="1" applyFill="1" applyBorder="1" applyAlignment="1">
      <alignment horizontal="left" vertical="center" wrapText="1"/>
    </xf>
    <xf numFmtId="0" fontId="20" fillId="8" borderId="12" xfId="3" applyFont="1" applyFill="1" applyBorder="1" applyAlignment="1">
      <alignment horizontal="left" vertical="center"/>
    </xf>
    <xf numFmtId="0" fontId="20" fillId="8" borderId="12" xfId="3" applyFont="1" applyFill="1" applyBorder="1" applyAlignment="1">
      <alignment horizontal="center" vertical="center"/>
    </xf>
    <xf numFmtId="166" fontId="18" fillId="0" borderId="3" xfId="4" applyNumberFormat="1" applyFont="1" applyBorder="1" applyAlignment="1">
      <alignment horizontal="center"/>
    </xf>
    <xf numFmtId="9" fontId="21" fillId="0" borderId="0" xfId="4" applyFont="1" applyBorder="1" applyAlignment="1">
      <alignment horizontal="center"/>
    </xf>
    <xf numFmtId="0" fontId="16" fillId="0" borderId="0" xfId="3" quotePrefix="1"/>
    <xf numFmtId="0" fontId="1" fillId="10" borderId="0" xfId="0" applyFont="1" applyFill="1" applyAlignment="1">
      <alignment horizontal="right"/>
    </xf>
    <xf numFmtId="0" fontId="24" fillId="10" borderId="0" xfId="0" quotePrefix="1" applyFont="1" applyFill="1" applyAlignment="1">
      <alignment vertical="center"/>
    </xf>
    <xf numFmtId="0" fontId="0" fillId="10" borderId="0" xfId="0" applyFill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3" fontId="0" fillId="0" borderId="0" xfId="2" applyFont="1"/>
    <xf numFmtId="0" fontId="0" fillId="0" borderId="0" xfId="0" applyAlignment="1">
      <alignment horizontal="left"/>
    </xf>
    <xf numFmtId="0" fontId="13" fillId="5" borderId="0" xfId="0" applyFont="1" applyFill="1" applyAlignment="1">
      <alignment horizontal="centerContinuous" vertical="center"/>
    </xf>
    <xf numFmtId="0" fontId="11" fillId="5" borderId="0" xfId="0" applyFont="1" applyFill="1" applyAlignment="1">
      <alignment horizontal="centerContinuous"/>
    </xf>
    <xf numFmtId="0" fontId="27" fillId="0" borderId="0" xfId="0" applyFont="1"/>
    <xf numFmtId="14" fontId="27" fillId="0" borderId="0" xfId="0" applyNumberFormat="1" applyFont="1"/>
    <xf numFmtId="0" fontId="27" fillId="8" borderId="13" xfId="0" applyFont="1" applyFill="1" applyBorder="1"/>
    <xf numFmtId="0" fontId="27" fillId="8" borderId="14" xfId="0" applyFont="1" applyFill="1" applyBorder="1"/>
    <xf numFmtId="14" fontId="27" fillId="8" borderId="14" xfId="0" applyNumberFormat="1" applyFont="1" applyFill="1" applyBorder="1"/>
    <xf numFmtId="0" fontId="27" fillId="8" borderId="15" xfId="0" applyFont="1" applyFill="1" applyBorder="1"/>
    <xf numFmtId="0" fontId="27" fillId="0" borderId="13" xfId="0" applyFont="1" applyBorder="1"/>
    <xf numFmtId="0" fontId="27" fillId="0" borderId="14" xfId="0" applyFont="1" applyBorder="1"/>
    <xf numFmtId="14" fontId="27" fillId="0" borderId="14" xfId="0" applyNumberFormat="1" applyFont="1" applyBorder="1"/>
    <xf numFmtId="0" fontId="27" fillId="0" borderId="15" xfId="0" applyFont="1" applyBorder="1"/>
    <xf numFmtId="0" fontId="27" fillId="8" borderId="16" xfId="0" applyFont="1" applyFill="1" applyBorder="1"/>
    <xf numFmtId="0" fontId="27" fillId="8" borderId="17" xfId="0" applyFont="1" applyFill="1" applyBorder="1"/>
    <xf numFmtId="14" fontId="27" fillId="8" borderId="17" xfId="0" applyNumberFormat="1" applyFont="1" applyFill="1" applyBorder="1"/>
    <xf numFmtId="0" fontId="27" fillId="8" borderId="18" xfId="0" applyFont="1" applyFill="1" applyBorder="1"/>
    <xf numFmtId="0" fontId="0" fillId="0" borderId="0" xfId="0" applyAlignment="1">
      <alignment wrapText="1"/>
    </xf>
    <xf numFmtId="170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pivotButton="1"/>
    <xf numFmtId="0" fontId="29" fillId="0" borderId="0" xfId="0" applyFont="1" applyAlignment="1">
      <alignment horizontal="right" vertical="top" indent="1"/>
    </xf>
    <xf numFmtId="0" fontId="10" fillId="3" borderId="4" xfId="0" applyFont="1" applyFill="1" applyBorder="1" applyAlignment="1">
      <alignment horizontal="center" wrapText="1"/>
    </xf>
    <xf numFmtId="0" fontId="10" fillId="3" borderId="19" xfId="0" applyFont="1" applyFill="1" applyBorder="1" applyAlignment="1">
      <alignment horizont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wrapText="1"/>
    </xf>
    <xf numFmtId="14" fontId="0" fillId="4" borderId="1" xfId="0" quotePrefix="1" applyNumberFormat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4" borderId="21" xfId="0" quotePrefix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0" fillId="3" borderId="22" xfId="0" applyFont="1" applyFill="1" applyBorder="1" applyAlignment="1">
      <alignment horizontal="center" vertical="center" wrapText="1"/>
    </xf>
    <xf numFmtId="14" fontId="0" fillId="4" borderId="23" xfId="0" applyNumberFormat="1" applyFill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28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0" fillId="12" borderId="25" xfId="0" applyFont="1" applyFill="1" applyBorder="1"/>
    <xf numFmtId="0" fontId="10" fillId="12" borderId="24" xfId="0" applyFont="1" applyFill="1" applyBorder="1"/>
    <xf numFmtId="165" fontId="10" fillId="12" borderId="26" xfId="2" applyNumberFormat="1" applyFont="1" applyFill="1" applyBorder="1" applyAlignment="1">
      <alignment horizontal="right"/>
    </xf>
    <xf numFmtId="9" fontId="10" fillId="12" borderId="26" xfId="6" applyFont="1" applyFill="1" applyBorder="1"/>
    <xf numFmtId="0" fontId="1" fillId="0" borderId="3" xfId="0" applyFont="1" applyBorder="1"/>
    <xf numFmtId="0" fontId="0" fillId="11" borderId="25" xfId="0" applyFill="1" applyBorder="1"/>
    <xf numFmtId="0" fontId="0" fillId="11" borderId="24" xfId="0" applyFill="1" applyBorder="1"/>
    <xf numFmtId="165" fontId="0" fillId="11" borderId="26" xfId="2" applyNumberFormat="1" applyFont="1" applyFill="1" applyBorder="1"/>
    <xf numFmtId="9" fontId="0" fillId="11" borderId="26" xfId="6" applyFont="1" applyFill="1" applyBorder="1"/>
    <xf numFmtId="165" fontId="0" fillId="0" borderId="0" xfId="2" applyNumberFormat="1" applyFont="1"/>
    <xf numFmtId="0" fontId="0" fillId="0" borderId="25" xfId="0" applyBorder="1"/>
    <xf numFmtId="0" fontId="0" fillId="0" borderId="24" xfId="0" applyBorder="1"/>
    <xf numFmtId="165" fontId="0" fillId="0" borderId="26" xfId="2" applyNumberFormat="1" applyFont="1" applyBorder="1"/>
    <xf numFmtId="9" fontId="0" fillId="0" borderId="26" xfId="6" applyFont="1" applyBorder="1"/>
    <xf numFmtId="0" fontId="0" fillId="0" borderId="27" xfId="0" applyBorder="1"/>
    <xf numFmtId="0" fontId="0" fillId="0" borderId="28" xfId="0" applyBorder="1"/>
    <xf numFmtId="165" fontId="0" fillId="0" borderId="29" xfId="2" applyNumberFormat="1" applyFont="1" applyBorder="1"/>
    <xf numFmtId="9" fontId="0" fillId="0" borderId="29" xfId="6" applyFont="1" applyBorder="1"/>
    <xf numFmtId="9" fontId="0" fillId="0" borderId="0" xfId="6" applyFont="1"/>
    <xf numFmtId="0" fontId="30" fillId="0" borderId="0" xfId="1" applyFont="1" applyAlignment="1">
      <alignment vertical="center"/>
    </xf>
    <xf numFmtId="167" fontId="16" fillId="0" borderId="6" xfId="5" applyNumberFormat="1" applyFont="1" applyBorder="1" applyAlignment="1">
      <alignment horizontal="right"/>
    </xf>
    <xf numFmtId="167" fontId="16" fillId="0" borderId="0" xfId="5" applyNumberFormat="1" applyFont="1" applyBorder="1" applyAlignment="1">
      <alignment horizontal="right"/>
    </xf>
    <xf numFmtId="168" fontId="22" fillId="9" borderId="3" xfId="3" applyNumberFormat="1" applyFont="1" applyFill="1" applyBorder="1" applyAlignment="1">
      <alignment horizontal="left" vertical="center"/>
    </xf>
    <xf numFmtId="168" fontId="22" fillId="9" borderId="3" xfId="3" applyNumberFormat="1" applyFont="1" applyFill="1" applyBorder="1" applyAlignment="1">
      <alignment horizontal="right" vertical="center"/>
    </xf>
    <xf numFmtId="0" fontId="17" fillId="0" borderId="0" xfId="3" applyFont="1" applyAlignment="1">
      <alignment horizontal="right"/>
    </xf>
    <xf numFmtId="0" fontId="1" fillId="13" borderId="0" xfId="0" applyFont="1" applyFill="1" applyAlignment="1">
      <alignment horizontal="right"/>
    </xf>
    <xf numFmtId="0" fontId="5" fillId="13" borderId="0" xfId="0" applyFont="1" applyFill="1"/>
    <xf numFmtId="0" fontId="24" fillId="13" borderId="0" xfId="0" quotePrefix="1" applyFont="1" applyFill="1" applyAlignment="1">
      <alignment vertical="center"/>
    </xf>
    <xf numFmtId="0" fontId="0" fillId="13" borderId="0" xfId="0" applyFill="1"/>
    <xf numFmtId="0" fontId="1" fillId="13" borderId="0" xfId="0" applyFont="1" applyFill="1" applyAlignment="1">
      <alignment horizontal="right" vertical="center"/>
    </xf>
    <xf numFmtId="0" fontId="17" fillId="13" borderId="0" xfId="3" applyFont="1" applyFill="1"/>
    <xf numFmtId="0" fontId="1" fillId="13" borderId="0" xfId="0" applyFont="1" applyFill="1" applyAlignment="1">
      <alignment horizontal="right" indent="1"/>
    </xf>
    <xf numFmtId="0" fontId="0" fillId="13" borderId="0" xfId="0" quotePrefix="1" applyFill="1"/>
    <xf numFmtId="0" fontId="0" fillId="0" borderId="3" xfId="0" applyBorder="1" applyAlignment="1">
      <alignment horizontal="center"/>
    </xf>
    <xf numFmtId="165" fontId="31" fillId="0" borderId="3" xfId="5" applyNumberFormat="1" applyFont="1" applyBorder="1"/>
    <xf numFmtId="0" fontId="17" fillId="0" borderId="3" xfId="3" applyFont="1" applyBorder="1"/>
    <xf numFmtId="0" fontId="23" fillId="0" borderId="3" xfId="3" applyFont="1" applyBorder="1" applyAlignment="1">
      <alignment horizontal="centerContinuous"/>
    </xf>
    <xf numFmtId="0" fontId="32" fillId="0" borderId="0" xfId="0" applyFont="1"/>
    <xf numFmtId="0" fontId="26" fillId="0" borderId="0" xfId="0" applyFont="1" applyAlignment="1">
      <alignment horizontal="left" vertical="center" wrapText="1"/>
    </xf>
    <xf numFmtId="165" fontId="33" fillId="0" borderId="0" xfId="5" applyNumberFormat="1" applyFont="1" applyAlignment="1">
      <alignment vertical="center"/>
    </xf>
    <xf numFmtId="0" fontId="0" fillId="10" borderId="0" xfId="0" quotePrefix="1" applyFill="1"/>
    <xf numFmtId="0" fontId="29" fillId="0" borderId="0" xfId="0" applyFont="1" applyAlignment="1">
      <alignment horizontal="right" vertical="top"/>
    </xf>
    <xf numFmtId="0" fontId="10" fillId="3" borderId="30" xfId="0" applyFont="1" applyFill="1" applyBorder="1" applyAlignment="1">
      <alignment horizontal="center" vertical="center" wrapText="1"/>
    </xf>
    <xf numFmtId="14" fontId="0" fillId="4" borderId="31" xfId="0" quotePrefix="1" applyNumberFormat="1" applyFill="1" applyBorder="1" applyAlignment="1">
      <alignment horizontal="center"/>
    </xf>
    <xf numFmtId="14" fontId="0" fillId="4" borderId="3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4" borderId="33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33" xfId="0" applyNumberFormat="1" applyBorder="1" applyAlignment="1">
      <alignment horizontal="center"/>
    </xf>
    <xf numFmtId="0" fontId="24" fillId="10" borderId="0" xfId="0" applyFont="1" applyFill="1" applyAlignment="1">
      <alignment vertical="center"/>
    </xf>
    <xf numFmtId="43" fontId="0" fillId="0" borderId="0" xfId="0" applyNumberFormat="1"/>
    <xf numFmtId="0" fontId="0" fillId="0" borderId="0" xfId="0" quotePrefix="1"/>
    <xf numFmtId="0" fontId="1" fillId="0" borderId="6" xfId="0" applyFont="1" applyBorder="1"/>
    <xf numFmtId="43" fontId="1" fillId="0" borderId="6" xfId="0" applyNumberFormat="1" applyFont="1" applyBorder="1"/>
    <xf numFmtId="0" fontId="26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1" fillId="5" borderId="0" xfId="0" applyFont="1" applyFill="1"/>
    <xf numFmtId="0" fontId="0" fillId="14" borderId="0" xfId="0" applyFill="1" applyAlignment="1">
      <alignment vertical="top"/>
    </xf>
    <xf numFmtId="0" fontId="0" fillId="14" borderId="0" xfId="0" quotePrefix="1" applyFill="1" applyAlignment="1">
      <alignment vertical="top"/>
    </xf>
    <xf numFmtId="0" fontId="0" fillId="14" borderId="0" xfId="0" applyFill="1" applyAlignment="1">
      <alignment horizontal="left" vertical="top" wrapText="1"/>
    </xf>
    <xf numFmtId="14" fontId="0" fillId="0" borderId="0" xfId="0" applyNumberFormat="1" applyAlignment="1">
      <alignment horizontal="center" vertical="top"/>
    </xf>
    <xf numFmtId="0" fontId="2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14" borderId="0" xfId="0" applyFill="1" applyAlignment="1">
      <alignment horizontal="left" vertical="top" wrapText="1"/>
    </xf>
  </cellXfs>
  <cellStyles count="7">
    <cellStyle name="Comma" xfId="2" builtinId="3"/>
    <cellStyle name="Comma 2" xfId="5" xr:uid="{EBFD9669-A0C9-4836-B587-225C06C0C929}"/>
    <cellStyle name="Hyperlink" xfId="1" builtinId="8"/>
    <cellStyle name="Normal" xfId="0" builtinId="0"/>
    <cellStyle name="Normal 2" xfId="3" xr:uid="{30D2A99D-B364-46E3-80B3-9971DA39EB9B}"/>
    <cellStyle name="Percent" xfId="6" builtinId="5"/>
    <cellStyle name="Percent 2" xfId="4" xr:uid="{2EC88A36-EAF0-4D14-AAC1-2C5EECC3A46F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alignment horizontal="center"/>
    </dxf>
    <dxf>
      <alignment horizontal="center"/>
    </dxf>
    <dxf>
      <alignment horizontal="right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7" formatCode="_-* #,##0.0_-;\-* #,##0.0_-;_-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_-* #,##0.0_-;\-* #,##0.0_-;_-* &quot;-&quot;??_-;_-@_-"/>
    </dxf>
    <dxf>
      <alignment horizontal="center" vertical="bottom" textRotation="0" wrapText="0" relative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7" formatCode="_-* #,##0.0_-;\-* #,##0.0_-;_-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_-* #,##0.0_-;\-* #,##0.0_-;_-* &quot;-&quot;??_-;_-@_-"/>
    </dxf>
    <dxf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ms9ZUJbmpg?rel=0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watch?v=0zTeXujtOZI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image" Target="../media/image4.sv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hyperlink" Target="http://www.myonlinetraininghub.com/excel-2007-%E2%80%93-and-and-or-functions-explained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if-formula-builder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sumif-and-sumifs-formulas-explained" TargetMode="External"/><Relationship Id="rId6" Type="http://schemas.openxmlformats.org/officeDocument/2006/relationships/hyperlink" Target="https://www.myonlinetraininghub.com/excel-sumproduct-an-alternative-to-sumifs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7" Type="http://schemas.openxmlformats.org/officeDocument/2006/relationships/image" Target="../media/image2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xlookup-function" TargetMode="External"/><Relationship Id="rId6" Type="http://schemas.openxmlformats.org/officeDocument/2006/relationships/image" Target="../media/image1.png"/><Relationship Id="rId5" Type="http://schemas.openxmlformats.org/officeDocument/2006/relationships/hyperlink" Target="https://www.youtube.com/watch?v=4-5-TBhOP6Q" TargetMode="External"/><Relationship Id="rId4" Type="http://schemas.openxmlformats.org/officeDocument/2006/relationships/hyperlink" Target="https://youtu.be/2ViMm-wuM3U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index-and-match-functions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filter-function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ZCQAweoAdOw?rel=0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://www.myonlinetraininghub.com/excel-2007%E2%80%99s-iferror-puts-an-end-to-messy-workarounds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eomonth-function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www.myonlinetraininghub.com/excel-edate-function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image" Target="../media/image9.png"/><Relationship Id="rId7" Type="http://schemas.openxmlformats.org/officeDocument/2006/relationships/image" Target="../media/image3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hyperlink" Target="https://www.myonlinetraininghub.com/excel-networkdays-intl-function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https://www.myonlinetraininghub.com/excel-getpivotdata-function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LDf_ORnSCu4?rel=0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image" Target="../media/image10.png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myonlinetraininghub.com/excel-functions/excel-unique-function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onlinetraininghub.com/excel-functions/excel-sort-function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onlinetraininghub.com/excel-sequence-function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409575</xdr:colOff>
      <xdr:row>0</xdr:row>
      <xdr:rowOff>66675</xdr:rowOff>
    </xdr:from>
    <xdr:ext cx="3705377" cy="504824"/>
    <xdr:pic>
      <xdr:nvPicPr>
        <xdr:cNvPr id="3" name="my-online-training-hub-logo-2">
          <a:extLst>
            <a:ext uri="{FF2B5EF4-FFF2-40B4-BE49-F238E27FC236}">
              <a16:creationId xmlns:a16="http://schemas.microsoft.com/office/drawing/2014/main" id="{7C08BD8A-24FF-4D11-A338-976B26F7C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19825" y="66675"/>
          <a:ext cx="3705377" cy="5048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0</xdr:row>
      <xdr:rowOff>57150</xdr:rowOff>
    </xdr:from>
    <xdr:ext cx="3705377" cy="504824"/>
    <xdr:pic>
      <xdr:nvPicPr>
        <xdr:cNvPr id="3" name="my-online-training-hub-logo-2">
          <a:extLst>
            <a:ext uri="{FF2B5EF4-FFF2-40B4-BE49-F238E27FC236}">
              <a16:creationId xmlns:a16="http://schemas.microsoft.com/office/drawing/2014/main" id="{535A0EAC-A39F-44C7-B0A5-4606028A8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34100" y="57150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4</xdr:col>
      <xdr:colOff>1066800</xdr:colOff>
      <xdr:row>0</xdr:row>
      <xdr:rowOff>180975</xdr:rowOff>
    </xdr:from>
    <xdr:to>
      <xdr:col>6</xdr:col>
      <xdr:colOff>552450</xdr:colOff>
      <xdr:row>0</xdr:row>
      <xdr:rowOff>476250</xdr:rowOff>
    </xdr:to>
    <xdr:grpSp>
      <xdr:nvGrpSpPr>
        <xdr:cNvPr id="2" name="Group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70C9DC-1A29-49B1-BC32-6DDAA3A133F6}"/>
            </a:ext>
          </a:extLst>
        </xdr:cNvPr>
        <xdr:cNvGrpSpPr/>
      </xdr:nvGrpSpPr>
      <xdr:grpSpPr>
        <a:xfrm>
          <a:off x="4457700" y="180975"/>
          <a:ext cx="1362075" cy="295275"/>
          <a:chOff x="5400674" y="152400"/>
          <a:chExt cx="1362075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B494861-8F4F-FC5F-E2A6-677F28CC8DC4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34E1C49-CA8B-232D-F13B-EA63153E08D2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40473702-3586-E06A-4A77-245EB16D6FB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7" name="Isosceles Triangle 6">
              <a:extLst>
                <a:ext uri="{FF2B5EF4-FFF2-40B4-BE49-F238E27FC236}">
                  <a16:creationId xmlns:a16="http://schemas.microsoft.com/office/drawing/2014/main" id="{E80A73ED-71A0-5A4D-46B4-A5573D8C2C46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180975</xdr:rowOff>
    </xdr:from>
    <xdr:to>
      <xdr:col>9</xdr:col>
      <xdr:colOff>533400</xdr:colOff>
      <xdr:row>0</xdr:row>
      <xdr:rowOff>476250</xdr:rowOff>
    </xdr:to>
    <xdr:grpSp>
      <xdr:nvGrpSpPr>
        <xdr:cNvPr id="8" name="Group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A0545-2E84-47A6-B407-DC50FE0B8D3C}"/>
            </a:ext>
          </a:extLst>
        </xdr:cNvPr>
        <xdr:cNvGrpSpPr/>
      </xdr:nvGrpSpPr>
      <xdr:grpSpPr>
        <a:xfrm>
          <a:off x="5172075" y="180975"/>
          <a:ext cx="1362075" cy="295275"/>
          <a:chOff x="5400674" y="152400"/>
          <a:chExt cx="1362075" cy="295275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57DBA29B-B1CF-47B1-A41C-9BFB74365C8D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53654EC3-2240-4331-AD84-E29D20C17DFC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11" name="Rectangle: Rounded Corners 10">
              <a:extLst>
                <a:ext uri="{FF2B5EF4-FFF2-40B4-BE49-F238E27FC236}">
                  <a16:creationId xmlns:a16="http://schemas.microsoft.com/office/drawing/2014/main" id="{52ED95FC-2A31-47DD-B298-AF9DE5812AA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12" name="Isosceles Triangle 11">
              <a:extLst>
                <a:ext uri="{FF2B5EF4-FFF2-40B4-BE49-F238E27FC236}">
                  <a16:creationId xmlns:a16="http://schemas.microsoft.com/office/drawing/2014/main" id="{6A7792F5-9C2B-46F1-9AA4-35D1B1C10194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oneCellAnchor>
    <xdr:from>
      <xdr:col>10</xdr:col>
      <xdr:colOff>0</xdr:colOff>
      <xdr:row>0</xdr:row>
      <xdr:rowOff>66675</xdr:rowOff>
    </xdr:from>
    <xdr:ext cx="3705377" cy="504824"/>
    <xdr:pic>
      <xdr:nvPicPr>
        <xdr:cNvPr id="3" name="my-online-training-hub-logo-2">
          <a:extLst>
            <a:ext uri="{FF2B5EF4-FFF2-40B4-BE49-F238E27FC236}">
              <a16:creationId xmlns:a16="http://schemas.microsoft.com/office/drawing/2014/main" id="{6979C1D7-3C0A-429D-899D-01DE4E026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610350" y="66675"/>
          <a:ext cx="3705377" cy="50482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114301</xdr:colOff>
      <xdr:row>4</xdr:row>
      <xdr:rowOff>9525</xdr:rowOff>
    </xdr:from>
    <xdr:to>
      <xdr:col>11</xdr:col>
      <xdr:colOff>657226</xdr:colOff>
      <xdr:row>7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290F765-CD91-4BDB-ABAF-59CF20F4D95F}"/>
            </a:ext>
          </a:extLst>
        </xdr:cNvPr>
        <xdr:cNvSpPr/>
      </xdr:nvSpPr>
      <xdr:spPr>
        <a:xfrm>
          <a:off x="6515101" y="1409700"/>
          <a:ext cx="2857500" cy="971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10% Bonus is calculated...:</a:t>
          </a:r>
          <a:endParaRPr lang="en-AU">
            <a:solidFill>
              <a:sysClr val="windowText" lastClr="000000"/>
            </a:solidFill>
            <a:effectLst/>
          </a:endParaRPr>
        </a:p>
        <a:p>
          <a:endParaRPr lang="en-AU"/>
        </a:p>
        <a:p>
          <a:r>
            <a:rPr lang="en-AU"/>
            <a:t>1)      If the TV personality is 'Popular' AND</a:t>
          </a:r>
        </a:p>
        <a:p>
          <a:r>
            <a:rPr lang="en-AU"/>
            <a:t>2)      If they earn less than $100k</a:t>
          </a:r>
          <a:endParaRPr lang="en-AU" sz="1100"/>
        </a:p>
      </xdr:txBody>
    </xdr:sp>
    <xdr:clientData/>
  </xdr:twoCellAnchor>
  <xdr:twoCellAnchor>
    <xdr:from>
      <xdr:col>8</xdr:col>
      <xdr:colOff>142876</xdr:colOff>
      <xdr:row>23</xdr:row>
      <xdr:rowOff>28576</xdr:rowOff>
    </xdr:from>
    <xdr:to>
      <xdr:col>11</xdr:col>
      <xdr:colOff>723901</xdr:colOff>
      <xdr:row>27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DF07C31-CBD1-4D6E-9303-E0658EB3DAA3}"/>
            </a:ext>
          </a:extLst>
        </xdr:cNvPr>
        <xdr:cNvSpPr/>
      </xdr:nvSpPr>
      <xdr:spPr>
        <a:xfrm>
          <a:off x="6543676" y="5657851"/>
          <a:ext cx="289560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/>
            <a:t>A 10% Bonus is calculated...:</a:t>
          </a:r>
        </a:p>
        <a:p>
          <a:endParaRPr lang="en-AU"/>
        </a:p>
        <a:p>
          <a:r>
            <a:rPr lang="en-AU"/>
            <a:t>1)      If the TV personality is Popular OR</a:t>
          </a:r>
        </a:p>
        <a:p>
          <a:r>
            <a:rPr lang="en-AU"/>
            <a:t>2)      If they earn less than $100k </a:t>
          </a:r>
        </a:p>
        <a:p>
          <a:pPr algn="l"/>
          <a:endParaRPr lang="en-AU" sz="1100"/>
        </a:p>
      </xdr:txBody>
    </xdr:sp>
    <xdr:clientData/>
  </xdr:twoCellAnchor>
  <xdr:twoCellAnchor editAs="oneCell">
    <xdr:from>
      <xdr:col>2</xdr:col>
      <xdr:colOff>685800</xdr:colOff>
      <xdr:row>0</xdr:row>
      <xdr:rowOff>171450</xdr:rowOff>
    </xdr:from>
    <xdr:to>
      <xdr:col>4</xdr:col>
      <xdr:colOff>19050</xdr:colOff>
      <xdr:row>0</xdr:row>
      <xdr:rowOff>466725</xdr:rowOff>
    </xdr:to>
    <xdr:grpSp>
      <xdr:nvGrpSpPr>
        <xdr:cNvPr id="9" name="Group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BCE92-97A1-4835-AAE4-D343C4B6DE83}"/>
            </a:ext>
          </a:extLst>
        </xdr:cNvPr>
        <xdr:cNvGrpSpPr/>
      </xdr:nvGrpSpPr>
      <xdr:grpSpPr>
        <a:xfrm>
          <a:off x="2476500" y="171450"/>
          <a:ext cx="1162050" cy="295275"/>
          <a:chOff x="4486275" y="142875"/>
          <a:chExt cx="1162050" cy="295275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743A02D4-E91A-443A-B8A8-BC5C3FCCB08F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1" name="Graphic 10" descr="Document">
            <a:extLst>
              <a:ext uri="{FF2B5EF4-FFF2-40B4-BE49-F238E27FC236}">
                <a16:creationId xmlns:a16="http://schemas.microsoft.com/office/drawing/2014/main" id="{873C61F9-1B5A-457C-A505-0ABCB22E29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257175</xdr:colOff>
      <xdr:row>0</xdr:row>
      <xdr:rowOff>171450</xdr:rowOff>
    </xdr:from>
    <xdr:to>
      <xdr:col>7</xdr:col>
      <xdr:colOff>104775</xdr:colOff>
      <xdr:row>0</xdr:row>
      <xdr:rowOff>466725</xdr:rowOff>
    </xdr:to>
    <xdr:grpSp>
      <xdr:nvGrpSpPr>
        <xdr:cNvPr id="7" name="Group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BFFE1E-0990-47F1-9153-13F8C312BAE8}"/>
            </a:ext>
          </a:extLst>
        </xdr:cNvPr>
        <xdr:cNvGrpSpPr/>
      </xdr:nvGrpSpPr>
      <xdr:grpSpPr>
        <a:xfrm>
          <a:off x="3876675" y="171450"/>
          <a:ext cx="1857375" cy="295275"/>
          <a:chOff x="3724275" y="171450"/>
          <a:chExt cx="1857375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B5BAA4B-FA4D-423E-AA00-F9BEB2BFAAA1}"/>
              </a:ext>
            </a:extLst>
          </xdr:cNvPr>
          <xdr:cNvSpPr/>
        </xdr:nvSpPr>
        <xdr:spPr>
          <a:xfrm>
            <a:off x="3724275" y="171450"/>
            <a:ext cx="1857375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get IF formula builder</a:t>
            </a:r>
          </a:p>
        </xdr:txBody>
      </xdr:sp>
      <xdr:pic>
        <xdr:nvPicPr>
          <xdr:cNvPr id="5" name="Graphic 4" descr="Mining tools with solid fill">
            <a:extLst>
              <a:ext uri="{FF2B5EF4-FFF2-40B4-BE49-F238E27FC236}">
                <a16:creationId xmlns:a16="http://schemas.microsoft.com/office/drawing/2014/main" id="{E5FC5EEC-9C11-471D-BAEF-5CD9F9C455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276851" y="200025"/>
            <a:ext cx="228600" cy="228600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304800</xdr:colOff>
      <xdr:row>0</xdr:row>
      <xdr:rowOff>86996</xdr:rowOff>
    </xdr:from>
    <xdr:ext cx="3486302" cy="474977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78C733FB-CBAA-477C-8B76-09F348F44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34075" y="86996"/>
          <a:ext cx="3486302" cy="47497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0</xdr:row>
      <xdr:rowOff>142875</xdr:rowOff>
    </xdr:from>
    <xdr:to>
      <xdr:col>5</xdr:col>
      <xdr:colOff>504825</xdr:colOff>
      <xdr:row>0</xdr:row>
      <xdr:rowOff>438150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C959D-B816-4302-9E97-9E316435DA77}"/>
            </a:ext>
          </a:extLst>
        </xdr:cNvPr>
        <xdr:cNvGrpSpPr/>
      </xdr:nvGrpSpPr>
      <xdr:grpSpPr>
        <a:xfrm>
          <a:off x="2924175" y="142875"/>
          <a:ext cx="1162050" cy="295275"/>
          <a:chOff x="4486275" y="142875"/>
          <a:chExt cx="1162050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BBAC386-B56F-4B4C-8438-F8CE04DEC939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7" name="Graphic 6" descr="Document">
            <a:extLst>
              <a:ext uri="{FF2B5EF4-FFF2-40B4-BE49-F238E27FC236}">
                <a16:creationId xmlns:a16="http://schemas.microsoft.com/office/drawing/2014/main" id="{93811C34-74A4-41D6-AD41-8B99373CB1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276225</xdr:colOff>
      <xdr:row>0</xdr:row>
      <xdr:rowOff>57150</xdr:rowOff>
    </xdr:from>
    <xdr:ext cx="3486302" cy="474977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5B4AE0AE-1977-45F2-B092-7FB6A2494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696200" y="57150"/>
          <a:ext cx="3486302" cy="474977"/>
        </a:xfrm>
        <a:prstGeom prst="rect">
          <a:avLst/>
        </a:prstGeom>
      </xdr:spPr>
    </xdr:pic>
    <xdr:clientData/>
  </xdr:oneCellAnchor>
  <xdr:twoCellAnchor editAs="oneCell">
    <xdr:from>
      <xdr:col>6</xdr:col>
      <xdr:colOff>380999</xdr:colOff>
      <xdr:row>0</xdr:row>
      <xdr:rowOff>142875</xdr:rowOff>
    </xdr:from>
    <xdr:to>
      <xdr:col>8</xdr:col>
      <xdr:colOff>161924</xdr:colOff>
      <xdr:row>0</xdr:row>
      <xdr:rowOff>438150</xdr:rowOff>
    </xdr:to>
    <xdr:grpSp>
      <xdr:nvGrpSpPr>
        <xdr:cNvPr id="3" name="Group 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784ECE-AE20-B337-AD14-8096680ADF4B}"/>
            </a:ext>
          </a:extLst>
        </xdr:cNvPr>
        <xdr:cNvGrpSpPr/>
      </xdr:nvGrpSpPr>
      <xdr:grpSpPr>
        <a:xfrm>
          <a:off x="4733924" y="142875"/>
          <a:ext cx="1857375" cy="295275"/>
          <a:chOff x="5010149" y="142875"/>
          <a:chExt cx="1857375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1B6CB7B-45C2-1908-601C-0BFB6D6E9A96}"/>
              </a:ext>
            </a:extLst>
          </xdr:cNvPr>
          <xdr:cNvSpPr/>
        </xdr:nvSpPr>
        <xdr:spPr>
          <a:xfrm>
            <a:off x="5010149" y="142875"/>
            <a:ext cx="1857375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SUMPRODUCT tutorial</a:t>
            </a:r>
          </a:p>
        </xdr:txBody>
      </xdr:sp>
      <xdr:pic>
        <xdr:nvPicPr>
          <xdr:cNvPr id="8" name="Graphic 7" descr="Document">
            <a:extLst>
              <a:ext uri="{FF2B5EF4-FFF2-40B4-BE49-F238E27FC236}">
                <a16:creationId xmlns:a16="http://schemas.microsoft.com/office/drawing/2014/main" id="{59A6C9C1-6D38-9C50-08B7-A63967E26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655319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</xdr:row>
      <xdr:rowOff>104775</xdr:rowOff>
    </xdr:from>
    <xdr:to>
      <xdr:col>8</xdr:col>
      <xdr:colOff>66675</xdr:colOff>
      <xdr:row>5</xdr:row>
      <xdr:rowOff>47625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8CF6E4CC-575B-40C6-984E-6E5971922958}"/>
            </a:ext>
          </a:extLst>
        </xdr:cNvPr>
        <xdr:cNvSpPr/>
      </xdr:nvSpPr>
      <xdr:spPr>
        <a:xfrm>
          <a:off x="5153025" y="923925"/>
          <a:ext cx="1857375" cy="657225"/>
        </a:xfrm>
        <a:prstGeom prst="wedgeRectCallout">
          <a:avLst>
            <a:gd name="adj1" fmla="val 20423"/>
            <a:gd name="adj2" fmla="val 6684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  <xdr:twoCellAnchor editAs="oneCell">
    <xdr:from>
      <xdr:col>3</xdr:col>
      <xdr:colOff>57150</xdr:colOff>
      <xdr:row>0</xdr:row>
      <xdr:rowOff>212532</xdr:rowOff>
    </xdr:from>
    <xdr:to>
      <xdr:col>4</xdr:col>
      <xdr:colOff>257175</xdr:colOff>
      <xdr:row>0</xdr:row>
      <xdr:rowOff>517332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259BD-01C0-4187-AB21-ED2414773D81}"/>
            </a:ext>
          </a:extLst>
        </xdr:cNvPr>
        <xdr:cNvGrpSpPr/>
      </xdr:nvGrpSpPr>
      <xdr:grpSpPr>
        <a:xfrm>
          <a:off x="2619375" y="212532"/>
          <a:ext cx="1162050" cy="304800"/>
          <a:chOff x="4486275" y="142875"/>
          <a:chExt cx="1162050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C90A969-9CA2-46B0-BAF8-B83D3114AD5E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5" name="Graphic 4" descr="Document">
            <a:extLst>
              <a:ext uri="{FF2B5EF4-FFF2-40B4-BE49-F238E27FC236}">
                <a16:creationId xmlns:a16="http://schemas.microsoft.com/office/drawing/2014/main" id="{B526CB22-DCA4-4E65-9CC6-4C115B99B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76202</xdr:colOff>
      <xdr:row>0</xdr:row>
      <xdr:rowOff>78582</xdr:rowOff>
    </xdr:from>
    <xdr:to>
      <xdr:col>7</xdr:col>
      <xdr:colOff>809627</xdr:colOff>
      <xdr:row>0</xdr:row>
      <xdr:rowOff>314325</xdr:rowOff>
    </xdr:to>
    <xdr:grpSp>
      <xdr:nvGrpSpPr>
        <xdr:cNvPr id="7" name="Group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D593A6-BA1F-4D6B-830C-C7EBF4D99CF7}"/>
            </a:ext>
          </a:extLst>
        </xdr:cNvPr>
        <xdr:cNvGrpSpPr/>
      </xdr:nvGrpSpPr>
      <xdr:grpSpPr>
        <a:xfrm>
          <a:off x="3886202" y="78582"/>
          <a:ext cx="2047875" cy="235743"/>
          <a:chOff x="5144815" y="152400"/>
          <a:chExt cx="1617934" cy="295275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F8D4A64E-48C8-432D-A1F6-D6B1C01AB657}"/>
              </a:ext>
            </a:extLst>
          </xdr:cNvPr>
          <xdr:cNvSpPr/>
        </xdr:nvSpPr>
        <xdr:spPr>
          <a:xfrm>
            <a:off x="5144815" y="152400"/>
            <a:ext cx="1617934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050">
                <a:latin typeface="Segoe UI" panose="020B0502040204020203" pitchFamily="34" charset="0"/>
                <a:cs typeface="Segoe UI" panose="020B0502040204020203" pitchFamily="34" charset="0"/>
              </a:rPr>
              <a:t>watch XLOOKUP tutorial</a:t>
            </a:r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320197EA-76A6-4ACF-9A3B-F265F7705761}"/>
              </a:ext>
            </a:extLst>
          </xdr:cNvPr>
          <xdr:cNvGrpSpPr/>
        </xdr:nvGrpSpPr>
        <xdr:grpSpPr>
          <a:xfrm>
            <a:off x="6472526" y="200025"/>
            <a:ext cx="255978" cy="200025"/>
            <a:chOff x="5751781" y="2943225"/>
            <a:chExt cx="1243322" cy="971550"/>
          </a:xfrm>
        </xdr:grpSpPr>
        <xdr:sp macro="" textlink="">
          <xdr:nvSpPr>
            <xdr:cNvPr id="10" name="Rectangle: Rounded Corners 9">
              <a:extLst>
                <a:ext uri="{FF2B5EF4-FFF2-40B4-BE49-F238E27FC236}">
                  <a16:creationId xmlns:a16="http://schemas.microsoft.com/office/drawing/2014/main" id="{AC506C15-F77A-4C32-B3C8-8DFFCDC719E0}"/>
                </a:ext>
              </a:extLst>
            </xdr:cNvPr>
            <xdr:cNvSpPr/>
          </xdr:nvSpPr>
          <xdr:spPr>
            <a:xfrm>
              <a:off x="5751781" y="2943225"/>
              <a:ext cx="1243322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050"/>
            </a:p>
          </xdr:txBody>
        </xdr:sp>
        <xdr:sp macro="" textlink="">
          <xdr:nvSpPr>
            <xdr:cNvPr id="11" name="Isosceles Triangle 10">
              <a:extLst>
                <a:ext uri="{FF2B5EF4-FFF2-40B4-BE49-F238E27FC236}">
                  <a16:creationId xmlns:a16="http://schemas.microsoft.com/office/drawing/2014/main" id="{4FF97BEA-551C-4B5E-B643-B686083C1838}"/>
                </a:ext>
              </a:extLst>
            </xdr:cNvPr>
            <xdr:cNvSpPr/>
          </xdr:nvSpPr>
          <xdr:spPr>
            <a:xfrm rot="5400000">
              <a:off x="6216817" y="3267000"/>
              <a:ext cx="432002" cy="324001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050"/>
            </a:p>
          </xdr:txBody>
        </xdr:sp>
      </xdr:grpSp>
    </xdr:grpSp>
    <xdr:clientData/>
  </xdr:twoCellAnchor>
  <xdr:twoCellAnchor editAs="oneCell">
    <xdr:from>
      <xdr:col>5</xdr:col>
      <xdr:colOff>76202</xdr:colOff>
      <xdr:row>0</xdr:row>
      <xdr:rowOff>431007</xdr:rowOff>
    </xdr:from>
    <xdr:to>
      <xdr:col>7</xdr:col>
      <xdr:colOff>809627</xdr:colOff>
      <xdr:row>0</xdr:row>
      <xdr:rowOff>666750</xdr:rowOff>
    </xdr:to>
    <xdr:grpSp>
      <xdr:nvGrpSpPr>
        <xdr:cNvPr id="12" name="Group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CBBDB5-C094-446A-B91C-9E5A10E52DD8}"/>
            </a:ext>
          </a:extLst>
        </xdr:cNvPr>
        <xdr:cNvGrpSpPr/>
      </xdr:nvGrpSpPr>
      <xdr:grpSpPr>
        <a:xfrm>
          <a:off x="3886202" y="431007"/>
          <a:ext cx="2047875" cy="235743"/>
          <a:chOff x="5144815" y="152400"/>
          <a:chExt cx="1617934" cy="295275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F6C8B471-64DF-40A1-8203-4893009C6AAD}"/>
              </a:ext>
            </a:extLst>
          </xdr:cNvPr>
          <xdr:cNvSpPr/>
        </xdr:nvSpPr>
        <xdr:spPr>
          <a:xfrm>
            <a:off x="5144815" y="152400"/>
            <a:ext cx="1617934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050">
                <a:latin typeface="Segoe UI" panose="020B0502040204020203" pitchFamily="34" charset="0"/>
                <a:cs typeface="Segoe UI" panose="020B0502040204020203" pitchFamily="34" charset="0"/>
              </a:rPr>
              <a:t>watch VLOOKUP tutorial</a:t>
            </a:r>
          </a:p>
        </xdr:txBody>
      </xdr: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A4DA9DE-CFF0-4619-A6E1-57AE9BBB4104}"/>
              </a:ext>
            </a:extLst>
          </xdr:cNvPr>
          <xdr:cNvGrpSpPr/>
        </xdr:nvGrpSpPr>
        <xdr:grpSpPr>
          <a:xfrm>
            <a:off x="6472526" y="200025"/>
            <a:ext cx="255978" cy="200025"/>
            <a:chOff x="5751781" y="2943225"/>
            <a:chExt cx="1243322" cy="971550"/>
          </a:xfrm>
        </xdr:grpSpPr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D396BDB0-13EF-4004-8BEB-4DCC5B3EA268}"/>
                </a:ext>
              </a:extLst>
            </xdr:cNvPr>
            <xdr:cNvSpPr/>
          </xdr:nvSpPr>
          <xdr:spPr>
            <a:xfrm>
              <a:off x="5751781" y="2943225"/>
              <a:ext cx="1243322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050"/>
            </a:p>
          </xdr:txBody>
        </xdr:sp>
        <xdr:sp macro="" textlink="">
          <xdr:nvSpPr>
            <xdr:cNvPr id="16" name="Isosceles Triangle 15">
              <a:extLst>
                <a:ext uri="{FF2B5EF4-FFF2-40B4-BE49-F238E27FC236}">
                  <a16:creationId xmlns:a16="http://schemas.microsoft.com/office/drawing/2014/main" id="{EBB106D0-0F6C-41DA-B179-6AE6E10CC68F}"/>
                </a:ext>
              </a:extLst>
            </xdr:cNvPr>
            <xdr:cNvSpPr/>
          </xdr:nvSpPr>
          <xdr:spPr>
            <a:xfrm rot="5400000">
              <a:off x="6216817" y="3267000"/>
              <a:ext cx="432002" cy="324001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050"/>
            </a:p>
          </xdr:txBody>
        </xdr:sp>
      </xdr:grpSp>
    </xdr:grpSp>
    <xdr:clientData/>
  </xdr:twoCellAnchor>
  <xdr:oneCellAnchor>
    <xdr:from>
      <xdr:col>7</xdr:col>
      <xdr:colOff>885825</xdr:colOff>
      <xdr:row>0</xdr:row>
      <xdr:rowOff>152401</xdr:rowOff>
    </xdr:from>
    <xdr:ext cx="3276752" cy="446428"/>
    <xdr:pic>
      <xdr:nvPicPr>
        <xdr:cNvPr id="17" name="my-online-training-hub-logo-2">
          <a:extLst>
            <a:ext uri="{FF2B5EF4-FFF2-40B4-BE49-F238E27FC236}">
              <a16:creationId xmlns:a16="http://schemas.microsoft.com/office/drawing/2014/main" id="{1F48ABBE-A655-4E5F-8B27-8F07DA177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010275" y="152401"/>
          <a:ext cx="3276752" cy="44642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0</xdr:row>
      <xdr:rowOff>152400</xdr:rowOff>
    </xdr:from>
    <xdr:to>
      <xdr:col>5</xdr:col>
      <xdr:colOff>962025</xdr:colOff>
      <xdr:row>0</xdr:row>
      <xdr:rowOff>485775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5F56C-EC49-400B-9B9F-2B2647ACCC5B}"/>
            </a:ext>
          </a:extLst>
        </xdr:cNvPr>
        <xdr:cNvGrpSpPr/>
      </xdr:nvGrpSpPr>
      <xdr:grpSpPr>
        <a:xfrm>
          <a:off x="4038600" y="152400"/>
          <a:ext cx="1162050" cy="333375"/>
          <a:chOff x="4486275" y="142875"/>
          <a:chExt cx="1162050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829E8D5-A08A-4DFA-9AD6-5D2113791BCF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5" name="Graphic 4" descr="Document">
            <a:extLst>
              <a:ext uri="{FF2B5EF4-FFF2-40B4-BE49-F238E27FC236}">
                <a16:creationId xmlns:a16="http://schemas.microsoft.com/office/drawing/2014/main" id="{8F6D5BF4-2B14-44D3-B744-562CA058C9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oneCellAnchor>
    <xdr:from>
      <xdr:col>6</xdr:col>
      <xdr:colOff>114300</xdr:colOff>
      <xdr:row>0</xdr:row>
      <xdr:rowOff>66675</xdr:rowOff>
    </xdr:from>
    <xdr:ext cx="3486302" cy="474977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91AED9B5-ACC1-43DE-907F-791EBAAC2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438775" y="66675"/>
          <a:ext cx="3486302" cy="47497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171450</xdr:rowOff>
    </xdr:from>
    <xdr:to>
      <xdr:col>3</xdr:col>
      <xdr:colOff>723900</xdr:colOff>
      <xdr:row>0</xdr:row>
      <xdr:rowOff>466725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1B465-704F-4C42-95DB-3A1FE57FFF50}"/>
            </a:ext>
          </a:extLst>
        </xdr:cNvPr>
        <xdr:cNvGrpSpPr/>
      </xdr:nvGrpSpPr>
      <xdr:grpSpPr>
        <a:xfrm>
          <a:off x="2295525" y="171450"/>
          <a:ext cx="1162050" cy="295275"/>
          <a:chOff x="4486275" y="142875"/>
          <a:chExt cx="1162050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32FCCFB-83BB-4C8C-83D3-745146148F2F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5" name="Graphic 4" descr="Document">
            <a:extLst>
              <a:ext uri="{FF2B5EF4-FFF2-40B4-BE49-F238E27FC236}">
                <a16:creationId xmlns:a16="http://schemas.microsoft.com/office/drawing/2014/main" id="{F7AFCBF3-4D04-4506-BFB7-C342452A22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114299</xdr:colOff>
      <xdr:row>0</xdr:row>
      <xdr:rowOff>171450</xdr:rowOff>
    </xdr:from>
    <xdr:to>
      <xdr:col>5</xdr:col>
      <xdr:colOff>723899</xdr:colOff>
      <xdr:row>0</xdr:row>
      <xdr:rowOff>466725</xdr:rowOff>
    </xdr:to>
    <xdr:grpSp>
      <xdr:nvGrpSpPr>
        <xdr:cNvPr id="6" name="Group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B6CDD7-3CE6-4998-9FD1-F992D4CBC168}"/>
            </a:ext>
          </a:extLst>
        </xdr:cNvPr>
        <xdr:cNvGrpSpPr/>
      </xdr:nvGrpSpPr>
      <xdr:grpSpPr>
        <a:xfrm>
          <a:off x="3657599" y="171450"/>
          <a:ext cx="1362075" cy="295275"/>
          <a:chOff x="5400674" y="152400"/>
          <a:chExt cx="1362075" cy="295275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669CC41B-D469-4256-A813-01078ED76756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E926A82-2755-434A-9769-26A3725A00B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F12C4FAE-6F53-4142-957A-73517591AF60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10" name="Isosceles Triangle 9">
              <a:extLst>
                <a:ext uri="{FF2B5EF4-FFF2-40B4-BE49-F238E27FC236}">
                  <a16:creationId xmlns:a16="http://schemas.microsoft.com/office/drawing/2014/main" id="{511FB0B4-80CE-4553-8ED1-80606F94F462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oneCellAnchor>
    <xdr:from>
      <xdr:col>6</xdr:col>
      <xdr:colOff>114300</xdr:colOff>
      <xdr:row>0</xdr:row>
      <xdr:rowOff>123825</xdr:rowOff>
    </xdr:from>
    <xdr:ext cx="3066825" cy="417827"/>
    <xdr:pic>
      <xdr:nvPicPr>
        <xdr:cNvPr id="11" name="my-online-training-hub-logo-2">
          <a:extLst>
            <a:ext uri="{FF2B5EF4-FFF2-40B4-BE49-F238E27FC236}">
              <a16:creationId xmlns:a16="http://schemas.microsoft.com/office/drawing/2014/main" id="{33654C33-BC04-430A-817E-CC14FCA83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172075" y="123825"/>
          <a:ext cx="3066825" cy="41782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0</xdr:row>
      <xdr:rowOff>133350</xdr:rowOff>
    </xdr:from>
    <xdr:to>
      <xdr:col>5</xdr:col>
      <xdr:colOff>771525</xdr:colOff>
      <xdr:row>0</xdr:row>
      <xdr:rowOff>466725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DF622-1401-44FC-8A50-03D37227401C}"/>
            </a:ext>
          </a:extLst>
        </xdr:cNvPr>
        <xdr:cNvGrpSpPr/>
      </xdr:nvGrpSpPr>
      <xdr:grpSpPr>
        <a:xfrm>
          <a:off x="3057525" y="133350"/>
          <a:ext cx="1162050" cy="333375"/>
          <a:chOff x="4486275" y="142875"/>
          <a:chExt cx="1162050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E250167B-B607-4D7C-AAE8-A5D30A37E709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5" name="Graphic 4" descr="Document">
            <a:extLst>
              <a:ext uri="{FF2B5EF4-FFF2-40B4-BE49-F238E27FC236}">
                <a16:creationId xmlns:a16="http://schemas.microsoft.com/office/drawing/2014/main" id="{6C9048BB-4833-44F2-9455-06D540E690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oneCellAnchor>
    <xdr:from>
      <xdr:col>6</xdr:col>
      <xdr:colOff>257175</xdr:colOff>
      <xdr:row>0</xdr:row>
      <xdr:rowOff>76200</xdr:rowOff>
    </xdr:from>
    <xdr:ext cx="3486302" cy="474977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BDC6DACE-9001-4216-B291-CA4ADAE3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676775" y="76200"/>
          <a:ext cx="3486302" cy="47497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</xdr:row>
      <xdr:rowOff>161925</xdr:rowOff>
    </xdr:from>
    <xdr:to>
      <xdr:col>5</xdr:col>
      <xdr:colOff>0</xdr:colOff>
      <xdr:row>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46AA95-B898-4B9A-A0D3-256A67BC4FD0}"/>
            </a:ext>
          </a:extLst>
        </xdr:cNvPr>
        <xdr:cNvSpPr/>
      </xdr:nvSpPr>
      <xdr:spPr>
        <a:xfrm>
          <a:off x="180974" y="781050"/>
          <a:ext cx="4905376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EOMONTH</a:t>
          </a:r>
          <a:r>
            <a:rPr lang="en-AU" sz="1100" baseline="0"/>
            <a:t> function returns the last day of the month before or after a start date specified with a date serial number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(ignoring any time element)</a:t>
          </a:r>
          <a:r>
            <a:rPr lang="en-AU" sz="1100" baseline="0"/>
            <a:t>.</a:t>
          </a:r>
          <a:endParaRPr lang="en-AU" sz="1100"/>
        </a:p>
      </xdr:txBody>
    </xdr:sp>
    <xdr:clientData/>
  </xdr:twoCellAnchor>
  <xdr:twoCellAnchor>
    <xdr:from>
      <xdr:col>1</xdr:col>
      <xdr:colOff>1</xdr:colOff>
      <xdr:row>18</xdr:row>
      <xdr:rowOff>38100</xdr:rowOff>
    </xdr:from>
    <xdr:to>
      <xdr:col>3</xdr:col>
      <xdr:colOff>1657351</xdr:colOff>
      <xdr:row>26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A7C31D4-6B9D-4D63-B1D8-D3571B885E7B}"/>
            </a:ext>
          </a:extLst>
        </xdr:cNvPr>
        <xdr:cNvSpPr/>
      </xdr:nvSpPr>
      <xdr:spPr>
        <a:xfrm>
          <a:off x="219076" y="4876800"/>
          <a:ext cx="4286250" cy="1638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baseline="0"/>
            <a:t>Bonus Tip: </a:t>
          </a:r>
          <a:r>
            <a:rPr lang="en-AU" sz="1100" b="0" baseline="0"/>
            <a:t>There's no 'STARTOFMONTH' function, but y</a:t>
          </a:r>
          <a:r>
            <a:rPr lang="en-AU" sz="1100" baseline="0"/>
            <a:t>ou can also use EOMONTH to find the start of a month, e.g. let's say your 'start date' is 30th January and you want to return 1st January. You simply use EOMONTH to find the end of the previous month and then add 1: </a:t>
          </a:r>
        </a:p>
        <a:p>
          <a:pPr algn="l"/>
          <a:endParaRPr lang="en-AU" sz="1100" baseline="0"/>
        </a:p>
        <a:p>
          <a:pPr algn="l"/>
          <a:r>
            <a:rPr lang="en-AU" sz="1100" baseline="0"/>
            <a:t>Formula: =EOMONTH(DATE(2017,01,30), -1) </a:t>
          </a:r>
          <a:r>
            <a:rPr lang="en-AU" sz="1100" baseline="0">
              <a:solidFill>
                <a:srgbClr val="FF0000"/>
              </a:solidFill>
            </a:rPr>
            <a:t>+1</a:t>
          </a:r>
        </a:p>
        <a:p>
          <a:pPr algn="l"/>
          <a:r>
            <a:rPr lang="en-AU" sz="1100" baseline="0"/>
            <a:t>Result: = 1st January 2017</a:t>
          </a:r>
        </a:p>
      </xdr:txBody>
    </xdr:sp>
    <xdr:clientData/>
  </xdr:twoCellAnchor>
  <xdr:twoCellAnchor>
    <xdr:from>
      <xdr:col>4</xdr:col>
      <xdr:colOff>247649</xdr:colOff>
      <xdr:row>9</xdr:row>
      <xdr:rowOff>66676</xdr:rowOff>
    </xdr:from>
    <xdr:to>
      <xdr:col>8</xdr:col>
      <xdr:colOff>266700</xdr:colOff>
      <xdr:row>13</xdr:row>
      <xdr:rowOff>142876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93339A8D-9496-47BA-AFA7-BA60A76F2DA0}"/>
            </a:ext>
          </a:extLst>
        </xdr:cNvPr>
        <xdr:cNvSpPr/>
      </xdr:nvSpPr>
      <xdr:spPr>
        <a:xfrm>
          <a:off x="4772024" y="2466976"/>
          <a:ext cx="2209801" cy="838200"/>
        </a:xfrm>
        <a:prstGeom prst="wedgeRectCallout">
          <a:avLst>
            <a:gd name="adj1" fmla="val -56127"/>
            <a:gd name="adj2" fmla="val -2211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1"/>
            <a:t>Note:</a:t>
          </a:r>
          <a:r>
            <a:rPr lang="en-AU" sz="1100" b="0"/>
            <a:t> only whole numbers are recognised</a:t>
          </a:r>
          <a:r>
            <a:rPr lang="en-AU" sz="1100" b="0" baseline="0"/>
            <a:t> by </a:t>
          </a:r>
          <a:r>
            <a:rPr lang="en-AU" sz="1100" b="0"/>
            <a:t>the 'months'</a:t>
          </a:r>
          <a:r>
            <a:rPr lang="en-AU" sz="1100" b="0" baseline="0"/>
            <a:t> argument. e.g. 1.7 months would be rounded down to 1. </a:t>
          </a:r>
          <a:endParaRPr lang="en-AU" sz="1100"/>
        </a:p>
      </xdr:txBody>
    </xdr:sp>
    <xdr:clientData/>
  </xdr:twoCellAnchor>
  <xdr:twoCellAnchor editAs="oneCell">
    <xdr:from>
      <xdr:col>3</xdr:col>
      <xdr:colOff>352425</xdr:colOff>
      <xdr:row>0</xdr:row>
      <xdr:rowOff>142875</xdr:rowOff>
    </xdr:from>
    <xdr:to>
      <xdr:col>3</xdr:col>
      <xdr:colOff>1514475</xdr:colOff>
      <xdr:row>0</xdr:row>
      <xdr:rowOff>476250</xdr:rowOff>
    </xdr:to>
    <xdr:grpSp>
      <xdr:nvGrpSpPr>
        <xdr:cNvPr id="7" name="Group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156A0-5D61-4CB0-95A9-977E99017973}"/>
            </a:ext>
          </a:extLst>
        </xdr:cNvPr>
        <xdr:cNvGrpSpPr/>
      </xdr:nvGrpSpPr>
      <xdr:grpSpPr>
        <a:xfrm>
          <a:off x="3200400" y="142875"/>
          <a:ext cx="1162050" cy="333375"/>
          <a:chOff x="4486275" y="142875"/>
          <a:chExt cx="1162050" cy="295275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823D198F-DC1A-4D46-9157-3DD90FDAE2FE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9" name="Graphic 8" descr="Document">
            <a:extLst>
              <a:ext uri="{FF2B5EF4-FFF2-40B4-BE49-F238E27FC236}">
                <a16:creationId xmlns:a16="http://schemas.microsoft.com/office/drawing/2014/main" id="{DAD39FDC-6894-4967-AA4B-1F4E63E588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180974</xdr:colOff>
      <xdr:row>29</xdr:row>
      <xdr:rowOff>161925</xdr:rowOff>
    </xdr:from>
    <xdr:to>
      <xdr:col>5</xdr:col>
      <xdr:colOff>0</xdr:colOff>
      <xdr:row>32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E762D70-9CB9-4907-A024-011F7BC89229}"/>
            </a:ext>
          </a:extLst>
        </xdr:cNvPr>
        <xdr:cNvSpPr/>
      </xdr:nvSpPr>
      <xdr:spPr>
        <a:xfrm>
          <a:off x="180974" y="352425"/>
          <a:ext cx="5800726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EDATE</a:t>
          </a:r>
          <a:r>
            <a:rPr lang="en-AU" sz="1100" baseline="0"/>
            <a:t> function rolls a date serial number (ignoring any time element) forward or back based on the number of months specified in the 'months' argument.</a:t>
          </a:r>
          <a:endParaRPr lang="en-AU" sz="1100"/>
        </a:p>
      </xdr:txBody>
    </xdr:sp>
    <xdr:clientData/>
  </xdr:twoCellAnchor>
  <xdr:twoCellAnchor>
    <xdr:from>
      <xdr:col>5</xdr:col>
      <xdr:colOff>200025</xdr:colOff>
      <xdr:row>37</xdr:row>
      <xdr:rowOff>438149</xdr:rowOff>
    </xdr:from>
    <xdr:to>
      <xdr:col>8</xdr:col>
      <xdr:colOff>590550</xdr:colOff>
      <xdr:row>41</xdr:row>
      <xdr:rowOff>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46F55AED-FFDA-42DF-8C5E-1ADFC5A663C6}"/>
            </a:ext>
          </a:extLst>
        </xdr:cNvPr>
        <xdr:cNvSpPr/>
      </xdr:nvSpPr>
      <xdr:spPr>
        <a:xfrm>
          <a:off x="5476875" y="9029699"/>
          <a:ext cx="2019300" cy="704851"/>
        </a:xfrm>
        <a:prstGeom prst="wedgeRectCallout">
          <a:avLst>
            <a:gd name="adj1" fmla="val -56127"/>
            <a:gd name="adj2" fmla="val -2211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0"/>
            <a:t>Notice </a:t>
          </a:r>
          <a:r>
            <a:rPr lang="en-AU" sz="1100" b="0" baseline="0"/>
            <a:t>the number of days varies depending on the month being adjusted.</a:t>
          </a:r>
          <a:endParaRPr lang="en-AU" sz="1100" b="0"/>
        </a:p>
      </xdr:txBody>
    </xdr:sp>
    <xdr:clientData/>
  </xdr:twoCellAnchor>
  <xdr:twoCellAnchor>
    <xdr:from>
      <xdr:col>1</xdr:col>
      <xdr:colOff>1190625</xdr:colOff>
      <xdr:row>46</xdr:row>
      <xdr:rowOff>38099</xdr:rowOff>
    </xdr:from>
    <xdr:to>
      <xdr:col>3</xdr:col>
      <xdr:colOff>1228725</xdr:colOff>
      <xdr:row>49</xdr:row>
      <xdr:rowOff>190500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3E881382-08A6-4316-B8B8-FF57B2BD7A27}"/>
            </a:ext>
          </a:extLst>
        </xdr:cNvPr>
        <xdr:cNvSpPr/>
      </xdr:nvSpPr>
      <xdr:spPr>
        <a:xfrm>
          <a:off x="1409700" y="3657599"/>
          <a:ext cx="2667000" cy="723901"/>
        </a:xfrm>
        <a:prstGeom prst="wedgeRectCallout">
          <a:avLst>
            <a:gd name="adj1" fmla="val -22256"/>
            <a:gd name="adj2" fmla="val -6274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1"/>
            <a:t>Note:</a:t>
          </a:r>
          <a:r>
            <a:rPr lang="en-AU" sz="1100" b="0"/>
            <a:t> only whole numbers are recognised</a:t>
          </a:r>
          <a:r>
            <a:rPr lang="en-AU" sz="1100" b="0" baseline="0"/>
            <a:t> by </a:t>
          </a:r>
          <a:r>
            <a:rPr lang="en-AU" sz="1100" b="0"/>
            <a:t>the 'months'</a:t>
          </a:r>
          <a:r>
            <a:rPr lang="en-AU" sz="1100" b="0" baseline="0"/>
            <a:t> argument. 6.8 is rounded down to 6. </a:t>
          </a:r>
          <a:endParaRPr lang="en-AU" sz="1100"/>
        </a:p>
      </xdr:txBody>
    </xdr:sp>
    <xdr:clientData/>
  </xdr:twoCellAnchor>
  <xdr:oneCellAnchor>
    <xdr:from>
      <xdr:col>3</xdr:col>
      <xdr:colOff>762000</xdr:colOff>
      <xdr:row>28</xdr:row>
      <xdr:rowOff>152400</xdr:rowOff>
    </xdr:from>
    <xdr:ext cx="1162050" cy="333375"/>
    <xdr:grpSp>
      <xdr:nvGrpSpPr>
        <xdr:cNvPr id="17" name="Group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F40D29-F85C-4FBF-8873-70A3423873F5}"/>
            </a:ext>
          </a:extLst>
        </xdr:cNvPr>
        <xdr:cNvGrpSpPr/>
      </xdr:nvGrpSpPr>
      <xdr:grpSpPr>
        <a:xfrm>
          <a:off x="3609975" y="6172200"/>
          <a:ext cx="1162050" cy="333375"/>
          <a:chOff x="4486275" y="142875"/>
          <a:chExt cx="1162050" cy="295275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3EDAE8A2-4F2F-40D2-A4AC-6FF193D3415F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9" name="Graphic 18" descr="Document">
            <a:extLst>
              <a:ext uri="{FF2B5EF4-FFF2-40B4-BE49-F238E27FC236}">
                <a16:creationId xmlns:a16="http://schemas.microsoft.com/office/drawing/2014/main" id="{7D8DA97A-17FC-4AA1-9DA6-EF289BF3E2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1666874</xdr:colOff>
      <xdr:row>0</xdr:row>
      <xdr:rowOff>98261</xdr:rowOff>
    </xdr:from>
    <xdr:ext cx="3324377" cy="452916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4299FBD3-15C0-474E-8A5D-42739B4B0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14849" y="98261"/>
          <a:ext cx="3324377" cy="452916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200025</xdr:colOff>
      <xdr:row>29</xdr:row>
      <xdr:rowOff>57150</xdr:rowOff>
    </xdr:from>
    <xdr:to>
      <xdr:col>8</xdr:col>
      <xdr:colOff>685800</xdr:colOff>
      <xdr:row>34</xdr:row>
      <xdr:rowOff>171450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6EB3D2C3-F412-44DD-8B7E-21BE678CFA8C}"/>
            </a:ext>
          </a:extLst>
        </xdr:cNvPr>
        <xdr:cNvSpPr/>
      </xdr:nvSpPr>
      <xdr:spPr>
        <a:xfrm>
          <a:off x="6724650" y="6905625"/>
          <a:ext cx="2114550" cy="1066800"/>
        </a:xfrm>
        <a:prstGeom prst="wedgeRectCallout">
          <a:avLst>
            <a:gd name="adj1" fmla="val -56127"/>
            <a:gd name="adj2" fmla="val -2211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1"/>
            <a:t>Tip: </a:t>
          </a:r>
          <a:r>
            <a:rPr lang="en-AU" sz="1100" b="0"/>
            <a:t>NETWORKDAYS.INTL works with dates stored</a:t>
          </a:r>
          <a:r>
            <a:rPr lang="en-AU" sz="1100" b="0" baseline="0"/>
            <a:t> as text, but this is not reliable. It's always best to work with date serial numbers.</a:t>
          </a:r>
          <a:endParaRPr lang="en-AU" sz="1100"/>
        </a:p>
      </xdr:txBody>
    </xdr:sp>
    <xdr:clientData/>
  </xdr:twoCellAnchor>
  <xdr:twoCellAnchor editAs="absolute">
    <xdr:from>
      <xdr:col>0</xdr:col>
      <xdr:colOff>180974</xdr:colOff>
      <xdr:row>1</xdr:row>
      <xdr:rowOff>142875</xdr:rowOff>
    </xdr:from>
    <xdr:to>
      <xdr:col>5</xdr:col>
      <xdr:colOff>0</xdr:colOff>
      <xdr:row>4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38A9E5B-3FA8-4780-985B-17E565E02101}"/>
            </a:ext>
          </a:extLst>
        </xdr:cNvPr>
        <xdr:cNvSpPr/>
      </xdr:nvSpPr>
      <xdr:spPr>
        <a:xfrm>
          <a:off x="180974" y="762000"/>
          <a:ext cx="6343651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NETWORKDAYS.INTL</a:t>
          </a:r>
          <a:r>
            <a:rPr lang="en-AU" sz="1100" baseline="0"/>
            <a:t> function (new in Excel 2010) returns the number of working days between two date serial numbers, excluding weekends and holidays. Weekend days can be specified.</a:t>
          </a:r>
        </a:p>
      </xdr:txBody>
    </xdr:sp>
    <xdr:clientData/>
  </xdr:twoCellAnchor>
  <xdr:twoCellAnchor editAs="absolute">
    <xdr:from>
      <xdr:col>5</xdr:col>
      <xdr:colOff>200024</xdr:colOff>
      <xdr:row>23</xdr:row>
      <xdr:rowOff>161925</xdr:rowOff>
    </xdr:from>
    <xdr:to>
      <xdr:col>8</xdr:col>
      <xdr:colOff>676274</xdr:colOff>
      <xdr:row>27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1E87E81-9C2E-4192-87A1-3AE2F959C942}"/>
            </a:ext>
          </a:extLst>
        </xdr:cNvPr>
        <xdr:cNvGrpSpPr/>
      </xdr:nvGrpSpPr>
      <xdr:grpSpPr>
        <a:xfrm>
          <a:off x="6724649" y="5867400"/>
          <a:ext cx="2105025" cy="714375"/>
          <a:chOff x="6181724" y="2344680"/>
          <a:chExt cx="2105025" cy="574051"/>
        </a:xfrm>
      </xdr:grpSpPr>
      <xdr:sp macro="" textlink="">
        <xdr:nvSpPr>
          <xdr:cNvPr id="5" name="Speech Bubble: Rectangle 4">
            <a:extLst>
              <a:ext uri="{FF2B5EF4-FFF2-40B4-BE49-F238E27FC236}">
                <a16:creationId xmlns:a16="http://schemas.microsoft.com/office/drawing/2014/main" id="{947E9CAE-2951-1586-E9E1-0F4A40CB9C87}"/>
              </a:ext>
            </a:extLst>
          </xdr:cNvPr>
          <xdr:cNvSpPr/>
        </xdr:nvSpPr>
        <xdr:spPr>
          <a:xfrm>
            <a:off x="6181724" y="2344680"/>
            <a:ext cx="2105025" cy="574051"/>
          </a:xfrm>
          <a:prstGeom prst="wedgeRectCallout">
            <a:avLst>
              <a:gd name="adj1" fmla="val -56579"/>
              <a:gd name="adj2" fmla="val 20552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AU" sz="1100" b="0"/>
              <a:t>NETWORKDAYS.INTL</a:t>
            </a:r>
            <a:r>
              <a:rPr lang="en-AU" sz="1100" b="0" baseline="0"/>
              <a:t> results are inclusive of the start </a:t>
            </a:r>
          </a:p>
          <a:p>
            <a:pPr algn="l"/>
            <a:r>
              <a:rPr lang="en-AU" sz="1100" b="0" baseline="0"/>
              <a:t>and end dates.</a:t>
            </a:r>
            <a:endParaRPr lang="en-AU" sz="1100" b="0"/>
          </a:p>
        </xdr:txBody>
      </xdr:sp>
      <xdr:pic>
        <xdr:nvPicPr>
          <xdr:cNvPr id="6" name="Graphic 5" descr="Surprised Face with No Fill">
            <a:extLst>
              <a:ext uri="{FF2B5EF4-FFF2-40B4-BE49-F238E27FC236}">
                <a16:creationId xmlns:a16="http://schemas.microsoft.com/office/drawing/2014/main" id="{E9D19283-FB7D-4847-B4DB-E7B746202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891273" y="2553212"/>
            <a:ext cx="395476" cy="327250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571500</xdr:colOff>
      <xdr:row>9</xdr:row>
      <xdr:rowOff>95250</xdr:rowOff>
    </xdr:from>
    <xdr:to>
      <xdr:col>4</xdr:col>
      <xdr:colOff>1924050</xdr:colOff>
      <xdr:row>21</xdr:row>
      <xdr:rowOff>47625</xdr:rowOff>
    </xdr:to>
    <xdr:pic>
      <xdr:nvPicPr>
        <xdr:cNvPr id="7" name="Picture 6" descr="C:\Users\mynda\AppData\Local\Temp\SNAGHTML2438ed2.PNG">
          <a:extLst>
            <a:ext uri="{FF2B5EF4-FFF2-40B4-BE49-F238E27FC236}">
              <a16:creationId xmlns:a16="http://schemas.microsoft.com/office/drawing/2014/main" id="{9906D8CC-8912-4DBA-859A-83559DA4C0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065"/>
        <a:stretch/>
      </xdr:blipFill>
      <xdr:spPr bwMode="auto">
        <a:xfrm>
          <a:off x="2038350" y="2743200"/>
          <a:ext cx="38100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200025</xdr:colOff>
      <xdr:row>37</xdr:row>
      <xdr:rowOff>95250</xdr:rowOff>
    </xdr:from>
    <xdr:to>
      <xdr:col>5</xdr:col>
      <xdr:colOff>0</xdr:colOff>
      <xdr:row>43</xdr:row>
      <xdr:rowOff>238125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C781A63-3734-4A1D-B9A8-CA288F384AA4}"/>
            </a:ext>
          </a:extLst>
        </xdr:cNvPr>
        <xdr:cNvSpPr/>
      </xdr:nvSpPr>
      <xdr:spPr>
        <a:xfrm>
          <a:off x="200025" y="8467725"/>
          <a:ext cx="6324600" cy="1285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1"/>
            <a:t>Bonus Tip: </a:t>
          </a:r>
          <a:r>
            <a:rPr lang="en-AU" sz="1100" b="0"/>
            <a:t>the</a:t>
          </a:r>
          <a:r>
            <a:rPr lang="en-AU" sz="1100" b="0" baseline="0"/>
            <a:t> weekend argument can be stipulated using a text string of 7 characters, with each character representing a day, starting with Monday. A 1 represents a non-working day and a 0 represents a workday. See examples below which stipulate non-workdays for Thursday, Friday, Saturday and Sunday. </a:t>
          </a:r>
        </a:p>
        <a:p>
          <a:pPr algn="l"/>
          <a:endParaRPr lang="en-AU" sz="1100" b="0" baseline="0"/>
        </a:p>
        <a:p>
          <a:pPr algn="l"/>
          <a:r>
            <a:rPr lang="en-AU" sz="1100" b="0" baseline="0"/>
            <a:t>The text string can be placed in a cell e.g. D45 or directly in the formula, see cell E46.</a:t>
          </a:r>
          <a:endParaRPr lang="en-AU" sz="1100"/>
        </a:p>
      </xdr:txBody>
    </xdr:sp>
    <xdr:clientData/>
  </xdr:twoCellAnchor>
  <xdr:twoCellAnchor editAs="absolute">
    <xdr:from>
      <xdr:col>10</xdr:col>
      <xdr:colOff>228600</xdr:colOff>
      <xdr:row>24</xdr:row>
      <xdr:rowOff>0</xdr:rowOff>
    </xdr:from>
    <xdr:to>
      <xdr:col>12</xdr:col>
      <xdr:colOff>95251</xdr:colOff>
      <xdr:row>26</xdr:row>
      <xdr:rowOff>85725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07D17956-65D8-4AD3-9DF5-926DDB388692}"/>
            </a:ext>
          </a:extLst>
        </xdr:cNvPr>
        <xdr:cNvSpPr/>
      </xdr:nvSpPr>
      <xdr:spPr>
        <a:xfrm>
          <a:off x="10020300" y="5695950"/>
          <a:ext cx="1266826" cy="466725"/>
        </a:xfrm>
        <a:prstGeom prst="wedgeRectCallout">
          <a:avLst>
            <a:gd name="adj1" fmla="val -61853"/>
            <a:gd name="adj2" fmla="val -2190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 b="0"/>
            <a:t>List of holidays I want to exclude.</a:t>
          </a:r>
        </a:p>
      </xdr:txBody>
    </xdr:sp>
    <xdr:clientData/>
  </xdr:twoCellAnchor>
  <xdr:oneCellAnchor>
    <xdr:from>
      <xdr:col>6</xdr:col>
      <xdr:colOff>47625</xdr:colOff>
      <xdr:row>0</xdr:row>
      <xdr:rowOff>66675</xdr:rowOff>
    </xdr:from>
    <xdr:ext cx="3486302" cy="474977"/>
    <xdr:pic>
      <xdr:nvPicPr>
        <xdr:cNvPr id="14" name="my-online-training-hub-logo-2">
          <a:extLst>
            <a:ext uri="{FF2B5EF4-FFF2-40B4-BE49-F238E27FC236}">
              <a16:creationId xmlns:a16="http://schemas.microsoft.com/office/drawing/2014/main" id="{400CE96D-3292-4F28-81FC-0553B2AD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981825" y="66675"/>
          <a:ext cx="3486302" cy="474977"/>
        </a:xfrm>
        <a:prstGeom prst="rect">
          <a:avLst/>
        </a:prstGeom>
      </xdr:spPr>
    </xdr:pic>
    <xdr:clientData/>
  </xdr:oneCellAnchor>
  <xdr:twoCellAnchor editAs="oneCell">
    <xdr:from>
      <xdr:col>4</xdr:col>
      <xdr:colOff>1038225</xdr:colOff>
      <xdr:row>0</xdr:row>
      <xdr:rowOff>152400</xdr:rowOff>
    </xdr:from>
    <xdr:to>
      <xdr:col>4</xdr:col>
      <xdr:colOff>2200275</xdr:colOff>
      <xdr:row>0</xdr:row>
      <xdr:rowOff>485775</xdr:rowOff>
    </xdr:to>
    <xdr:grpSp>
      <xdr:nvGrpSpPr>
        <xdr:cNvPr id="10" name="Group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59E5420-FE9E-429D-ABB8-825D1D2EE551}"/>
            </a:ext>
          </a:extLst>
        </xdr:cNvPr>
        <xdr:cNvGrpSpPr/>
      </xdr:nvGrpSpPr>
      <xdr:grpSpPr>
        <a:xfrm>
          <a:off x="4962525" y="152400"/>
          <a:ext cx="1162050" cy="333375"/>
          <a:chOff x="4486275" y="142875"/>
          <a:chExt cx="1162050" cy="295275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B46EAEB9-8A5A-CD69-38D1-8EF37986CC56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2" name="Graphic 11" descr="Document">
            <a:extLst>
              <a:ext uri="{FF2B5EF4-FFF2-40B4-BE49-F238E27FC236}">
                <a16:creationId xmlns:a16="http://schemas.microsoft.com/office/drawing/2014/main" id="{33299FB6-2248-22B4-5D34-2A9B29C073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161925</xdr:rowOff>
    </xdr:from>
    <xdr:to>
      <xdr:col>7</xdr:col>
      <xdr:colOff>85725</xdr:colOff>
      <xdr:row>0</xdr:row>
      <xdr:rowOff>457200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24291-EB21-424F-BA6E-9E2B332C4BB0}"/>
            </a:ext>
          </a:extLst>
        </xdr:cNvPr>
        <xdr:cNvGrpSpPr/>
      </xdr:nvGrpSpPr>
      <xdr:grpSpPr>
        <a:xfrm>
          <a:off x="3400425" y="161925"/>
          <a:ext cx="116205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F4C67DB-539D-4033-B3D3-9330B9B58BD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8DA8E21F-11C4-4657-BB29-113118836F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200024</xdr:colOff>
      <xdr:row>0</xdr:row>
      <xdr:rowOff>161925</xdr:rowOff>
    </xdr:from>
    <xdr:to>
      <xdr:col>9</xdr:col>
      <xdr:colOff>247649</xdr:colOff>
      <xdr:row>0</xdr:row>
      <xdr:rowOff>457200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C34545-0F58-4E97-A4B8-6FDD22E8452E}"/>
            </a:ext>
          </a:extLst>
        </xdr:cNvPr>
        <xdr:cNvGrpSpPr/>
      </xdr:nvGrpSpPr>
      <xdr:grpSpPr>
        <a:xfrm>
          <a:off x="4676774" y="161925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37ABC6A-E96C-463E-A122-22D3A54A1DB3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BD81A1B-06BF-4A80-B503-29CB01A9F95D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A9C30B9A-3BAD-4F26-9785-BEDC87DEE9F7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101C6073-1B97-4246-914D-23906B101AA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oneCellAnchor>
    <xdr:from>
      <xdr:col>9</xdr:col>
      <xdr:colOff>371475</xdr:colOff>
      <xdr:row>0</xdr:row>
      <xdr:rowOff>93506</xdr:rowOff>
    </xdr:from>
    <xdr:ext cx="3219450" cy="438621"/>
    <xdr:pic>
      <xdr:nvPicPr>
        <xdr:cNvPr id="11" name="my-online-training-hub-logo-2">
          <a:extLst>
            <a:ext uri="{FF2B5EF4-FFF2-40B4-BE49-F238E27FC236}">
              <a16:creationId xmlns:a16="http://schemas.microsoft.com/office/drawing/2014/main" id="{2316A155-C76B-4849-B7D4-BDCAEC128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162675" y="93506"/>
          <a:ext cx="3219450" cy="438621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266700</xdr:rowOff>
    </xdr:from>
    <xdr:to>
      <xdr:col>7</xdr:col>
      <xdr:colOff>751729</xdr:colOff>
      <xdr:row>2</xdr:row>
      <xdr:rowOff>866546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8689D-0515-4CBE-A216-03290D31A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885825"/>
          <a:ext cx="5971429" cy="1828571"/>
        </a:xfrm>
        <a:prstGeom prst="rect">
          <a:avLst/>
        </a:prstGeom>
      </xdr:spPr>
    </xdr:pic>
    <xdr:clientData/>
  </xdr:twoCellAnchor>
  <xdr:oneCellAnchor>
    <xdr:from>
      <xdr:col>7</xdr:col>
      <xdr:colOff>857250</xdr:colOff>
      <xdr:row>0</xdr:row>
      <xdr:rowOff>85725</xdr:rowOff>
    </xdr:from>
    <xdr:ext cx="3219450" cy="438621"/>
    <xdr:pic>
      <xdr:nvPicPr>
        <xdr:cNvPr id="3" name="my-online-training-hub-logo-2">
          <a:extLst>
            <a:ext uri="{FF2B5EF4-FFF2-40B4-BE49-F238E27FC236}">
              <a16:creationId xmlns:a16="http://schemas.microsoft.com/office/drawing/2014/main" id="{957DD7EA-2130-422C-A88F-8161A1A3D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829425" y="85725"/>
          <a:ext cx="3219450" cy="438621"/>
        </a:xfrm>
        <a:prstGeom prst="rect">
          <a:avLst/>
        </a:prstGeom>
      </xdr:spPr>
    </xdr:pic>
    <xdr:clientData/>
  </xdr:oneCellAnchor>
  <xdr:twoCellAnchor editAs="oneCell">
    <xdr:from>
      <xdr:col>5</xdr:col>
      <xdr:colOff>9525</xdr:colOff>
      <xdr:row>0</xdr:row>
      <xdr:rowOff>142875</xdr:rowOff>
    </xdr:from>
    <xdr:to>
      <xdr:col>6</xdr:col>
      <xdr:colOff>561975</xdr:colOff>
      <xdr:row>0</xdr:row>
      <xdr:rowOff>476250</xdr:rowOff>
    </xdr:to>
    <xdr:grpSp>
      <xdr:nvGrpSpPr>
        <xdr:cNvPr id="4" name="Group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C0DAAE-68C8-44EF-AEF0-5B92F25616B5}"/>
            </a:ext>
          </a:extLst>
        </xdr:cNvPr>
        <xdr:cNvGrpSpPr/>
      </xdr:nvGrpSpPr>
      <xdr:grpSpPr>
        <a:xfrm>
          <a:off x="4248150" y="142875"/>
          <a:ext cx="1162050" cy="333375"/>
          <a:chOff x="4486275" y="142875"/>
          <a:chExt cx="1162050" cy="295275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ECE712E-4307-BF8C-8B77-EE350C29D295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6" name="Graphic 5" descr="Document">
            <a:extLst>
              <a:ext uri="{FF2B5EF4-FFF2-40B4-BE49-F238E27FC236}">
                <a16:creationId xmlns:a16="http://schemas.microsoft.com/office/drawing/2014/main" id="{A0C1946C-D0F2-6FF3-BFB8-14B2E7BCCE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95250</xdr:rowOff>
    </xdr:from>
    <xdr:ext cx="3219450" cy="438621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CE750504-147A-47E4-A226-CCB9C3BC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58100" y="95250"/>
          <a:ext cx="3219450" cy="438621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171450</xdr:colOff>
      <xdr:row>0</xdr:row>
      <xdr:rowOff>152400</xdr:rowOff>
    </xdr:from>
    <xdr:to>
      <xdr:col>5</xdr:col>
      <xdr:colOff>657225</xdr:colOff>
      <xdr:row>0</xdr:row>
      <xdr:rowOff>485775</xdr:rowOff>
    </xdr:to>
    <xdr:grpSp>
      <xdr:nvGrpSpPr>
        <xdr:cNvPr id="3" name="Group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848FEC-63A8-4CD2-9399-F523DE04A9BD}"/>
            </a:ext>
          </a:extLst>
        </xdr:cNvPr>
        <xdr:cNvGrpSpPr/>
      </xdr:nvGrpSpPr>
      <xdr:grpSpPr>
        <a:xfrm>
          <a:off x="4257675" y="152400"/>
          <a:ext cx="1162050" cy="333375"/>
          <a:chOff x="4486275" y="142875"/>
          <a:chExt cx="1162050" cy="295275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3459F72-1497-26E5-617A-6F78B72E6BD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5" name="Graphic 4" descr="Document">
            <a:extLst>
              <a:ext uri="{FF2B5EF4-FFF2-40B4-BE49-F238E27FC236}">
                <a16:creationId xmlns:a16="http://schemas.microsoft.com/office/drawing/2014/main" id="{630C6CDB-3B23-CC2A-D72C-22100C1BED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57</xdr:row>
      <xdr:rowOff>161925</xdr:rowOff>
    </xdr:from>
    <xdr:to>
      <xdr:col>5</xdr:col>
      <xdr:colOff>542926</xdr:colOff>
      <xdr:row>62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D4E249-0488-4B1F-8000-F3EE60001386}"/>
            </a:ext>
          </a:extLst>
        </xdr:cNvPr>
        <xdr:cNvSpPr/>
      </xdr:nvSpPr>
      <xdr:spPr>
        <a:xfrm>
          <a:off x="3190875" y="10420350"/>
          <a:ext cx="1962151" cy="866775"/>
        </a:xfrm>
        <a:prstGeom prst="wedgeRectCallout">
          <a:avLst>
            <a:gd name="adj1" fmla="val -57371"/>
            <a:gd name="adj2" fmla="val -230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/>
            <a:t>SEQUENCE</a:t>
          </a:r>
          <a:r>
            <a:rPr lang="en-AU" sz="1100" baseline="0"/>
            <a:t> returns a list of unique numbers which are then randomly sorted based on the RANDARRAY result.</a:t>
          </a:r>
          <a:endParaRPr lang="en-AU" sz="1100"/>
        </a:p>
      </xdr:txBody>
    </xdr:sp>
    <xdr:clientData/>
  </xdr:twoCellAnchor>
  <xdr:twoCellAnchor>
    <xdr:from>
      <xdr:col>4</xdr:col>
      <xdr:colOff>123824</xdr:colOff>
      <xdr:row>49</xdr:row>
      <xdr:rowOff>28575</xdr:rowOff>
    </xdr:from>
    <xdr:to>
      <xdr:col>5</xdr:col>
      <xdr:colOff>723900</xdr:colOff>
      <xdr:row>53</xdr:row>
      <xdr:rowOff>142875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F3B1301-053C-42C0-8EED-DD5CDB8DF31F}"/>
            </a:ext>
          </a:extLst>
        </xdr:cNvPr>
        <xdr:cNvSpPr/>
      </xdr:nvSpPr>
      <xdr:spPr>
        <a:xfrm>
          <a:off x="3981449" y="8753475"/>
          <a:ext cx="1352551" cy="876300"/>
        </a:xfrm>
        <a:prstGeom prst="wedgeRectCallout">
          <a:avLst>
            <a:gd name="adj1" fmla="val -57371"/>
            <a:gd name="adj2" fmla="val -230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AU" sz="1100"/>
            <a:t>You can leave the</a:t>
          </a:r>
          <a:r>
            <a:rPr lang="en-AU" sz="1100" baseline="0"/>
            <a:t> row argument empty and it will return one row.</a:t>
          </a:r>
          <a:endParaRPr lang="en-AU" sz="1100"/>
        </a:p>
      </xdr:txBody>
    </xdr:sp>
    <xdr:clientData/>
  </xdr:twoCellAnchor>
  <xdr:oneCellAnchor>
    <xdr:from>
      <xdr:col>7</xdr:col>
      <xdr:colOff>876300</xdr:colOff>
      <xdr:row>0</xdr:row>
      <xdr:rowOff>85725</xdr:rowOff>
    </xdr:from>
    <xdr:ext cx="3219450" cy="438621"/>
    <xdr:pic>
      <xdr:nvPicPr>
        <xdr:cNvPr id="4" name="my-online-training-hub-logo-2">
          <a:extLst>
            <a:ext uri="{FF2B5EF4-FFF2-40B4-BE49-F238E27FC236}">
              <a16:creationId xmlns:a16="http://schemas.microsoft.com/office/drawing/2014/main" id="{635D500A-0548-4537-AD67-4C4CAFF73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05675" y="85725"/>
          <a:ext cx="3219450" cy="438621"/>
        </a:xfrm>
        <a:prstGeom prst="rect">
          <a:avLst/>
        </a:prstGeom>
      </xdr:spPr>
    </xdr:pic>
    <xdr:clientData/>
  </xdr:oneCellAnchor>
  <xdr:twoCellAnchor editAs="oneCell">
    <xdr:from>
      <xdr:col>4</xdr:col>
      <xdr:colOff>657225</xdr:colOff>
      <xdr:row>0</xdr:row>
      <xdr:rowOff>123825</xdr:rowOff>
    </xdr:from>
    <xdr:to>
      <xdr:col>6</xdr:col>
      <xdr:colOff>276225</xdr:colOff>
      <xdr:row>0</xdr:row>
      <xdr:rowOff>457200</xdr:rowOff>
    </xdr:to>
    <xdr:grpSp>
      <xdr:nvGrpSpPr>
        <xdr:cNvPr id="5" name="Group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5728B4-51AA-414D-809A-215FDCFE38B9}"/>
            </a:ext>
          </a:extLst>
        </xdr:cNvPr>
        <xdr:cNvGrpSpPr/>
      </xdr:nvGrpSpPr>
      <xdr:grpSpPr>
        <a:xfrm>
          <a:off x="4514850" y="123825"/>
          <a:ext cx="1162050" cy="333375"/>
          <a:chOff x="4486275" y="142875"/>
          <a:chExt cx="1162050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E151C44-49AE-D3B6-2997-8CC1C3B0E41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7" name="Graphic 6" descr="Document">
            <a:extLst>
              <a:ext uri="{FF2B5EF4-FFF2-40B4-BE49-F238E27FC236}">
                <a16:creationId xmlns:a16="http://schemas.microsoft.com/office/drawing/2014/main" id="{AB8F3C3B-D246-A39C-D1B6-8536323951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304800</xdr:colOff>
      <xdr:row>0</xdr:row>
      <xdr:rowOff>0</xdr:rowOff>
    </xdr:from>
    <xdr:ext cx="3219450" cy="438621"/>
    <xdr:pic>
      <xdr:nvPicPr>
        <xdr:cNvPr id="2" name="my-online-training-hub-logo-2">
          <a:extLst>
            <a:ext uri="{FF2B5EF4-FFF2-40B4-BE49-F238E27FC236}">
              <a16:creationId xmlns:a16="http://schemas.microsoft.com/office/drawing/2014/main" id="{C1E0AE44-8498-4BB8-BEE7-A0FCE496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00" y="0"/>
          <a:ext cx="3219450" cy="438621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ynda\AppData\Local\Temp\Temp1_excel_date_time%20(5).zip\date_and_time_in_excel.xlsx" TargetMode="External"/><Relationship Id="rId1" Type="http://schemas.openxmlformats.org/officeDocument/2006/relationships/externalLinkPath" Target="file:///C:\Users\mynda\AppData\Local\Temp\Temp1_excel_date_time%20(5).zip\date_and_time_in_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nda\Downloads\Excel_Blog_Workbooks%20(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nda\AppData\Local\Temp\Rar$DIa16232.38554\date_and_time_in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e &amp; Time 101"/>
      <sheetName val="Entering Dates &amp; Times"/>
      <sheetName val="Simple Math"/>
      <sheetName val="Shortcuts"/>
      <sheetName val="Formatting"/>
      <sheetName val="Identifying Text Dates"/>
      <sheetName val="Fixing Text Dates"/>
      <sheetName val="Converting Dates to Text"/>
      <sheetName val="Extract Mth Number"/>
      <sheetName val="Extract Date or Time"/>
      <sheetName val="Common Calculations"/>
      <sheetName val="Functions"/>
      <sheetName val="DATE"/>
      <sheetName val="TIME"/>
      <sheetName val="DATEVALUE"/>
      <sheetName val="TIMEVALUE"/>
      <sheetName val="NOW"/>
      <sheetName val="TODAY"/>
      <sheetName val="HOUR"/>
      <sheetName val="MINUTE"/>
      <sheetName val="SECOND"/>
      <sheetName val="DAY"/>
      <sheetName val="MONTH"/>
      <sheetName val="YEAR"/>
      <sheetName val="WEEKNUM"/>
      <sheetName val="ISOWEEKNUM"/>
      <sheetName val="WEEKDAY"/>
      <sheetName val="EDATE"/>
      <sheetName val="EOMONTH"/>
      <sheetName val="WORKDAY"/>
      <sheetName val="WORKDAY.INTL"/>
      <sheetName val="DAYS"/>
      <sheetName val="DAYS360"/>
      <sheetName val="NETWORKDAYS"/>
      <sheetName val="NETWORKDAYS.INTL"/>
      <sheetName val="YEARFRAC"/>
      <sheetName val="DATEDIF"/>
      <sheetName val="Time Sheet"/>
      <sheetName val="More Resources"/>
      <sheetName val="About"/>
      <sheetName val="Credits"/>
      <sheetName val="date_and_time_in_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B6">
            <v>40</v>
          </cell>
        </row>
      </sheetData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F Sample Data"/>
      <sheetName val="Nested IF's"/>
      <sheetName val="SUMIF_IFS Sample Data"/>
      <sheetName val="COUNTIF_IFS Sample Data"/>
      <sheetName val="VLOOKUP Exact Match"/>
      <sheetName val="VLOOKUP Sorted List"/>
      <sheetName val="HLOOKUP Exact Match"/>
      <sheetName val="HLOOKUP Sorted List"/>
      <sheetName val="Absolute References"/>
      <sheetName val="IFERROR VLOOKUP"/>
      <sheetName val="IF AND OR"/>
      <sheetName val="SUBTOTAL"/>
      <sheetName val="Named Ranges"/>
      <sheetName val="Pivot Tables"/>
      <sheetName val="ROUND"/>
      <sheetName val="Drop Down Lists"/>
      <sheetName val="OFFSET"/>
      <sheetName val="Running Total"/>
      <sheetName val="INDEX &amp; MATCH"/>
      <sheetName val="Dynamic List"/>
      <sheetName val="Tables"/>
      <sheetName val="Excel_Blog_Workbooks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I1" t="str">
            <v>Doug</v>
          </cell>
          <cell r="J1" t="str">
            <v>Dave</v>
          </cell>
          <cell r="K1" t="str">
            <v>Brian</v>
          </cell>
          <cell r="L1" t="str">
            <v>Larry</v>
          </cell>
          <cell r="M1" t="str">
            <v>Rob</v>
          </cell>
          <cell r="N1" t="str">
            <v>Morgan</v>
          </cell>
          <cell r="O1" t="str">
            <v>Jones</v>
          </cell>
          <cell r="P1" t="str">
            <v>Gill</v>
          </cell>
        </row>
        <row r="2">
          <cell r="I2">
            <v>0.06</v>
          </cell>
          <cell r="J2">
            <v>0.05</v>
          </cell>
          <cell r="K2">
            <v>0.04</v>
          </cell>
          <cell r="L2">
            <v>0.04</v>
          </cell>
          <cell r="M2">
            <v>0.05</v>
          </cell>
          <cell r="N2">
            <v>0.04</v>
          </cell>
          <cell r="O2">
            <v>0.06</v>
          </cell>
          <cell r="P2">
            <v>0.04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/>
      <sheetData sheetId="13">
        <row r="2">
          <cell r="C2">
            <v>91</v>
          </cell>
        </row>
        <row r="3">
          <cell r="C3">
            <v>87</v>
          </cell>
        </row>
        <row r="4">
          <cell r="C4">
            <v>99</v>
          </cell>
        </row>
        <row r="5">
          <cell r="C5">
            <v>102</v>
          </cell>
        </row>
        <row r="6">
          <cell r="C6">
            <v>125</v>
          </cell>
        </row>
        <row r="7">
          <cell r="C7">
            <v>140</v>
          </cell>
        </row>
        <row r="8">
          <cell r="C8">
            <v>107</v>
          </cell>
        </row>
        <row r="9">
          <cell r="C9">
            <v>133</v>
          </cell>
        </row>
        <row r="10">
          <cell r="C10">
            <v>79</v>
          </cell>
        </row>
        <row r="11">
          <cell r="C11">
            <v>85</v>
          </cell>
        </row>
        <row r="12">
          <cell r="C12">
            <v>91</v>
          </cell>
        </row>
        <row r="13">
          <cell r="C13">
            <v>73</v>
          </cell>
        </row>
        <row r="14">
          <cell r="C14">
            <v>49</v>
          </cell>
        </row>
        <row r="15">
          <cell r="C15">
            <v>50</v>
          </cell>
        </row>
        <row r="16">
          <cell r="C16">
            <v>51</v>
          </cell>
        </row>
        <row r="17">
          <cell r="C17">
            <v>59</v>
          </cell>
        </row>
        <row r="18">
          <cell r="C18">
            <v>57</v>
          </cell>
        </row>
        <row r="19">
          <cell r="C19">
            <v>32</v>
          </cell>
        </row>
        <row r="20">
          <cell r="C20">
            <v>37</v>
          </cell>
        </row>
        <row r="21">
          <cell r="C21">
            <v>44</v>
          </cell>
        </row>
        <row r="22">
          <cell r="C22">
            <v>138</v>
          </cell>
        </row>
        <row r="23">
          <cell r="C23">
            <v>172</v>
          </cell>
        </row>
        <row r="24">
          <cell r="C24">
            <v>206</v>
          </cell>
        </row>
        <row r="25">
          <cell r="C25">
            <v>240</v>
          </cell>
        </row>
        <row r="26">
          <cell r="C26">
            <v>83</v>
          </cell>
        </row>
        <row r="27">
          <cell r="C27">
            <v>95</v>
          </cell>
        </row>
        <row r="28">
          <cell r="C28">
            <v>72</v>
          </cell>
        </row>
        <row r="29">
          <cell r="C29">
            <v>86</v>
          </cell>
        </row>
        <row r="30">
          <cell r="C30">
            <v>87</v>
          </cell>
        </row>
      </sheetData>
      <sheetData sheetId="14" refreshError="1"/>
      <sheetData sheetId="15" refreshError="1"/>
      <sheetData sheetId="16"/>
      <sheetData sheetId="17">
        <row r="1">
          <cell r="A1" t="str">
            <v>Start</v>
          </cell>
        </row>
        <row r="7">
          <cell r="A7" t="str">
            <v>X</v>
          </cell>
        </row>
        <row r="9">
          <cell r="A9" t="str">
            <v>Different OFFSET Examples</v>
          </cell>
        </row>
        <row r="11">
          <cell r="A11" t="str">
            <v>OFFSET reference a single cell =OFFSET(B13,1,2,3,2)</v>
          </cell>
        </row>
        <row r="18">
          <cell r="A18" t="str">
            <v>OFFSET reference a range of cells =OFFSET(B20:B22,0,2,1,1)</v>
          </cell>
        </row>
        <row r="25">
          <cell r="A25" t="str">
            <v>OFFSET reference a range of cells with height &amp; width omitted =OFFSET(B27:B29,4,0)</v>
          </cell>
        </row>
        <row r="35">
          <cell r="A35" t="str">
            <v>OFFSET reference a single cell =OFFSET(D39,-2,-2,1,1)</v>
          </cell>
        </row>
        <row r="42">
          <cell r="A42" t="str">
            <v>Dynamic SUM using OFFSET</v>
          </cell>
        </row>
        <row r="59">
          <cell r="A59" t="str">
            <v>SUM and MAX with OFFSET and MATCH</v>
          </cell>
        </row>
        <row r="61">
          <cell r="A61" t="str">
            <v>Select a Program</v>
          </cell>
        </row>
        <row r="62">
          <cell r="A62" t="str">
            <v>Sum of Viewers</v>
          </cell>
        </row>
        <row r="63">
          <cell r="A63" t="str">
            <v>Highest Viewers</v>
          </cell>
        </row>
        <row r="64">
          <cell r="A64" t="str">
            <v>Lowest Viewers</v>
          </cell>
        </row>
        <row r="76">
          <cell r="A76" t="str">
            <v>SUM COUNT and OFFSET</v>
          </cell>
        </row>
        <row r="78">
          <cell r="A78" t="str">
            <v>Program</v>
          </cell>
        </row>
        <row r="79">
          <cell r="A79" t="str">
            <v>Bat Man</v>
          </cell>
        </row>
        <row r="80">
          <cell r="A80" t="str">
            <v>Ben Ten</v>
          </cell>
        </row>
        <row r="81">
          <cell r="A81" t="str">
            <v>Bob The Builder</v>
          </cell>
        </row>
        <row r="82">
          <cell r="A82" t="str">
            <v>Mr Maker</v>
          </cell>
        </row>
        <row r="83">
          <cell r="A83" t="str">
            <v>Night Garden</v>
          </cell>
        </row>
        <row r="84">
          <cell r="A84" t="str">
            <v>Spider Man</v>
          </cell>
        </row>
        <row r="85">
          <cell r="A85" t="str">
            <v>Wiggles</v>
          </cell>
        </row>
        <row r="86">
          <cell r="A86" t="str">
            <v>Grand Total</v>
          </cell>
        </row>
        <row r="88">
          <cell r="A88" t="str">
            <v>Control Formula in cell G86 =SUM(OFFSET($A$78,1,1,COUNT($B$79:OFFSET($B$86,-1,0,1,1)),4))-F86</v>
          </cell>
        </row>
      </sheetData>
      <sheetData sheetId="18" refreshError="1"/>
      <sheetData sheetId="19" refreshError="1"/>
      <sheetData sheetId="20">
        <row r="4">
          <cell r="A4" t="str">
            <v>Bat Man</v>
          </cell>
        </row>
      </sheetData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Date &amp; Time 101"/>
      <sheetName val="Entering Dates &amp; Times"/>
      <sheetName val="Simple Math"/>
      <sheetName val="Shortcuts"/>
      <sheetName val="Formatting"/>
      <sheetName val="Identifying Text Dates"/>
      <sheetName val="Fixing Text Dates"/>
      <sheetName val="Converting Dates to Text"/>
      <sheetName val="Extract Mth Number"/>
      <sheetName val="Extract Date or Time"/>
      <sheetName val="Common Calculations"/>
      <sheetName val="Functions"/>
      <sheetName val="DATE"/>
      <sheetName val="TIME"/>
      <sheetName val="DATEVALUE"/>
      <sheetName val="TIMEVALUE"/>
      <sheetName val="NOW"/>
      <sheetName val="TODAY"/>
      <sheetName val="HOUR"/>
      <sheetName val="MINUTE"/>
      <sheetName val="SECOND"/>
      <sheetName val="DAY"/>
      <sheetName val="MONTH"/>
      <sheetName val="YEAR"/>
      <sheetName val="WEEKNUM"/>
      <sheetName val="ISOWEEKNUM"/>
      <sheetName val="WEEKDAY"/>
      <sheetName val="EDATE"/>
      <sheetName val="EOMONTH"/>
      <sheetName val="WORKDAY"/>
      <sheetName val="WORKDAY.INTL"/>
      <sheetName val="DAYS"/>
      <sheetName val="DAYS360"/>
      <sheetName val="NETWORKDAYS"/>
      <sheetName val="NETWORKDAYS.INTL"/>
      <sheetName val="YEARFRAC"/>
      <sheetName val="DATEDIF"/>
      <sheetName val="Time Sheet"/>
      <sheetName val="More Resources"/>
      <sheetName val="About"/>
      <sheetName val="Credits"/>
      <sheetName val="date_and_time_in_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B6">
            <v>40</v>
          </cell>
        </row>
      </sheetData>
      <sheetData sheetId="39" refreshError="1"/>
      <sheetData sheetId="40" refreshError="1"/>
      <sheetData sheetId="41" refreshError="1"/>
      <sheetData sheetId="4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nda Treacy" refreshedDate="44617.832298379632" createdVersion="7" refreshedVersion="7" minRefreshableVersion="3" recordCount="942" xr:uid="{55B3961F-5DC0-4B82-ABE0-5C58B2D1F2FC}">
  <cacheSource type="worksheet">
    <worksheetSource name="source_data"/>
  </cacheSource>
  <cacheFields count="6">
    <cacheField name="Country" numFmtId="0">
      <sharedItems count="2">
        <s v="USA"/>
        <s v="UK"/>
      </sharedItems>
    </cacheField>
    <cacheField name="Salesperson" numFmtId="0">
      <sharedItems/>
    </cacheField>
    <cacheField name="Order Date" numFmtId="14">
      <sharedItems containsSemiMixedTypes="0" containsNonDate="0" containsDate="1" containsString="0" minDate="2009-01-01T00:00:00" maxDate="2013-01-01T00:00:00" count="468">
        <d v="2009-01-01T00:00:00"/>
        <d v="2009-01-02T00:00:00"/>
        <d v="2009-01-03T00:00:00"/>
        <d v="2009-01-06T00:00:00"/>
        <d v="2009-01-08T00:00:00"/>
        <d v="2009-01-09T00:00:00"/>
        <d v="2009-01-10T00:00:00"/>
        <d v="2009-01-13T00:00:00"/>
        <d v="2009-01-14T00:00:00"/>
        <d v="2009-01-15T00:00:00"/>
        <d v="2009-01-16T00:00:00"/>
        <d v="2009-01-17T00:00:00"/>
        <d v="2009-01-21T00:00:00"/>
        <d v="2009-01-22T00:00:00"/>
        <d v="2009-01-24T00:00:00"/>
        <d v="2009-01-27T00:00:00"/>
        <d v="2009-01-28T00:00:00"/>
        <d v="2009-01-30T00:00:00"/>
        <d v="2009-01-31T00:00:00"/>
        <d v="2009-02-03T00:00:00"/>
        <d v="2009-02-04T00:00:00"/>
        <d v="2009-02-06T00:00:00"/>
        <d v="2009-02-07T00:00:00"/>
        <d v="2009-02-10T00:00:00"/>
        <d v="2009-02-11T00:00:00"/>
        <d v="2009-02-12T00:00:00"/>
        <d v="2009-02-13T00:00:00"/>
        <d v="2009-02-14T00:00:00"/>
        <d v="2009-02-18T00:00:00"/>
        <d v="2009-02-19T00:00:00"/>
        <d v="2009-02-20T00:00:00"/>
        <d v="2009-02-21T00:00:00"/>
        <d v="2009-02-24T00:00:00"/>
        <d v="2009-02-25T00:00:00"/>
        <d v="2009-02-26T00:00:00"/>
        <d v="2009-02-27T00:00:00"/>
        <d v="2009-02-28T00:00:00"/>
        <d v="2009-03-03T00:00:00"/>
        <d v="2009-03-04T00:00:00"/>
        <d v="2009-03-05T00:00:00"/>
        <d v="2009-03-06T00:00:00"/>
        <d v="2009-03-07T00:00:00"/>
        <d v="2009-03-11T00:00:00"/>
        <d v="2009-03-12T00:00:00"/>
        <d v="2009-03-13T00:00:00"/>
        <d v="2009-03-14T00:00:00"/>
        <d v="2009-03-18T00:00:00"/>
        <d v="2009-03-19T00:00:00"/>
        <d v="2009-03-21T00:00:00"/>
        <d v="2009-03-24T00:00:00"/>
        <d v="2009-03-25T00:00:00"/>
        <d v="2009-03-26T00:00:00"/>
        <d v="2009-03-28T00:00:00"/>
        <d v="2009-03-31T00:00:00"/>
        <d v="2009-04-01T00:00:00"/>
        <d v="2009-04-02T00:00:00"/>
        <d v="2009-04-03T00:00:00"/>
        <d v="2009-04-04T00:00:00"/>
        <d v="2009-04-07T00:00:00"/>
        <d v="2009-04-08T00:00:00"/>
        <d v="2009-04-09T00:00:00"/>
        <d v="2009-04-10T00:00:00"/>
        <d v="2009-04-11T00:00:00"/>
        <d v="2009-04-16T00:00:00"/>
        <d v="2009-04-17T00:00:00"/>
        <d v="2009-04-18T00:00:00"/>
        <d v="2009-04-21T00:00:00"/>
        <d v="2009-04-22T00:00:00"/>
        <d v="2009-04-24T00:00:00"/>
        <d v="2009-04-25T00:00:00"/>
        <d v="2009-04-28T00:00:00"/>
        <d v="2009-04-29T00:00:00"/>
        <d v="2009-05-01T00:00:00"/>
        <d v="2009-05-02T00:00:00"/>
        <d v="2009-05-05T00:00:00"/>
        <d v="2009-05-06T00:00:00"/>
        <d v="2009-05-07T00:00:00"/>
        <d v="2009-05-09T00:00:00"/>
        <d v="2009-05-12T00:00:00"/>
        <d v="2009-05-13T00:00:00"/>
        <d v="2009-05-14T00:00:00"/>
        <d v="2009-05-15T00:00:00"/>
        <d v="2009-05-16T00:00:00"/>
        <d v="2009-05-19T00:00:00"/>
        <d v="2009-05-21T00:00:00"/>
        <d v="2009-05-22T00:00:00"/>
        <d v="2009-05-23T00:00:00"/>
        <d v="2009-05-26T00:00:00"/>
        <d v="2009-05-27T00:00:00"/>
        <d v="2009-05-29T00:00:00"/>
        <d v="2009-05-30T00:00:00"/>
        <d v="2009-06-02T00:00:00"/>
        <d v="2009-06-03T00:00:00"/>
        <d v="2009-06-04T00:00:00"/>
        <d v="2009-06-05T00:00:00"/>
        <d v="2009-06-06T00:00:00"/>
        <d v="2009-06-09T00:00:00"/>
        <d v="2009-06-10T00:00:00"/>
        <d v="2009-06-12T00:00:00"/>
        <d v="2009-06-13T00:00:00"/>
        <d v="2009-06-16T00:00:00"/>
        <d v="2009-06-17T00:00:00"/>
        <d v="2009-06-18T00:00:00"/>
        <d v="2009-06-19T00:00:00"/>
        <d v="2009-06-20T00:00:00"/>
        <d v="2009-06-24T00:00:00"/>
        <d v="2009-06-25T00:00:00"/>
        <d v="2009-06-26T00:00:00"/>
        <d v="2009-06-30T00:00:00"/>
        <d v="2009-07-01T00:00:00"/>
        <d v="2009-07-02T00:00:00"/>
        <d v="2009-07-04T00:00:00"/>
        <d v="2009-07-09T00:00:00"/>
        <d v="2009-07-10T00:00:00"/>
        <d v="2009-07-11T00:00:00"/>
        <d v="2009-07-14T00:00:00"/>
        <d v="2009-07-16T00:00:00"/>
        <d v="2009-07-18T00:00:00"/>
        <d v="2009-07-21T00:00:00"/>
        <d v="2009-07-22T00:00:00"/>
        <d v="2009-07-25T00:00:00"/>
        <d v="2009-07-29T00:00:00"/>
        <d v="2009-07-30T00:00:00"/>
        <d v="2009-07-31T00:00:00"/>
        <d v="2009-08-01T00:00:00"/>
        <d v="2009-08-04T00:00:00"/>
        <d v="2009-08-05T00:00:00"/>
        <d v="2009-08-06T00:00:00"/>
        <d v="2009-08-07T00:00:00"/>
        <d v="2009-08-08T00:00:00"/>
        <d v="2009-08-11T00:00:00"/>
        <d v="2009-08-12T00:00:00"/>
        <d v="2009-08-13T00:00:00"/>
        <d v="2009-08-14T00:00:00"/>
        <d v="2009-08-15T00:00:00"/>
        <d v="2009-08-18T00:00:00"/>
        <d v="2009-08-19T00:00:00"/>
        <d v="2009-08-20T00:00:00"/>
        <d v="2009-08-21T00:00:00"/>
        <d v="2009-08-26T00:00:00"/>
        <d v="2009-08-27T00:00:00"/>
        <d v="2009-08-28T00:00:00"/>
        <d v="2009-08-29T00:00:00"/>
        <d v="2009-09-01T00:00:00"/>
        <d v="2009-09-02T00:00:00"/>
        <d v="2009-09-03T00:00:00"/>
        <d v="2009-09-05T00:00:00"/>
        <d v="2009-09-08T00:00:00"/>
        <d v="2009-09-09T00:00:00"/>
        <d v="2009-09-10T00:00:00"/>
        <d v="2009-09-11T00:00:00"/>
        <d v="2009-09-15T00:00:00"/>
        <d v="2009-09-17T00:00:00"/>
        <d v="2009-09-18T00:00:00"/>
        <d v="2009-09-19T00:00:00"/>
        <d v="2009-09-22T00:00:00"/>
        <d v="2009-09-23T00:00:00"/>
        <d v="2009-09-24T00:00:00"/>
        <d v="2009-09-26T00:00:00"/>
        <d v="2009-09-29T00:00:00"/>
        <d v="2009-09-30T00:00:00"/>
        <d v="2009-10-01T00:00:00"/>
        <d v="2009-10-03T00:00:00"/>
        <d v="2009-10-07T00:00:00"/>
        <d v="2009-10-08T00:00:00"/>
        <d v="2009-10-09T00:00:00"/>
        <d v="2009-10-10T00:00:00"/>
        <d v="2009-10-13T00:00:00"/>
        <d v="2009-10-14T00:00:00"/>
        <d v="2009-10-15T00:00:00"/>
        <d v="2009-10-16T00:00:00"/>
        <d v="2009-10-17T00:00:00"/>
        <d v="2009-10-20T00:00:00"/>
        <d v="2009-10-21T00:00:00"/>
        <d v="2009-10-22T00:00:00"/>
        <d v="2009-10-23T00:00:00"/>
        <d v="2009-10-24T00:00:00"/>
        <d v="2009-10-27T00:00:00"/>
        <d v="2009-10-29T00:00:00"/>
        <d v="2009-10-30T00:00:00"/>
        <d v="2009-10-31T00:00:00"/>
        <d v="2009-11-04T00:00:00"/>
        <d v="2009-11-05T00:00:00"/>
        <d v="2009-11-07T00:00:00"/>
        <d v="2009-11-10T00:00:00"/>
        <d v="2009-11-11T00:00:00"/>
        <d v="2009-11-12T00:00:00"/>
        <d v="2009-11-14T00:00:00"/>
        <d v="2009-11-17T00:00:00"/>
        <d v="2009-11-18T00:00:00"/>
        <d v="2009-11-20T00:00:00"/>
        <d v="2009-11-21T00:00:00"/>
        <d v="2009-11-24T00:00:00"/>
        <d v="2009-11-25T00:00:00"/>
        <d v="2009-11-26T00:00:00"/>
        <d v="2009-11-27T00:00:00"/>
        <d v="2009-11-28T00:00:00"/>
        <d v="2009-12-02T00:00:00"/>
        <d v="2009-12-03T00:00:00"/>
        <d v="2009-12-04T00:00:00"/>
        <d v="2009-12-05T00:00:00"/>
        <d v="2009-12-08T00:00:00"/>
        <d v="2009-12-09T00:00:00"/>
        <d v="2009-12-10T00:00:00"/>
        <d v="2009-12-12T00:00:00"/>
        <d v="2009-12-15T00:00:00"/>
        <d v="2009-12-16T00:00:00"/>
        <d v="2009-12-17T00:00:00"/>
        <d v="2009-12-18T00:00:00"/>
        <d v="2009-12-19T00:00:00"/>
        <d v="2009-12-22T00:00:00"/>
        <d v="2009-12-23T00:00:00"/>
        <d v="2009-12-24T00:00:00"/>
        <d v="2009-12-25T00:00:00"/>
        <d v="2009-12-26T00:00:00"/>
        <d v="2009-12-31T00:00:00"/>
        <d v="2010-01-01T00:00:00"/>
        <d v="2010-01-02T00:00:00"/>
        <d v="2010-01-05T00:00:00"/>
        <d v="2010-01-06T00:00:00"/>
        <d v="2010-01-07T00:00:00"/>
        <d v="2010-01-08T00:00:00"/>
        <d v="2010-01-09T00:00:00"/>
        <d v="2010-01-12T00:00:00"/>
        <d v="2010-01-13T00:00:00"/>
        <d v="2010-01-14T00:00:00"/>
        <d v="2010-01-15T00:00:00"/>
        <d v="2010-01-16T00:00:00"/>
        <d v="2010-01-19T00:00:00"/>
        <d v="2010-01-20T00:00:00"/>
        <d v="2010-01-21T00:00:00"/>
        <d v="2010-01-22T00:00:00"/>
        <d v="2010-01-23T00:00:00"/>
        <d v="2010-01-26T00:00:00"/>
        <d v="2010-01-29T00:00:00"/>
        <d v="2010-01-30T00:00:00"/>
        <d v="2010-02-02T00:00:00"/>
        <d v="2010-02-03T00:00:00"/>
        <d v="2010-02-04T00:00:00"/>
        <d v="2010-02-05T00:00:00"/>
        <d v="2010-02-06T00:00:00"/>
        <d v="2010-02-09T00:00:00"/>
        <d v="2010-02-10T00:00:00"/>
        <d v="2010-02-11T00:00:00"/>
        <d v="2010-02-12T00:00:00"/>
        <d v="2010-02-13T00:00:00"/>
        <d v="2010-02-16T00:00:00"/>
        <d v="2010-02-17T00:00:00"/>
        <d v="2010-02-18T00:00:00"/>
        <d v="2010-02-19T00:00:00"/>
        <d v="2010-02-20T00:00:00"/>
        <d v="2010-02-23T00:00:00"/>
        <d v="2010-02-25T00:00:00"/>
        <d v="2010-02-26T00:00:00"/>
        <d v="2010-02-27T00:00:00"/>
        <d v="2010-03-02T00:00:00"/>
        <d v="2010-03-03T00:00:00"/>
        <d v="2010-03-04T00:00:00"/>
        <d v="2010-03-05T00:00:00"/>
        <d v="2010-03-06T00:00:00"/>
        <d v="2010-03-09T00:00:00"/>
        <d v="2010-03-10T00:00:00"/>
        <d v="2010-03-11T00:00:00"/>
        <d v="2010-03-12T00:00:00"/>
        <d v="2010-03-13T00:00:00"/>
        <d v="2010-03-16T00:00:00"/>
        <d v="2010-03-17T00:00:00"/>
        <d v="2010-03-18T00:00:00"/>
        <d v="2010-03-19T00:00:00"/>
        <d v="2010-03-20T00:00:00"/>
        <d v="2010-03-23T00:00:00"/>
        <d v="2010-03-24T00:00:00"/>
        <d v="2010-03-25T00:00:00"/>
        <d v="2010-03-26T00:00:00"/>
        <d v="2010-03-27T00:00:00"/>
        <d v="2010-03-30T00:00:00"/>
        <d v="2010-03-31T00:00:00"/>
        <d v="2010-04-01T00:00:00"/>
        <d v="2010-04-02T00:00:00"/>
        <d v="2010-04-03T00:00:00"/>
        <d v="2010-04-06T00:00:00"/>
        <d v="2010-04-07T00:00:00"/>
        <d v="2010-04-08T00:00:00"/>
        <d v="2010-04-09T00:00:00"/>
        <d v="2010-04-10T00:00:00"/>
        <d v="2010-04-13T00:00:00"/>
        <d v="2010-04-14T00:00:00"/>
        <d v="2010-04-15T00:00:00"/>
        <d v="2010-04-16T00:00:00"/>
        <d v="2010-04-17T00:00:00"/>
        <d v="2010-04-20T00:00:00"/>
        <d v="2010-04-21T00:00:00"/>
        <d v="2010-04-22T00:00:00"/>
        <d v="2010-04-23T00:00:00"/>
        <d v="2010-04-24T00:00:00"/>
        <d v="2010-04-27T00:00:00"/>
        <d v="2010-04-28T00:00:00"/>
        <d v="2010-04-29T00:00:00"/>
        <d v="2010-04-30T00:00:00"/>
        <d v="2010-05-01T00:00:00"/>
        <d v="2011-07-10T00:00:00"/>
        <d v="2011-07-11T00:00:00"/>
        <d v="2011-07-12T00:00:00"/>
        <d v="2011-07-15T00:00:00"/>
        <d v="2011-07-16T00:00:00"/>
        <d v="2011-07-17T00:00:00"/>
        <d v="2011-07-22T00:00:00"/>
        <d v="2011-07-23T00:00:00"/>
        <d v="2011-07-25T00:00:00"/>
        <d v="2011-07-29T00:00:00"/>
        <d v="2011-07-30T00:00:00"/>
        <d v="2011-07-31T00:00:00"/>
        <d v="2011-08-02T00:00:00"/>
        <d v="2011-08-06T00:00:00"/>
        <d v="2011-08-09T00:00:00"/>
        <d v="2011-08-12T00:00:00"/>
        <d v="2011-08-13T00:00:00"/>
        <d v="2011-08-14T00:00:00"/>
        <d v="2011-08-16T00:00:00"/>
        <d v="2011-08-21T00:00:00"/>
        <d v="2011-08-23T00:00:00"/>
        <d v="2011-08-26T00:00:00"/>
        <d v="2011-08-27T00:00:00"/>
        <d v="2011-08-28T00:00:00"/>
        <d v="2011-08-30T00:00:00"/>
        <d v="2011-09-02T00:00:00"/>
        <d v="2011-09-03T00:00:00"/>
        <d v="2011-09-04T00:00:00"/>
        <d v="2011-09-05T00:00:00"/>
        <d v="2011-09-10T00:00:00"/>
        <d v="2011-09-11T00:00:00"/>
        <d v="2011-09-12T00:00:00"/>
        <d v="2011-09-13T00:00:00"/>
        <d v="2011-09-17T00:00:00"/>
        <d v="2011-09-18T00:00:00"/>
        <d v="2011-09-23T00:00:00"/>
        <d v="2011-09-24T00:00:00"/>
        <d v="2011-09-25T00:00:00"/>
        <d v="2011-09-26T00:00:00"/>
        <d v="2011-09-27T00:00:00"/>
        <d v="2011-10-03T00:00:00"/>
        <d v="2011-10-04T00:00:00"/>
        <d v="2011-10-08T00:00:00"/>
        <d v="2011-10-09T00:00:00"/>
        <d v="2011-10-10T00:00:00"/>
        <d v="2011-10-11T00:00:00"/>
        <d v="2011-10-14T00:00:00"/>
        <d v="2011-10-17T00:00:00"/>
        <d v="2011-10-18T00:00:00"/>
        <d v="2011-10-21T00:00:00"/>
        <d v="2011-10-23T00:00:00"/>
        <d v="2011-10-24T00:00:00"/>
        <d v="2011-10-25T00:00:00"/>
        <d v="2011-10-28T00:00:00"/>
        <d v="2011-10-29T00:00:00"/>
        <d v="2011-11-04T00:00:00"/>
        <d v="2011-11-05T00:00:00"/>
        <d v="2011-11-06T00:00:00"/>
        <d v="2011-11-08T00:00:00"/>
        <d v="2011-11-11T00:00:00"/>
        <d v="2011-11-15T00:00:00"/>
        <d v="2011-11-18T00:00:00"/>
        <d v="2011-11-20T00:00:00"/>
        <d v="2011-11-25T00:00:00"/>
        <d v="2011-11-26T00:00:00"/>
        <d v="2011-11-27T00:00:00"/>
        <d v="2011-11-28T00:00:00"/>
        <d v="2011-12-02T00:00:00"/>
        <d v="2011-12-03T00:00:00"/>
        <d v="2011-12-04T00:00:00"/>
        <d v="2011-12-09T00:00:00"/>
        <d v="2011-12-11T00:00:00"/>
        <d v="2011-12-13T00:00:00"/>
        <d v="2011-12-16T00:00:00"/>
        <d v="2011-12-18T00:00:00"/>
        <d v="2011-12-19T00:00:00"/>
        <d v="2011-12-20T00:00:00"/>
        <d v="2011-12-23T00:00:00"/>
        <d v="2011-12-24T00:00:00"/>
        <d v="2011-12-25T00:00:00"/>
        <d v="2011-12-26T00:00:00"/>
        <d v="2011-12-27T00:00:00"/>
        <d v="2011-12-30T00:00:00"/>
        <d v="2011-12-31T00:00:00"/>
        <d v="2012-07-10T00:00:00"/>
        <d v="2012-07-11T00:00:00"/>
        <d v="2012-07-12T00:00:00"/>
        <d v="2012-07-15T00:00:00"/>
        <d v="2012-07-16T00:00:00"/>
        <d v="2012-07-17T00:00:00"/>
        <d v="2012-07-22T00:00:00"/>
        <d v="2012-07-23T00:00:00"/>
        <d v="2012-07-25T00:00:00"/>
        <d v="2012-07-29T00:00:00"/>
        <d v="2012-07-30T00:00:00"/>
        <d v="2012-07-31T00:00:00"/>
        <d v="2012-08-02T00:00:00"/>
        <d v="2012-08-06T00:00:00"/>
        <d v="2012-08-09T00:00:00"/>
        <d v="2012-08-12T00:00:00"/>
        <d v="2012-08-13T00:00:00"/>
        <d v="2012-08-14T00:00:00"/>
        <d v="2012-08-16T00:00:00"/>
        <d v="2012-08-21T00:00:00"/>
        <d v="2012-08-23T00:00:00"/>
        <d v="2012-08-26T00:00:00"/>
        <d v="2012-08-27T00:00:00"/>
        <d v="2012-08-28T00:00:00"/>
        <d v="2012-08-30T00:00:00"/>
        <d v="2012-09-02T00:00:00"/>
        <d v="2012-09-03T00:00:00"/>
        <d v="2012-09-04T00:00:00"/>
        <d v="2012-09-05T00:00:00"/>
        <d v="2012-09-10T00:00:00"/>
        <d v="2012-09-11T00:00:00"/>
        <d v="2012-09-12T00:00:00"/>
        <d v="2012-09-13T00:00:00"/>
        <d v="2012-09-17T00:00:00"/>
        <d v="2012-09-18T00:00:00"/>
        <d v="2012-09-23T00:00:00"/>
        <d v="2012-09-24T00:00:00"/>
        <d v="2012-09-25T00:00:00"/>
        <d v="2012-09-26T00:00:00"/>
        <d v="2012-09-27T00:00:00"/>
        <d v="2012-10-03T00:00:00"/>
        <d v="2012-10-04T00:00:00"/>
        <d v="2012-10-08T00:00:00"/>
        <d v="2012-10-09T00:00:00"/>
        <d v="2012-10-10T00:00:00"/>
        <d v="2012-10-11T00:00:00"/>
        <d v="2012-10-14T00:00:00"/>
        <d v="2012-10-17T00:00:00"/>
        <d v="2012-10-18T00:00:00"/>
        <d v="2012-10-21T00:00:00"/>
        <d v="2012-10-23T00:00:00"/>
        <d v="2012-10-24T00:00:00"/>
        <d v="2012-10-25T00:00:00"/>
        <d v="2012-10-28T00:00:00"/>
        <d v="2012-10-29T00:00:00"/>
        <d v="2012-11-04T00:00:00"/>
        <d v="2012-11-05T00:00:00"/>
        <d v="2012-11-06T00:00:00"/>
        <d v="2012-11-08T00:00:00"/>
        <d v="2012-11-11T00:00:00"/>
        <d v="2012-11-15T00:00:00"/>
        <d v="2012-11-18T00:00:00"/>
        <d v="2012-11-20T00:00:00"/>
        <d v="2012-11-25T00:00:00"/>
        <d v="2012-11-26T00:00:00"/>
        <d v="2012-11-27T00:00:00"/>
        <d v="2012-11-28T00:00:00"/>
        <d v="2012-12-02T00:00:00"/>
        <d v="2012-12-03T00:00:00"/>
        <d v="2012-12-04T00:00:00"/>
        <d v="2012-12-09T00:00:00"/>
        <d v="2012-12-11T00:00:00"/>
        <d v="2012-12-13T00:00:00"/>
        <d v="2012-12-16T00:00:00"/>
        <d v="2012-12-18T00:00:00"/>
        <d v="2012-12-19T00:00:00"/>
        <d v="2012-12-20T00:00:00"/>
        <d v="2012-12-23T00:00:00"/>
        <d v="2012-12-24T00:00:00"/>
        <d v="2012-12-25T00:00:00"/>
        <d v="2012-12-26T00:00:00"/>
        <d v="2012-12-27T00:00:00"/>
        <d v="2012-12-30T00:00:00"/>
        <d v="2012-12-31T00:00:00"/>
      </sharedItems>
      <fieldGroup par="5" base="2">
        <rangePr groupBy="months" startDate="2009-01-01T00:00:00" endDate="2013-01-01T00:00:00"/>
        <groupItems count="14">
          <s v="&lt;1/0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01/2013"/>
        </groupItems>
      </fieldGroup>
    </cacheField>
    <cacheField name="OrderID" numFmtId="0">
      <sharedItems containsSemiMixedTypes="0" containsString="0" containsNumber="1" containsInteger="1" minValue="10248" maxValue="11057"/>
    </cacheField>
    <cacheField name="Order Amount" numFmtId="0">
      <sharedItems containsSemiMixedTypes="0" containsString="0" containsNumber="1" minValue="12.5" maxValue="16387.5"/>
    </cacheField>
    <cacheField name="Years" numFmtId="0" databaseField="0">
      <fieldGroup base="2">
        <rangePr groupBy="years" startDate="2009-01-01T00:00:00" endDate="2013-01-01T00:00:00"/>
        <groupItems count="7">
          <s v="&lt;1/01/2009"/>
          <s v="2009"/>
          <s v="2010"/>
          <s v="2011"/>
          <s v="2012"/>
          <s v="2013"/>
          <s v="&gt;1/0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2">
  <r>
    <x v="0"/>
    <s v="Fuller"/>
    <x v="0"/>
    <n v="10392"/>
    <n v="1440"/>
  </r>
  <r>
    <x v="1"/>
    <s v="Gloucester"/>
    <x v="1"/>
    <n v="10397"/>
    <n v="716.72"/>
  </r>
  <r>
    <x v="1"/>
    <s v="Bromley"/>
    <x v="1"/>
    <n v="10771"/>
    <n v="344"/>
  </r>
  <r>
    <x v="0"/>
    <s v="Finchley"/>
    <x v="2"/>
    <n v="10393"/>
    <n v="2556.9499999999998"/>
  </r>
  <r>
    <x v="0"/>
    <s v="Finchley"/>
    <x v="2"/>
    <n v="10394"/>
    <n v="442"/>
  </r>
  <r>
    <x v="1"/>
    <s v="Gillingham"/>
    <x v="2"/>
    <n v="10395"/>
    <n v="2122.92"/>
  </r>
  <r>
    <x v="0"/>
    <s v="Finchley"/>
    <x v="3"/>
    <n v="10396"/>
    <n v="1903.8"/>
  </r>
  <r>
    <x v="0"/>
    <s v="Callahan"/>
    <x v="4"/>
    <n v="10399"/>
    <n v="1765.6"/>
  </r>
  <r>
    <x v="0"/>
    <s v="Fuller"/>
    <x v="4"/>
    <n v="10404"/>
    <n v="1591.25"/>
  </r>
  <r>
    <x v="0"/>
    <s v="Fuller"/>
    <x v="5"/>
    <n v="10398"/>
    <n v="2505.6"/>
  </r>
  <r>
    <x v="0"/>
    <s v="Coghill"/>
    <x v="5"/>
    <n v="10403"/>
    <n v="855.01"/>
  </r>
  <r>
    <x v="0"/>
    <s v="Finchley"/>
    <x v="6"/>
    <n v="10401"/>
    <n v="3868.6"/>
  </r>
  <r>
    <x v="0"/>
    <s v="Callahan"/>
    <x v="6"/>
    <n v="10402"/>
    <n v="2713.5"/>
  </r>
  <r>
    <x v="1"/>
    <s v="Rayleigh"/>
    <x v="7"/>
    <n v="10406"/>
    <n v="1830.78"/>
  </r>
  <r>
    <x v="0"/>
    <s v="Callahan"/>
    <x v="8"/>
    <n v="10408"/>
    <n v="1622.4"/>
  </r>
  <r>
    <x v="0"/>
    <s v="Farnham"/>
    <x v="8"/>
    <n v="10409"/>
    <n v="319.2"/>
  </r>
  <r>
    <x v="0"/>
    <s v="Farnham"/>
    <x v="9"/>
    <n v="10410"/>
    <n v="802"/>
  </r>
  <r>
    <x v="0"/>
    <s v="Callahan"/>
    <x v="9"/>
    <n v="10412"/>
    <n v="334.8"/>
  </r>
  <r>
    <x v="0"/>
    <s v="Callahan"/>
    <x v="10"/>
    <n v="10380"/>
    <n v="1313.82"/>
  </r>
  <r>
    <x v="0"/>
    <s v="Finchley"/>
    <x v="10"/>
    <n v="10400"/>
    <n v="3063"/>
  </r>
  <r>
    <x v="0"/>
    <s v="Farnham"/>
    <x v="10"/>
    <n v="10413"/>
    <n v="2123.1999999999998"/>
  </r>
  <r>
    <x v="0"/>
    <s v="Fuller"/>
    <x v="11"/>
    <n v="10414"/>
    <n v="224.83"/>
  </r>
  <r>
    <x v="1"/>
    <s v="Bromley"/>
    <x v="12"/>
    <n v="10411"/>
    <n v="966.8"/>
  </r>
  <r>
    <x v="0"/>
    <s v="Finchley"/>
    <x v="13"/>
    <n v="10405"/>
    <n v="400"/>
  </r>
  <r>
    <x v="0"/>
    <s v="Farnham"/>
    <x v="14"/>
    <n v="10415"/>
    <n v="102.4"/>
  </r>
  <r>
    <x v="0"/>
    <s v="Coghill"/>
    <x v="14"/>
    <n v="10418"/>
    <n v="1814.8"/>
  </r>
  <r>
    <x v="0"/>
    <s v="Callahan"/>
    <x v="15"/>
    <n v="10416"/>
    <n v="720"/>
  </r>
  <r>
    <x v="0"/>
    <s v="Farnham"/>
    <x v="15"/>
    <n v="10420"/>
    <n v="1707.84"/>
  </r>
  <r>
    <x v="0"/>
    <s v="Callahan"/>
    <x v="15"/>
    <n v="10421"/>
    <n v="1194.27"/>
  </r>
  <r>
    <x v="1"/>
    <s v="Rayleigh"/>
    <x v="15"/>
    <n v="10424"/>
    <n v="9194.56"/>
  </r>
  <r>
    <x v="0"/>
    <s v="Coghill"/>
    <x v="16"/>
    <n v="10417"/>
    <n v="11188.4"/>
  </r>
  <r>
    <x v="0"/>
    <s v="Fuller"/>
    <x v="17"/>
    <n v="10407"/>
    <n v="1194"/>
  </r>
  <r>
    <x v="0"/>
    <s v="Coghill"/>
    <x v="17"/>
    <n v="10419"/>
    <n v="2097.6"/>
  </r>
  <r>
    <x v="0"/>
    <s v="Fuller"/>
    <x v="18"/>
    <n v="10422"/>
    <n v="49.8"/>
  </r>
  <r>
    <x v="0"/>
    <s v="Coghill"/>
    <x v="19"/>
    <n v="10430"/>
    <n v="4899.2"/>
  </r>
  <r>
    <x v="1"/>
    <s v="Rayleigh"/>
    <x v="20"/>
    <n v="10428"/>
    <n v="192"/>
  </r>
  <r>
    <x v="0"/>
    <s v="Coghill"/>
    <x v="21"/>
    <n v="10426"/>
    <n v="338.2"/>
  </r>
  <r>
    <x v="0"/>
    <s v="Farnham"/>
    <x v="22"/>
    <n v="10429"/>
    <n v="1441.37"/>
  </r>
  <r>
    <x v="0"/>
    <s v="Coghill"/>
    <x v="22"/>
    <n v="10431"/>
    <n v="1892.25"/>
  </r>
  <r>
    <x v="0"/>
    <s v="Farnham"/>
    <x v="22"/>
    <n v="10432"/>
    <n v="485"/>
  </r>
  <r>
    <x v="0"/>
    <s v="Callahan"/>
    <x v="22"/>
    <n v="10435"/>
    <n v="631.6"/>
  </r>
  <r>
    <x v="1"/>
    <s v="Gillingham"/>
    <x v="23"/>
    <n v="10439"/>
    <n v="1078"/>
  </r>
  <r>
    <x v="0"/>
    <s v="Farnham"/>
    <x v="24"/>
    <n v="10436"/>
    <n v="1994.52"/>
  </r>
  <r>
    <x v="0"/>
    <s v="Callahan"/>
    <x v="25"/>
    <n v="10437"/>
    <n v="393"/>
  </r>
  <r>
    <x v="0"/>
    <s v="Farnham"/>
    <x v="26"/>
    <n v="10434"/>
    <n v="321.12"/>
  </r>
  <r>
    <x v="1"/>
    <s v="Gillingham"/>
    <x v="27"/>
    <n v="10425"/>
    <n v="360"/>
  </r>
  <r>
    <x v="0"/>
    <s v="Farnham"/>
    <x v="27"/>
    <n v="10438"/>
    <n v="454"/>
  </r>
  <r>
    <x v="0"/>
    <s v="Callahan"/>
    <x v="27"/>
    <n v="10443"/>
    <n v="517.44000000000005"/>
  </r>
  <r>
    <x v="0"/>
    <s v="Farnham"/>
    <x v="28"/>
    <n v="10442"/>
    <n v="1792"/>
  </r>
  <r>
    <x v="1"/>
    <s v="Gillingham"/>
    <x v="29"/>
    <n v="10446"/>
    <n v="246.24"/>
  </r>
  <r>
    <x v="0"/>
    <s v="Farnham"/>
    <x v="30"/>
    <n v="10445"/>
    <n v="174.9"/>
  </r>
  <r>
    <x v="0"/>
    <s v="Farnham"/>
    <x v="31"/>
    <n v="10444"/>
    <n v="1031.7"/>
  </r>
  <r>
    <x v="1"/>
    <s v="Gillingham"/>
    <x v="32"/>
    <n v="10423"/>
    <n v="1020"/>
  </r>
  <r>
    <x v="0"/>
    <s v="Coghill"/>
    <x v="32"/>
    <n v="10448"/>
    <n v="443.4"/>
  </r>
  <r>
    <x v="0"/>
    <s v="Coghill"/>
    <x v="33"/>
    <n v="10454"/>
    <n v="331.2"/>
  </r>
  <r>
    <x v="0"/>
    <s v="Callahan"/>
    <x v="34"/>
    <n v="10452"/>
    <n v="2018.5"/>
  </r>
  <r>
    <x v="0"/>
    <s v="Finchley"/>
    <x v="34"/>
    <n v="10453"/>
    <n v="407.7"/>
  </r>
  <r>
    <x v="0"/>
    <s v="Farnham"/>
    <x v="35"/>
    <n v="10449"/>
    <n v="1838.2"/>
  </r>
  <r>
    <x v="0"/>
    <s v="Coghill"/>
    <x v="36"/>
    <n v="10440"/>
    <n v="4924.13"/>
  </r>
  <r>
    <x v="0"/>
    <s v="Callahan"/>
    <x v="36"/>
    <n v="10456"/>
    <n v="557.6"/>
  </r>
  <r>
    <x v="0"/>
    <s v="Coghill"/>
    <x v="36"/>
    <n v="10459"/>
    <n v="1659.2"/>
  </r>
  <r>
    <x v="0"/>
    <s v="Coghill"/>
    <x v="37"/>
    <n v="10427"/>
    <n v="651"/>
  </r>
  <r>
    <x v="0"/>
    <s v="Callahan"/>
    <x v="37"/>
    <n v="10455"/>
    <n v="2684"/>
  </r>
  <r>
    <x v="0"/>
    <s v="Fuller"/>
    <x v="37"/>
    <n v="10457"/>
    <n v="1584"/>
  </r>
  <r>
    <x v="0"/>
    <s v="Callahan"/>
    <x v="37"/>
    <n v="10460"/>
    <n v="176.1"/>
  </r>
  <r>
    <x v="0"/>
    <s v="Farnham"/>
    <x v="38"/>
    <n v="10433"/>
    <n v="851.2"/>
  </r>
  <r>
    <x v="1"/>
    <s v="Rayleigh"/>
    <x v="38"/>
    <n v="10458"/>
    <n v="3891"/>
  </r>
  <r>
    <x v="0"/>
    <s v="Finchley"/>
    <x v="39"/>
    <n v="10461"/>
    <n v="1538.7"/>
  </r>
  <r>
    <x v="1"/>
    <s v="Gloucester"/>
    <x v="40"/>
    <n v="10463"/>
    <n v="713.3"/>
  </r>
  <r>
    <x v="0"/>
    <s v="Coghill"/>
    <x v="41"/>
    <n v="10447"/>
    <n v="914.4"/>
  </r>
  <r>
    <x v="0"/>
    <s v="Callahan"/>
    <x v="42"/>
    <n v="10450"/>
    <n v="425.12"/>
  </r>
  <r>
    <x v="0"/>
    <s v="Callahan"/>
    <x v="42"/>
    <n v="10467"/>
    <n v="235.2"/>
  </r>
  <r>
    <x v="0"/>
    <s v="Coghill"/>
    <x v="43"/>
    <n v="10451"/>
    <n v="3849.66"/>
  </r>
  <r>
    <x v="0"/>
    <s v="Farnham"/>
    <x v="43"/>
    <n v="10468"/>
    <n v="717.6"/>
  </r>
  <r>
    <x v="0"/>
    <s v="Coghill"/>
    <x v="44"/>
    <n v="10466"/>
    <n v="216"/>
  </r>
  <r>
    <x v="0"/>
    <s v="Farnham"/>
    <x v="45"/>
    <n v="10441"/>
    <n v="1755"/>
  </r>
  <r>
    <x v="0"/>
    <s v="Coghill"/>
    <x v="45"/>
    <n v="10464"/>
    <n v="1609.28"/>
  </r>
  <r>
    <x v="0"/>
    <s v="Finchley"/>
    <x v="45"/>
    <n v="10465"/>
    <n v="2518"/>
  </r>
  <r>
    <x v="0"/>
    <s v="Finchley"/>
    <x v="45"/>
    <n v="10469"/>
    <n v="956.67"/>
  </r>
  <r>
    <x v="0"/>
    <s v="Coghill"/>
    <x v="45"/>
    <n v="10470"/>
    <n v="1820.8"/>
  </r>
  <r>
    <x v="0"/>
    <s v="Fuller"/>
    <x v="46"/>
    <n v="10462"/>
    <n v="156"/>
  </r>
  <r>
    <x v="0"/>
    <s v="Fuller"/>
    <x v="46"/>
    <n v="10471"/>
    <n v="1328"/>
  </r>
  <r>
    <x v="0"/>
    <s v="Callahan"/>
    <x v="47"/>
    <n v="10472"/>
    <n v="1036.8"/>
  </r>
  <r>
    <x v="0"/>
    <s v="Finchley"/>
    <x v="48"/>
    <n v="10473"/>
    <n v="230.4"/>
  </r>
  <r>
    <x v="1"/>
    <s v="Gloucester"/>
    <x v="48"/>
    <n v="10474"/>
    <n v="1249.0999999999999"/>
  </r>
  <r>
    <x v="0"/>
    <s v="Farnham"/>
    <x v="48"/>
    <n v="10479"/>
    <n v="10495.6"/>
  </r>
  <r>
    <x v="0"/>
    <s v="Callahan"/>
    <x v="49"/>
    <n v="10476"/>
    <n v="180.48"/>
  </r>
  <r>
    <x v="1"/>
    <s v="Gillingham"/>
    <x v="49"/>
    <n v="10480"/>
    <n v="756"/>
  </r>
  <r>
    <x v="1"/>
    <s v="Gloucester"/>
    <x v="50"/>
    <n v="10477"/>
    <n v="558"/>
  </r>
  <r>
    <x v="0"/>
    <s v="Callahan"/>
    <x v="50"/>
    <n v="10481"/>
    <n v="1472"/>
  </r>
  <r>
    <x v="0"/>
    <s v="Fuller"/>
    <x v="51"/>
    <n v="10478"/>
    <n v="471.2"/>
  </r>
  <r>
    <x v="0"/>
    <s v="Fuller"/>
    <x v="52"/>
    <n v="10487"/>
    <n v="889.7"/>
  </r>
  <r>
    <x v="0"/>
    <s v="Coghill"/>
    <x v="53"/>
    <n v="10485"/>
    <n v="1584"/>
  </r>
  <r>
    <x v="0"/>
    <s v="Farnham"/>
    <x v="54"/>
    <n v="10484"/>
    <n v="386.2"/>
  </r>
  <r>
    <x v="0"/>
    <s v="Finchley"/>
    <x v="55"/>
    <n v="10486"/>
    <n v="1272"/>
  </r>
  <r>
    <x v="0"/>
    <s v="Callahan"/>
    <x v="55"/>
    <n v="10488"/>
    <n v="1512"/>
  </r>
  <r>
    <x v="1"/>
    <s v="Rayleigh"/>
    <x v="56"/>
    <n v="10490"/>
    <n v="3163.2"/>
  </r>
  <r>
    <x v="1"/>
    <s v="Bromley"/>
    <x v="57"/>
    <n v="10475"/>
    <n v="1505.18"/>
  </r>
  <r>
    <x v="1"/>
    <s v="Rayleigh"/>
    <x v="58"/>
    <n v="10496"/>
    <n v="190"/>
  </r>
  <r>
    <x v="1"/>
    <s v="Rayleigh"/>
    <x v="58"/>
    <n v="10497"/>
    <n v="1380.6"/>
  </r>
  <r>
    <x v="0"/>
    <s v="Callahan"/>
    <x v="59"/>
    <n v="10491"/>
    <n v="259.5"/>
  </r>
  <r>
    <x v="1"/>
    <s v="Gillingham"/>
    <x v="60"/>
    <n v="10489"/>
    <n v="439.2"/>
  </r>
  <r>
    <x v="0"/>
    <s v="Coghill"/>
    <x v="60"/>
    <n v="10494"/>
    <n v="912"/>
  </r>
  <r>
    <x v="0"/>
    <s v="Finchley"/>
    <x v="61"/>
    <n v="10482"/>
    <n v="147"/>
  </r>
  <r>
    <x v="0"/>
    <s v="Coghill"/>
    <x v="61"/>
    <n v="10493"/>
    <n v="608.4"/>
  </r>
  <r>
    <x v="0"/>
    <s v="Farnham"/>
    <x v="62"/>
    <n v="10492"/>
    <n v="851.2"/>
  </r>
  <r>
    <x v="0"/>
    <s v="Farnham"/>
    <x v="62"/>
    <n v="10495"/>
    <n v="278"/>
  </r>
  <r>
    <x v="0"/>
    <s v="Callahan"/>
    <x v="62"/>
    <n v="10498"/>
    <n v="575"/>
  </r>
  <r>
    <x v="0"/>
    <s v="Coghill"/>
    <x v="63"/>
    <n v="10499"/>
    <n v="1412"/>
  </r>
  <r>
    <x v="1"/>
    <s v="Bromley"/>
    <x v="63"/>
    <n v="10501"/>
    <n v="149"/>
  </r>
  <r>
    <x v="1"/>
    <s v="Gillingham"/>
    <x v="63"/>
    <n v="10503"/>
    <n v="2048.5"/>
  </r>
  <r>
    <x v="1"/>
    <s v="Gillingham"/>
    <x v="64"/>
    <n v="10500"/>
    <n v="523.26"/>
  </r>
  <r>
    <x v="0"/>
    <s v="Coghill"/>
    <x v="65"/>
    <n v="10504"/>
    <n v="1388.5"/>
  </r>
  <r>
    <x v="0"/>
    <s v="Farnham"/>
    <x v="66"/>
    <n v="10505"/>
    <n v="147.9"/>
  </r>
  <r>
    <x v="0"/>
    <s v="Coghill"/>
    <x v="66"/>
    <n v="10511"/>
    <n v="2550"/>
  </r>
  <r>
    <x v="1"/>
    <s v="Rayleigh"/>
    <x v="67"/>
    <n v="10507"/>
    <n v="749.06"/>
  </r>
  <r>
    <x v="1"/>
    <s v="Rayleigh"/>
    <x v="68"/>
    <n v="10512"/>
    <n v="525.29999999999995"/>
  </r>
  <r>
    <x v="1"/>
    <s v="Rayleigh"/>
    <x v="69"/>
    <n v="10483"/>
    <n v="668.8"/>
  </r>
  <r>
    <x v="1"/>
    <s v="Gillingham"/>
    <x v="70"/>
    <n v="10510"/>
    <n v="4707.54"/>
  </r>
  <r>
    <x v="1"/>
    <s v="Rayleigh"/>
    <x v="70"/>
    <n v="10513"/>
    <n v="1942"/>
  </r>
  <r>
    <x v="0"/>
    <s v="Fuller"/>
    <x v="71"/>
    <n v="10502"/>
    <n v="816.3"/>
  </r>
  <r>
    <x v="0"/>
    <s v="Coghill"/>
    <x v="71"/>
    <n v="10509"/>
    <n v="136.80000000000001"/>
  </r>
  <r>
    <x v="0"/>
    <s v="Farnham"/>
    <x v="71"/>
    <n v="10517"/>
    <n v="352"/>
  </r>
  <r>
    <x v="0"/>
    <s v="Fuller"/>
    <x v="72"/>
    <n v="10516"/>
    <n v="2381.0500000000002"/>
  </r>
  <r>
    <x v="1"/>
    <s v="Gillingham"/>
    <x v="72"/>
    <n v="10519"/>
    <n v="2314.1999999999998"/>
  </r>
  <r>
    <x v="1"/>
    <s v="Rayleigh"/>
    <x v="72"/>
    <n v="10520"/>
    <n v="200"/>
  </r>
  <r>
    <x v="1"/>
    <s v="Bromley"/>
    <x v="73"/>
    <n v="10506"/>
    <n v="415.8"/>
  </r>
  <r>
    <x v="0"/>
    <s v="Callahan"/>
    <x v="73"/>
    <n v="10521"/>
    <n v="225.5"/>
  </r>
  <r>
    <x v="0"/>
    <s v="Coghill"/>
    <x v="74"/>
    <n v="10518"/>
    <n v="4150.05"/>
  </r>
  <r>
    <x v="0"/>
    <s v="Coghill"/>
    <x v="75"/>
    <n v="10522"/>
    <n v="2318.2399999999998"/>
  </r>
  <r>
    <x v="0"/>
    <s v="Finchley"/>
    <x v="76"/>
    <n v="10524"/>
    <n v="3192.65"/>
  </r>
  <r>
    <x v="1"/>
    <s v="Rayleigh"/>
    <x v="76"/>
    <n v="10527"/>
    <n v="1503"/>
  </r>
  <r>
    <x v="1"/>
    <s v="Gillingham"/>
    <x v="77"/>
    <n v="10528"/>
    <n v="392.2"/>
  </r>
  <r>
    <x v="1"/>
    <s v="Gloucester"/>
    <x v="77"/>
    <n v="10529"/>
    <n v="946"/>
  </r>
  <r>
    <x v="0"/>
    <s v="Farnham"/>
    <x v="78"/>
    <n v="10530"/>
    <n v="4180"/>
  </r>
  <r>
    <x v="1"/>
    <s v="Rayleigh"/>
    <x v="78"/>
    <n v="10532"/>
    <n v="796.35"/>
  </r>
  <r>
    <x v="0"/>
    <s v="Finchley"/>
    <x v="79"/>
    <n v="10508"/>
    <n v="240"/>
  </r>
  <r>
    <x v="0"/>
    <s v="Callahan"/>
    <x v="80"/>
    <n v="10534"/>
    <n v="465.7"/>
  </r>
  <r>
    <x v="0"/>
    <s v="Coghill"/>
    <x v="81"/>
    <n v="10526"/>
    <n v="1151.4000000000001"/>
  </r>
  <r>
    <x v="0"/>
    <s v="Farnham"/>
    <x v="82"/>
    <n v="10514"/>
    <n v="8623.4500000000007"/>
  </r>
  <r>
    <x v="1"/>
    <s v="Bromley"/>
    <x v="82"/>
    <n v="10538"/>
    <n v="139.80000000000001"/>
  </r>
  <r>
    <x v="1"/>
    <s v="Rayleigh"/>
    <x v="83"/>
    <n v="10531"/>
    <n v="110"/>
  </r>
  <r>
    <x v="0"/>
    <s v="Finchley"/>
    <x v="83"/>
    <n v="10537"/>
    <n v="1823.8"/>
  </r>
  <r>
    <x v="0"/>
    <s v="Coghill"/>
    <x v="84"/>
    <n v="10535"/>
    <n v="1940.85"/>
  </r>
  <r>
    <x v="0"/>
    <s v="Callahan"/>
    <x v="85"/>
    <n v="10533"/>
    <n v="2222.1999999999998"/>
  </r>
  <r>
    <x v="0"/>
    <s v="Fuller"/>
    <x v="86"/>
    <n v="10515"/>
    <n v="9921.2999999999993"/>
  </r>
  <r>
    <x v="0"/>
    <s v="Finchley"/>
    <x v="86"/>
    <n v="10525"/>
    <n v="818.4"/>
  </r>
  <r>
    <x v="1"/>
    <s v="Gillingham"/>
    <x v="86"/>
    <n v="10539"/>
    <n v="355.5"/>
  </r>
  <r>
    <x v="0"/>
    <s v="Callahan"/>
    <x v="86"/>
    <n v="10543"/>
    <n v="1504.5"/>
  </r>
  <r>
    <x v="0"/>
    <s v="Finchley"/>
    <x v="87"/>
    <n v="10542"/>
    <n v="469.11"/>
  </r>
  <r>
    <x v="0"/>
    <s v="Finchley"/>
    <x v="88"/>
    <n v="10546"/>
    <n v="2812"/>
  </r>
  <r>
    <x v="0"/>
    <s v="Fuller"/>
    <x v="89"/>
    <n v="10541"/>
    <n v="1946.52"/>
  </r>
  <r>
    <x v="1"/>
    <s v="Rayleigh"/>
    <x v="90"/>
    <n v="10523"/>
    <n v="2444.31"/>
  </r>
  <r>
    <x v="0"/>
    <s v="Coghill"/>
    <x v="90"/>
    <n v="10544"/>
    <n v="417.2"/>
  </r>
  <r>
    <x v="1"/>
    <s v="Gloucester"/>
    <x v="90"/>
    <n v="10549"/>
    <n v="3554.27"/>
  </r>
  <r>
    <x v="0"/>
    <s v="Farnham"/>
    <x v="91"/>
    <n v="10547"/>
    <n v="1792.8"/>
  </r>
  <r>
    <x v="0"/>
    <s v="Farnham"/>
    <x v="91"/>
    <n v="10548"/>
    <n v="240.1"/>
  </r>
  <r>
    <x v="0"/>
    <s v="Fuller"/>
    <x v="92"/>
    <n v="10553"/>
    <n v="1546.3"/>
  </r>
  <r>
    <x v="1"/>
    <s v="Gillingham"/>
    <x v="93"/>
    <n v="10555"/>
    <n v="2944.4"/>
  </r>
  <r>
    <x v="0"/>
    <s v="Fuller"/>
    <x v="94"/>
    <n v="10552"/>
    <n v="880.5"/>
  </r>
  <r>
    <x v="0"/>
    <s v="Coghill"/>
    <x v="94"/>
    <n v="10554"/>
    <n v="1728.52"/>
  </r>
  <r>
    <x v="0"/>
    <s v="Farnham"/>
    <x v="95"/>
    <n v="10536"/>
    <n v="1645"/>
  </r>
  <r>
    <x v="1"/>
    <s v="Rayleigh"/>
    <x v="95"/>
    <n v="10550"/>
    <n v="683.3"/>
  </r>
  <r>
    <x v="0"/>
    <s v="Coghill"/>
    <x v="95"/>
    <n v="10551"/>
    <n v="1677.3"/>
  </r>
  <r>
    <x v="1"/>
    <s v="Bromley"/>
    <x v="95"/>
    <n v="10557"/>
    <n v="1152.5"/>
  </r>
  <r>
    <x v="0"/>
    <s v="Callahan"/>
    <x v="96"/>
    <n v="10560"/>
    <n v="1072.42"/>
  </r>
  <r>
    <x v="0"/>
    <s v="Fuller"/>
    <x v="96"/>
    <n v="10561"/>
    <n v="2844.5"/>
  </r>
  <r>
    <x v="0"/>
    <s v="Finchley"/>
    <x v="97"/>
    <n v="10558"/>
    <n v="2142.9"/>
  </r>
  <r>
    <x v="0"/>
    <s v="Finchley"/>
    <x v="98"/>
    <n v="10562"/>
    <n v="488.7"/>
  </r>
  <r>
    <x v="0"/>
    <s v="Farnham"/>
    <x v="99"/>
    <n v="10540"/>
    <n v="10191.700000000001"/>
  </r>
  <r>
    <x v="0"/>
    <s v="Fuller"/>
    <x v="99"/>
    <n v="10556"/>
    <n v="835.2"/>
  </r>
  <r>
    <x v="1"/>
    <s v="Gillingham"/>
    <x v="99"/>
    <n v="10559"/>
    <n v="520.41"/>
  </r>
  <r>
    <x v="0"/>
    <s v="Coghill"/>
    <x v="100"/>
    <n v="10564"/>
    <n v="1234.05"/>
  </r>
  <r>
    <x v="0"/>
    <s v="Finchley"/>
    <x v="101"/>
    <n v="10567"/>
    <n v="2519"/>
  </r>
  <r>
    <x v="0"/>
    <s v="Callahan"/>
    <x v="102"/>
    <n v="10565"/>
    <n v="639.9"/>
  </r>
  <r>
    <x v="1"/>
    <s v="Bromley"/>
    <x v="102"/>
    <n v="10566"/>
    <n v="1761"/>
  </r>
  <r>
    <x v="0"/>
    <s v="Farnham"/>
    <x v="103"/>
    <n v="10570"/>
    <n v="2465.25"/>
  </r>
  <r>
    <x v="1"/>
    <s v="Rayleigh"/>
    <x v="104"/>
    <n v="10573"/>
    <n v="2082"/>
  </r>
  <r>
    <x v="0"/>
    <s v="Fuller"/>
    <x v="105"/>
    <n v="10563"/>
    <n v="965"/>
  </r>
  <r>
    <x v="0"/>
    <s v="Farnham"/>
    <x v="106"/>
    <n v="10572"/>
    <n v="1501.08"/>
  </r>
  <r>
    <x v="0"/>
    <s v="Callahan"/>
    <x v="107"/>
    <n v="10545"/>
    <n v="210"/>
  </r>
  <r>
    <x v="0"/>
    <s v="Coghill"/>
    <x v="108"/>
    <n v="10574"/>
    <n v="764.3"/>
  </r>
  <r>
    <x v="1"/>
    <s v="Gloucester"/>
    <x v="108"/>
    <n v="10575"/>
    <n v="2147.4"/>
  </r>
  <r>
    <x v="0"/>
    <s v="Farnham"/>
    <x v="108"/>
    <n v="10576"/>
    <n v="838.45"/>
  </r>
  <r>
    <x v="1"/>
    <s v="Bromley"/>
    <x v="108"/>
    <n v="10577"/>
    <n v="569"/>
  </r>
  <r>
    <x v="0"/>
    <s v="Coghill"/>
    <x v="109"/>
    <n v="10580"/>
    <n v="1013.74"/>
  </r>
  <r>
    <x v="0"/>
    <s v="Farnham"/>
    <x v="110"/>
    <n v="10581"/>
    <n v="310"/>
  </r>
  <r>
    <x v="0"/>
    <s v="Callahan"/>
    <x v="111"/>
    <n v="10571"/>
    <n v="550.59"/>
  </r>
  <r>
    <x v="0"/>
    <s v="Finchley"/>
    <x v="111"/>
    <n v="10579"/>
    <n v="317.75"/>
  </r>
  <r>
    <x v="0"/>
    <s v="Fuller"/>
    <x v="111"/>
    <n v="10583"/>
    <n v="2237.5"/>
  </r>
  <r>
    <x v="0"/>
    <s v="Coghill"/>
    <x v="111"/>
    <n v="10584"/>
    <n v="593.75"/>
  </r>
  <r>
    <x v="0"/>
    <s v="Farnham"/>
    <x v="112"/>
    <n v="10568"/>
    <n v="155"/>
  </r>
  <r>
    <x v="1"/>
    <s v="Bromley"/>
    <x v="112"/>
    <n v="10586"/>
    <n v="23.8"/>
  </r>
  <r>
    <x v="0"/>
    <s v="Finchley"/>
    <x v="112"/>
    <n v="10587"/>
    <n v="807.38"/>
  </r>
  <r>
    <x v="1"/>
    <s v="Rayleigh"/>
    <x v="113"/>
    <n v="10585"/>
    <n v="142.5"/>
  </r>
  <r>
    <x v="0"/>
    <s v="Fuller"/>
    <x v="113"/>
    <n v="10588"/>
    <n v="3120"/>
  </r>
  <r>
    <x v="1"/>
    <s v="Gloucester"/>
    <x v="114"/>
    <n v="10569"/>
    <n v="890"/>
  </r>
  <r>
    <x v="0"/>
    <s v="Farnham"/>
    <x v="115"/>
    <n v="10582"/>
    <n v="330"/>
  </r>
  <r>
    <x v="0"/>
    <s v="Callahan"/>
    <x v="115"/>
    <n v="10589"/>
    <n v="72"/>
  </r>
  <r>
    <x v="0"/>
    <s v="Coghill"/>
    <x v="115"/>
    <n v="10590"/>
    <n v="1101"/>
  </r>
  <r>
    <x v="0"/>
    <s v="Fuller"/>
    <x v="115"/>
    <n v="10595"/>
    <n v="4725"/>
  </r>
  <r>
    <x v="0"/>
    <s v="Finchley"/>
    <x v="116"/>
    <n v="10591"/>
    <n v="812.5"/>
  </r>
  <r>
    <x v="0"/>
    <s v="Farnham"/>
    <x v="116"/>
    <n v="10592"/>
    <n v="516.46"/>
  </r>
  <r>
    <x v="0"/>
    <s v="Farnham"/>
    <x v="116"/>
    <n v="10594"/>
    <n v="565.5"/>
  </r>
  <r>
    <x v="1"/>
    <s v="Rayleigh"/>
    <x v="117"/>
    <n v="10597"/>
    <n v="718.08"/>
  </r>
  <r>
    <x v="0"/>
    <s v="Finchley"/>
    <x v="117"/>
    <n v="10598"/>
    <n v="2388.5"/>
  </r>
  <r>
    <x v="1"/>
    <s v="Gillingham"/>
    <x v="118"/>
    <n v="10599"/>
    <n v="493"/>
  </r>
  <r>
    <x v="0"/>
    <s v="Coghill"/>
    <x v="118"/>
    <n v="10600"/>
    <n v="479.8"/>
  </r>
  <r>
    <x v="1"/>
    <s v="Rayleigh"/>
    <x v="119"/>
    <n v="10601"/>
    <n v="2285"/>
  </r>
  <r>
    <x v="0"/>
    <s v="Callahan"/>
    <x v="119"/>
    <n v="10602"/>
    <n v="48.75"/>
  </r>
  <r>
    <x v="0"/>
    <s v="Coghill"/>
    <x v="120"/>
    <n v="10578"/>
    <n v="477"/>
  </r>
  <r>
    <x v="1"/>
    <s v="Gloucester"/>
    <x v="120"/>
    <n v="10607"/>
    <n v="6475.4"/>
  </r>
  <r>
    <x v="0"/>
    <s v="Finchley"/>
    <x v="121"/>
    <n v="10604"/>
    <n v="230.85"/>
  </r>
  <r>
    <x v="0"/>
    <s v="Finchley"/>
    <x v="121"/>
    <n v="10605"/>
    <n v="4109.6899999999996"/>
  </r>
  <r>
    <x v="1"/>
    <s v="Rayleigh"/>
    <x v="122"/>
    <n v="10609"/>
    <n v="424"/>
  </r>
  <r>
    <x v="0"/>
    <s v="Coghill"/>
    <x v="123"/>
    <n v="10606"/>
    <n v="1130.4000000000001"/>
  </r>
  <r>
    <x v="0"/>
    <s v="Coghill"/>
    <x v="124"/>
    <n v="10608"/>
    <n v="1064"/>
  </r>
  <r>
    <x v="1"/>
    <s v="Gillingham"/>
    <x v="124"/>
    <n v="10611"/>
    <n v="808"/>
  </r>
  <r>
    <x v="0"/>
    <s v="Finchley"/>
    <x v="124"/>
    <n v="10612"/>
    <n v="6375"/>
  </r>
  <r>
    <x v="0"/>
    <s v="Coghill"/>
    <x v="124"/>
    <n v="10613"/>
    <n v="353.2"/>
  </r>
  <r>
    <x v="0"/>
    <s v="Callahan"/>
    <x v="124"/>
    <n v="10614"/>
    <n v="464"/>
  </r>
  <r>
    <x v="0"/>
    <s v="Coghill"/>
    <x v="125"/>
    <n v="10617"/>
    <n v="1402.5"/>
  </r>
  <r>
    <x v="0"/>
    <s v="Finchley"/>
    <x v="126"/>
    <n v="10616"/>
    <n v="4806.99"/>
  </r>
  <r>
    <x v="0"/>
    <s v="Callahan"/>
    <x v="127"/>
    <n v="10610"/>
    <n v="299.25"/>
  </r>
  <r>
    <x v="0"/>
    <s v="Fuller"/>
    <x v="127"/>
    <n v="10615"/>
    <n v="120"/>
  </r>
  <r>
    <x v="0"/>
    <s v="Farnham"/>
    <x v="128"/>
    <n v="10619"/>
    <n v="1260"/>
  </r>
  <r>
    <x v="0"/>
    <s v="Callahan"/>
    <x v="129"/>
    <n v="10603"/>
    <n v="1483"/>
  </r>
  <r>
    <x v="0"/>
    <s v="Finchley"/>
    <x v="129"/>
    <n v="10618"/>
    <n v="2697.5"/>
  </r>
  <r>
    <x v="0"/>
    <s v="Coghill"/>
    <x v="130"/>
    <n v="10621"/>
    <n v="758.5"/>
  </r>
  <r>
    <x v="0"/>
    <s v="Coghill"/>
    <x v="130"/>
    <n v="10622"/>
    <n v="560"/>
  </r>
  <r>
    <x v="0"/>
    <s v="Callahan"/>
    <x v="131"/>
    <n v="10596"/>
    <n v="1180.8800000000001"/>
  </r>
  <r>
    <x v="0"/>
    <s v="Callahan"/>
    <x v="131"/>
    <n v="10623"/>
    <n v="1336.95"/>
  </r>
  <r>
    <x v="1"/>
    <s v="Rayleigh"/>
    <x v="132"/>
    <n v="10593"/>
    <n v="1994.4"/>
  </r>
  <r>
    <x v="0"/>
    <s v="Fuller"/>
    <x v="133"/>
    <n v="10620"/>
    <n v="57.5"/>
  </r>
  <r>
    <x v="0"/>
    <s v="Farnham"/>
    <x v="133"/>
    <n v="10625"/>
    <n v="479.75"/>
  </r>
  <r>
    <x v="0"/>
    <s v="Callahan"/>
    <x v="134"/>
    <n v="10631"/>
    <n v="55.8"/>
  </r>
  <r>
    <x v="1"/>
    <s v="Rayleigh"/>
    <x v="135"/>
    <n v="10633"/>
    <n v="5510.59"/>
  </r>
  <r>
    <x v="0"/>
    <s v="Coghill"/>
    <x v="136"/>
    <n v="10624"/>
    <n v="1393.24"/>
  </r>
  <r>
    <x v="0"/>
    <s v="Finchley"/>
    <x v="136"/>
    <n v="10630"/>
    <n v="903.6"/>
  </r>
  <r>
    <x v="0"/>
    <s v="Callahan"/>
    <x v="136"/>
    <n v="10632"/>
    <n v="589"/>
  </r>
  <r>
    <x v="0"/>
    <s v="Finchley"/>
    <x v="137"/>
    <n v="10626"/>
    <n v="1503.6"/>
  </r>
  <r>
    <x v="0"/>
    <s v="Coghill"/>
    <x v="137"/>
    <n v="10628"/>
    <n v="450"/>
  </r>
  <r>
    <x v="0"/>
    <s v="Coghill"/>
    <x v="137"/>
    <n v="10629"/>
    <n v="2775.05"/>
  </r>
  <r>
    <x v="0"/>
    <s v="Callahan"/>
    <x v="138"/>
    <n v="10627"/>
    <n v="1185.75"/>
  </r>
  <r>
    <x v="0"/>
    <s v="Coghill"/>
    <x v="138"/>
    <n v="10634"/>
    <n v="4985.5"/>
  </r>
  <r>
    <x v="0"/>
    <s v="Callahan"/>
    <x v="138"/>
    <n v="10635"/>
    <n v="1326.22"/>
  </r>
  <r>
    <x v="0"/>
    <s v="Coghill"/>
    <x v="139"/>
    <n v="10636"/>
    <n v="629.5"/>
  </r>
  <r>
    <x v="1"/>
    <s v="Gillingham"/>
    <x v="139"/>
    <n v="10637"/>
    <n v="2761.94"/>
  </r>
  <r>
    <x v="0"/>
    <s v="Coghill"/>
    <x v="139"/>
    <n v="10641"/>
    <n v="2054"/>
  </r>
  <r>
    <x v="1"/>
    <s v="Rayleigh"/>
    <x v="140"/>
    <n v="10639"/>
    <n v="500"/>
  </r>
  <r>
    <x v="0"/>
    <s v="Coghill"/>
    <x v="141"/>
    <n v="10640"/>
    <n v="708.75"/>
  </r>
  <r>
    <x v="1"/>
    <s v="Gloucester"/>
    <x v="142"/>
    <n v="10649"/>
    <n v="1434"/>
  </r>
  <r>
    <x v="0"/>
    <s v="Farnham"/>
    <x v="143"/>
    <n v="10638"/>
    <n v="2720.05"/>
  </r>
  <r>
    <x v="0"/>
    <s v="Farnham"/>
    <x v="143"/>
    <n v="10644"/>
    <n v="1371.8"/>
  </r>
  <r>
    <x v="1"/>
    <s v="Gillingham"/>
    <x v="144"/>
    <n v="10643"/>
    <n v="814.5"/>
  </r>
  <r>
    <x v="0"/>
    <s v="Coghill"/>
    <x v="144"/>
    <n v="10645"/>
    <n v="1535"/>
  </r>
  <r>
    <x v="1"/>
    <s v="Bromley"/>
    <x v="145"/>
    <n v="10646"/>
    <n v="1446"/>
  </r>
  <r>
    <x v="0"/>
    <s v="Coghill"/>
    <x v="145"/>
    <n v="10647"/>
    <n v="636"/>
  </r>
  <r>
    <x v="1"/>
    <s v="Gloucester"/>
    <x v="145"/>
    <n v="10650"/>
    <n v="1779.2"/>
  </r>
  <r>
    <x v="1"/>
    <s v="Rayleigh"/>
    <x v="146"/>
    <n v="10642"/>
    <n v="696"/>
  </r>
  <r>
    <x v="0"/>
    <s v="Coghill"/>
    <x v="147"/>
    <n v="10652"/>
    <n v="318.83999999999997"/>
  </r>
  <r>
    <x v="0"/>
    <s v="Coghill"/>
    <x v="147"/>
    <n v="10658"/>
    <n v="4464.6000000000004"/>
  </r>
  <r>
    <x v="1"/>
    <s v="Gloucester"/>
    <x v="148"/>
    <n v="10648"/>
    <n v="372.37"/>
  </r>
  <r>
    <x v="1"/>
    <s v="Gillingham"/>
    <x v="149"/>
    <n v="10656"/>
    <n v="604.21"/>
  </r>
  <r>
    <x v="1"/>
    <s v="Rayleigh"/>
    <x v="149"/>
    <n v="10659"/>
    <n v="1227.02"/>
  </r>
  <r>
    <x v="0"/>
    <s v="Callahan"/>
    <x v="150"/>
    <n v="10651"/>
    <n v="397.8"/>
  </r>
  <r>
    <x v="1"/>
    <s v="Gloucester"/>
    <x v="150"/>
    <n v="10654"/>
    <n v="601.83000000000004"/>
  </r>
  <r>
    <x v="0"/>
    <s v="Finchley"/>
    <x v="150"/>
    <n v="10655"/>
    <n v="154.4"/>
  </r>
  <r>
    <x v="0"/>
    <s v="Fuller"/>
    <x v="151"/>
    <n v="10657"/>
    <n v="4371.6000000000004"/>
  </r>
  <r>
    <x v="1"/>
    <s v="Rayleigh"/>
    <x v="151"/>
    <n v="10661"/>
    <n v="562.6"/>
  </r>
  <r>
    <x v="0"/>
    <s v="Finchley"/>
    <x v="152"/>
    <n v="10665"/>
    <n v="1295"/>
  </r>
  <r>
    <x v="0"/>
    <s v="Farnham"/>
    <x v="153"/>
    <n v="10662"/>
    <n v="125"/>
  </r>
  <r>
    <x v="0"/>
    <s v="Coghill"/>
    <x v="153"/>
    <n v="10670"/>
    <n v="2301.75"/>
  </r>
  <r>
    <x v="0"/>
    <s v="Finchley"/>
    <x v="154"/>
    <n v="10653"/>
    <n v="1083.1500000000001"/>
  </r>
  <r>
    <x v="0"/>
    <s v="Finchley"/>
    <x v="154"/>
    <n v="10664"/>
    <n v="1288.3900000000001"/>
  </r>
  <r>
    <x v="1"/>
    <s v="Rayleigh"/>
    <x v="154"/>
    <n v="10667"/>
    <n v="1536.8"/>
  </r>
  <r>
    <x v="0"/>
    <s v="Fuller"/>
    <x v="154"/>
    <n v="10673"/>
    <n v="412.35"/>
  </r>
  <r>
    <x v="1"/>
    <s v="Rayleigh"/>
    <x v="155"/>
    <n v="10666"/>
    <n v="4666.9399999999996"/>
  </r>
  <r>
    <x v="0"/>
    <s v="Fuller"/>
    <x v="155"/>
    <n v="10669"/>
    <n v="570"/>
  </r>
  <r>
    <x v="0"/>
    <s v="Finchley"/>
    <x v="156"/>
    <n v="10668"/>
    <n v="625.27"/>
  </r>
  <r>
    <x v="1"/>
    <s v="Gloucester"/>
    <x v="156"/>
    <n v="10675"/>
    <n v="1423"/>
  </r>
  <r>
    <x v="0"/>
    <s v="Finchley"/>
    <x v="157"/>
    <n v="10671"/>
    <n v="920.1"/>
  </r>
  <r>
    <x v="1"/>
    <s v="Bromley"/>
    <x v="158"/>
    <n v="10672"/>
    <n v="3815.25"/>
  </r>
  <r>
    <x v="0"/>
    <s v="Finchley"/>
    <x v="158"/>
    <n v="10677"/>
    <n v="813.36"/>
  </r>
  <r>
    <x v="0"/>
    <s v="Finchley"/>
    <x v="158"/>
    <n v="10680"/>
    <n v="1261.8800000000001"/>
  </r>
  <r>
    <x v="0"/>
    <s v="Fuller"/>
    <x v="159"/>
    <n v="10676"/>
    <n v="534.85"/>
  </r>
  <r>
    <x v="0"/>
    <s v="Coghill"/>
    <x v="160"/>
    <n v="10674"/>
    <n v="45"/>
  </r>
  <r>
    <x v="0"/>
    <s v="Callahan"/>
    <x v="160"/>
    <n v="10679"/>
    <n v="660"/>
  </r>
  <r>
    <x v="0"/>
    <s v="Farnham"/>
    <x v="160"/>
    <n v="10681"/>
    <n v="1287.4000000000001"/>
  </r>
  <r>
    <x v="0"/>
    <s v="Farnham"/>
    <x v="160"/>
    <n v="10684"/>
    <n v="1768"/>
  </r>
  <r>
    <x v="0"/>
    <s v="Farnham"/>
    <x v="161"/>
    <n v="10682"/>
    <n v="375.5"/>
  </r>
  <r>
    <x v="0"/>
    <s v="Fuller"/>
    <x v="161"/>
    <n v="10683"/>
    <n v="63"/>
  </r>
  <r>
    <x v="0"/>
    <s v="Fuller"/>
    <x v="162"/>
    <n v="10663"/>
    <n v="1930.4"/>
  </r>
  <r>
    <x v="0"/>
    <s v="Coghill"/>
    <x v="162"/>
    <n v="10685"/>
    <n v="801.1"/>
  </r>
  <r>
    <x v="0"/>
    <s v="Finchley"/>
    <x v="162"/>
    <n v="10690"/>
    <n v="862.5"/>
  </r>
  <r>
    <x v="0"/>
    <s v="Coghill"/>
    <x v="163"/>
    <n v="10688"/>
    <n v="3160.6"/>
  </r>
  <r>
    <x v="0"/>
    <s v="Finchley"/>
    <x v="163"/>
    <n v="10689"/>
    <n v="472.5"/>
  </r>
  <r>
    <x v="0"/>
    <s v="Fuller"/>
    <x v="164"/>
    <n v="10686"/>
    <n v="1404.45"/>
  </r>
  <r>
    <x v="0"/>
    <s v="Callahan"/>
    <x v="165"/>
    <n v="10694"/>
    <n v="4825"/>
  </r>
  <r>
    <x v="0"/>
    <s v="Farnham"/>
    <x v="166"/>
    <n v="10693"/>
    <n v="2071.1999999999998"/>
  </r>
  <r>
    <x v="0"/>
    <s v="Coghill"/>
    <x v="167"/>
    <n v="10692"/>
    <n v="878"/>
  </r>
  <r>
    <x v="0"/>
    <s v="Farnham"/>
    <x v="167"/>
    <n v="10699"/>
    <n v="114"/>
  </r>
  <r>
    <x v="1"/>
    <s v="Rayleigh"/>
    <x v="168"/>
    <n v="10695"/>
    <n v="642"/>
  </r>
  <r>
    <x v="0"/>
    <s v="Callahan"/>
    <x v="168"/>
    <n v="10696"/>
    <n v="996"/>
  </r>
  <r>
    <x v="0"/>
    <s v="Farnham"/>
    <x v="168"/>
    <n v="10697"/>
    <n v="805.43"/>
  </r>
  <r>
    <x v="0"/>
    <s v="Callahan"/>
    <x v="169"/>
    <n v="10660"/>
    <n v="1701"/>
  </r>
  <r>
    <x v="1"/>
    <s v="Gillingham"/>
    <x v="169"/>
    <n v="10701"/>
    <n v="2864.5"/>
  </r>
  <r>
    <x v="1"/>
    <s v="Rayleigh"/>
    <x v="170"/>
    <n v="10678"/>
    <n v="5256.5"/>
  </r>
  <r>
    <x v="0"/>
    <s v="Farnham"/>
    <x v="170"/>
    <n v="10700"/>
    <n v="1638.4"/>
  </r>
  <r>
    <x v="0"/>
    <s v="Coghill"/>
    <x v="171"/>
    <n v="10698"/>
    <n v="3436.45"/>
  </r>
  <r>
    <x v="1"/>
    <s v="Gillingham"/>
    <x v="172"/>
    <n v="10703"/>
    <n v="2545"/>
  </r>
  <r>
    <x v="0"/>
    <s v="Coghill"/>
    <x v="173"/>
    <n v="10702"/>
    <n v="330"/>
  </r>
  <r>
    <x v="0"/>
    <s v="Callahan"/>
    <x v="173"/>
    <n v="10706"/>
    <n v="1893"/>
  </r>
  <r>
    <x v="0"/>
    <s v="Fuller"/>
    <x v="174"/>
    <n v="10691"/>
    <n v="10164.799999999999"/>
  </r>
  <r>
    <x v="0"/>
    <s v="Coghill"/>
    <x v="175"/>
    <n v="10707"/>
    <n v="1641"/>
  </r>
  <r>
    <x v="0"/>
    <s v="Finchley"/>
    <x v="175"/>
    <n v="10710"/>
    <n v="93.5"/>
  </r>
  <r>
    <x v="0"/>
    <s v="Finchley"/>
    <x v="176"/>
    <n v="10713"/>
    <n v="2827.9"/>
  </r>
  <r>
    <x v="1"/>
    <s v="Gloucester"/>
    <x v="177"/>
    <n v="10714"/>
    <n v="2205.75"/>
  </r>
  <r>
    <x v="0"/>
    <s v="Coghill"/>
    <x v="177"/>
    <n v="10716"/>
    <n v="706"/>
  </r>
  <r>
    <x v="1"/>
    <s v="Gloucester"/>
    <x v="178"/>
    <n v="10711"/>
    <n v="4451.7"/>
  </r>
  <r>
    <x v="0"/>
    <s v="Farnham"/>
    <x v="178"/>
    <n v="10715"/>
    <n v="1296"/>
  </r>
  <r>
    <x v="0"/>
    <s v="Finchley"/>
    <x v="178"/>
    <n v="10717"/>
    <n v="1270.75"/>
  </r>
  <r>
    <x v="0"/>
    <s v="Finchley"/>
    <x v="178"/>
    <n v="10718"/>
    <n v="3463"/>
  </r>
  <r>
    <x v="1"/>
    <s v="Bromley"/>
    <x v="179"/>
    <n v="10687"/>
    <n v="4960.8999999999996"/>
  </r>
  <r>
    <x v="0"/>
    <s v="Farnham"/>
    <x v="180"/>
    <n v="10712"/>
    <n v="1233.48"/>
  </r>
  <r>
    <x v="1"/>
    <s v="Gloucester"/>
    <x v="180"/>
    <n v="10721"/>
    <n v="923.87"/>
  </r>
  <r>
    <x v="0"/>
    <s v="Callahan"/>
    <x v="181"/>
    <n v="10722"/>
    <n v="1570"/>
  </r>
  <r>
    <x v="1"/>
    <s v="Gillingham"/>
    <x v="182"/>
    <n v="10708"/>
    <n v="180.4"/>
  </r>
  <r>
    <x v="0"/>
    <s v="Callahan"/>
    <x v="182"/>
    <n v="10719"/>
    <n v="844.25"/>
  </r>
  <r>
    <x v="0"/>
    <s v="Callahan"/>
    <x v="182"/>
    <n v="10720"/>
    <n v="550"/>
  </r>
  <r>
    <x v="0"/>
    <s v="Callahan"/>
    <x v="182"/>
    <n v="10724"/>
    <n v="638.5"/>
  </r>
  <r>
    <x v="0"/>
    <s v="Coghill"/>
    <x v="182"/>
    <n v="10725"/>
    <n v="287.8"/>
  </r>
  <r>
    <x v="1"/>
    <s v="Gillingham"/>
    <x v="183"/>
    <n v="10704"/>
    <n v="595.5"/>
  </r>
  <r>
    <x v="0"/>
    <s v="Farnham"/>
    <x v="183"/>
    <n v="10732"/>
    <n v="360"/>
  </r>
  <r>
    <x v="0"/>
    <s v="Finchley"/>
    <x v="184"/>
    <n v="10733"/>
    <n v="1459"/>
  </r>
  <r>
    <x v="0"/>
    <s v="Coghill"/>
    <x v="185"/>
    <n v="10728"/>
    <n v="1296.75"/>
  </r>
  <r>
    <x v="0"/>
    <s v="Fuller"/>
    <x v="186"/>
    <n v="10734"/>
    <n v="1498.35"/>
  </r>
  <r>
    <x v="0"/>
    <s v="Callahan"/>
    <x v="187"/>
    <n v="10729"/>
    <n v="1850"/>
  </r>
  <r>
    <x v="1"/>
    <s v="Gloucester"/>
    <x v="187"/>
    <n v="10730"/>
    <n v="484.25"/>
  </r>
  <r>
    <x v="1"/>
    <s v="Rayleigh"/>
    <x v="187"/>
    <n v="10731"/>
    <n v="1890.5"/>
  </r>
  <r>
    <x v="0"/>
    <s v="Farnham"/>
    <x v="188"/>
    <n v="10739"/>
    <n v="240"/>
  </r>
  <r>
    <x v="1"/>
    <s v="Bromley"/>
    <x v="189"/>
    <n v="10705"/>
    <n v="378"/>
  </r>
  <r>
    <x v="0"/>
    <s v="Fuller"/>
    <x v="189"/>
    <n v="10737"/>
    <n v="139.80000000000001"/>
  </r>
  <r>
    <x v="0"/>
    <s v="Fuller"/>
    <x v="189"/>
    <n v="10738"/>
    <n v="52.35"/>
  </r>
  <r>
    <x v="0"/>
    <s v="Coghill"/>
    <x v="189"/>
    <n v="10741"/>
    <n v="228"/>
  </r>
  <r>
    <x v="0"/>
    <s v="Farnham"/>
    <x v="189"/>
    <n v="10742"/>
    <n v="3118"/>
  </r>
  <r>
    <x v="0"/>
    <s v="Finchley"/>
    <x v="190"/>
    <n v="10709"/>
    <n v="3424"/>
  </r>
  <r>
    <x v="1"/>
    <s v="Gillingham"/>
    <x v="191"/>
    <n v="10735"/>
    <n v="536.4"/>
  </r>
  <r>
    <x v="1"/>
    <s v="Bromley"/>
    <x v="191"/>
    <n v="10736"/>
    <n v="997"/>
  </r>
  <r>
    <x v="0"/>
    <s v="Finchley"/>
    <x v="191"/>
    <n v="10743"/>
    <n v="319.2"/>
  </r>
  <r>
    <x v="0"/>
    <s v="Finchley"/>
    <x v="191"/>
    <n v="10746"/>
    <n v="2311.6999999999998"/>
  </r>
  <r>
    <x v="1"/>
    <s v="Gillingham"/>
    <x v="192"/>
    <n v="10744"/>
    <n v="736"/>
  </r>
  <r>
    <x v="1"/>
    <s v="Bromley"/>
    <x v="192"/>
    <n v="10750"/>
    <n v="1590.56"/>
  </r>
  <r>
    <x v="0"/>
    <s v="Farnham"/>
    <x v="193"/>
    <n v="10723"/>
    <n v="468.45"/>
  </r>
  <r>
    <x v="0"/>
    <s v="Coghill"/>
    <x v="193"/>
    <n v="10740"/>
    <n v="1416"/>
  </r>
  <r>
    <x v="1"/>
    <s v="Gillingham"/>
    <x v="194"/>
    <n v="10747"/>
    <n v="1912.85"/>
  </r>
  <r>
    <x v="1"/>
    <s v="Bromley"/>
    <x v="195"/>
    <n v="10745"/>
    <n v="4529.8"/>
  </r>
  <r>
    <x v="0"/>
    <s v="Farnham"/>
    <x v="195"/>
    <n v="10753"/>
    <n v="88"/>
  </r>
  <r>
    <x v="1"/>
    <s v="Gillingham"/>
    <x v="195"/>
    <n v="10754"/>
    <n v="55.2"/>
  </r>
  <r>
    <x v="0"/>
    <s v="Farnham"/>
    <x v="196"/>
    <n v="10748"/>
    <n v="2196"/>
  </r>
  <r>
    <x v="0"/>
    <s v="Fuller"/>
    <x v="196"/>
    <n v="10752"/>
    <n v="252"/>
  </r>
  <r>
    <x v="0"/>
    <s v="Coghill"/>
    <x v="196"/>
    <n v="10755"/>
    <n v="1948.5"/>
  </r>
  <r>
    <x v="0"/>
    <s v="Callahan"/>
    <x v="197"/>
    <n v="10756"/>
    <n v="1990"/>
  </r>
  <r>
    <x v="0"/>
    <s v="Farnham"/>
    <x v="198"/>
    <n v="10751"/>
    <n v="1631.48"/>
  </r>
  <r>
    <x v="0"/>
    <s v="Farnham"/>
    <x v="199"/>
    <n v="10758"/>
    <n v="1644.6"/>
  </r>
  <r>
    <x v="0"/>
    <s v="Coghill"/>
    <x v="200"/>
    <n v="10726"/>
    <n v="655"/>
  </r>
  <r>
    <x v="0"/>
    <s v="Fuller"/>
    <x v="200"/>
    <n v="10727"/>
    <n v="1624.5"/>
  </r>
  <r>
    <x v="1"/>
    <s v="Gloucester"/>
    <x v="201"/>
    <n v="10761"/>
    <n v="507"/>
  </r>
  <r>
    <x v="0"/>
    <s v="Farnham"/>
    <x v="201"/>
    <n v="10763"/>
    <n v="616"/>
  </r>
  <r>
    <x v="1"/>
    <s v="Gillingham"/>
    <x v="201"/>
    <n v="10764"/>
    <n v="2286"/>
  </r>
  <r>
    <x v="0"/>
    <s v="Farnham"/>
    <x v="202"/>
    <n v="10762"/>
    <n v="4337"/>
  </r>
  <r>
    <x v="0"/>
    <s v="Farnham"/>
    <x v="202"/>
    <n v="10765"/>
    <n v="1515.6"/>
  </r>
  <r>
    <x v="0"/>
    <s v="Coghill"/>
    <x v="202"/>
    <n v="10766"/>
    <n v="2310"/>
  </r>
  <r>
    <x v="0"/>
    <s v="Coghill"/>
    <x v="203"/>
    <n v="10760"/>
    <n v="2917"/>
  </r>
  <r>
    <x v="0"/>
    <s v="Farnham"/>
    <x v="204"/>
    <n v="10759"/>
    <n v="320"/>
  </r>
  <r>
    <x v="0"/>
    <s v="Farnham"/>
    <x v="204"/>
    <n v="10769"/>
    <n v="1684.27"/>
  </r>
  <r>
    <x v="0"/>
    <s v="Coghill"/>
    <x v="204"/>
    <n v="10774"/>
    <n v="868.75"/>
  </r>
  <r>
    <x v="1"/>
    <s v="Gillingham"/>
    <x v="205"/>
    <n v="10757"/>
    <n v="3082"/>
  </r>
  <r>
    <x v="0"/>
    <s v="Coghill"/>
    <x v="205"/>
    <n v="10767"/>
    <n v="28"/>
  </r>
  <r>
    <x v="0"/>
    <s v="Farnham"/>
    <x v="205"/>
    <n v="10768"/>
    <n v="1477"/>
  </r>
  <r>
    <x v="0"/>
    <s v="Finchley"/>
    <x v="206"/>
    <n v="10773"/>
    <n v="2030.4"/>
  </r>
  <r>
    <x v="0"/>
    <s v="Callahan"/>
    <x v="207"/>
    <n v="10770"/>
    <n v="236.25"/>
  </r>
  <r>
    <x v="0"/>
    <s v="Finchley"/>
    <x v="208"/>
    <n v="10776"/>
    <n v="6635.27"/>
  </r>
  <r>
    <x v="0"/>
    <s v="Coghill"/>
    <x v="209"/>
    <n v="10749"/>
    <n v="1080"/>
  </r>
  <r>
    <x v="0"/>
    <s v="Farnham"/>
    <x v="209"/>
    <n v="10772"/>
    <n v="3603.22"/>
  </r>
  <r>
    <x v="0"/>
    <s v="Fuller"/>
    <x v="209"/>
    <n v="10781"/>
    <n v="975.88"/>
  </r>
  <r>
    <x v="0"/>
    <s v="Coghill"/>
    <x v="209"/>
    <n v="10783"/>
    <n v="1442.5"/>
  </r>
  <r>
    <x v="1"/>
    <s v="Bromley"/>
    <x v="210"/>
    <n v="10782"/>
    <n v="12.5"/>
  </r>
  <r>
    <x v="0"/>
    <s v="Coghill"/>
    <x v="210"/>
    <n v="10784"/>
    <n v="1488"/>
  </r>
  <r>
    <x v="0"/>
    <s v="Callahan"/>
    <x v="211"/>
    <n v="10786"/>
    <n v="1531.08"/>
  </r>
  <r>
    <x v="0"/>
    <s v="Farnham"/>
    <x v="212"/>
    <n v="10778"/>
    <n v="96.5"/>
  </r>
  <r>
    <x v="0"/>
    <s v="Finchley"/>
    <x v="212"/>
    <n v="10785"/>
    <n v="387.5"/>
  </r>
  <r>
    <x v="0"/>
    <s v="Fuller"/>
    <x v="213"/>
    <n v="10780"/>
    <n v="720"/>
  </r>
  <r>
    <x v="1"/>
    <s v="Rayleigh"/>
    <x v="214"/>
    <n v="10775"/>
    <n v="228"/>
  </r>
  <r>
    <x v="0"/>
    <s v="Fuller"/>
    <x v="214"/>
    <n v="10787"/>
    <n v="2622.76"/>
  </r>
  <r>
    <x v="1"/>
    <s v="Gillingham"/>
    <x v="214"/>
    <n v="10790"/>
    <n v="722.5"/>
  </r>
  <r>
    <x v="0"/>
    <s v="Finchley"/>
    <x v="215"/>
    <n v="10789"/>
    <n v="3687"/>
  </r>
  <r>
    <x v="0"/>
    <s v="Finchley"/>
    <x v="215"/>
    <n v="10792"/>
    <n v="399.85"/>
  </r>
  <r>
    <x v="0"/>
    <s v="Coghill"/>
    <x v="215"/>
    <n v="10801"/>
    <n v="3026.85"/>
  </r>
  <r>
    <x v="1"/>
    <s v="Gillingham"/>
    <x v="216"/>
    <n v="10791"/>
    <n v="1829.76"/>
  </r>
  <r>
    <x v="1"/>
    <s v="Gillingham"/>
    <x v="217"/>
    <n v="10794"/>
    <n v="314.76"/>
  </r>
  <r>
    <x v="0"/>
    <s v="Coghill"/>
    <x v="217"/>
    <n v="10802"/>
    <n v="2942.81"/>
  </r>
  <r>
    <x v="1"/>
    <s v="Rayleigh"/>
    <x v="218"/>
    <n v="10797"/>
    <n v="420"/>
  </r>
  <r>
    <x v="0"/>
    <s v="Fuller"/>
    <x v="218"/>
    <n v="10798"/>
    <n v="446.6"/>
  </r>
  <r>
    <x v="1"/>
    <s v="Bromley"/>
    <x v="218"/>
    <n v="10799"/>
    <n v="1553.5"/>
  </r>
  <r>
    <x v="0"/>
    <s v="Finchley"/>
    <x v="218"/>
    <n v="10800"/>
    <n v="1468.93"/>
  </r>
  <r>
    <x v="0"/>
    <s v="Farnham"/>
    <x v="218"/>
    <n v="10806"/>
    <n v="439.6"/>
  </r>
  <r>
    <x v="0"/>
    <s v="Coghill"/>
    <x v="219"/>
    <n v="10803"/>
    <n v="1193.01"/>
  </r>
  <r>
    <x v="1"/>
    <s v="Gillingham"/>
    <x v="220"/>
    <n v="10804"/>
    <n v="2278.4"/>
  </r>
  <r>
    <x v="1"/>
    <s v="Rayleigh"/>
    <x v="220"/>
    <n v="10809"/>
    <n v="140"/>
  </r>
  <r>
    <x v="0"/>
    <s v="Fuller"/>
    <x v="220"/>
    <n v="10810"/>
    <n v="187"/>
  </r>
  <r>
    <x v="0"/>
    <s v="Farnham"/>
    <x v="221"/>
    <n v="10793"/>
    <n v="191.1"/>
  </r>
  <r>
    <x v="0"/>
    <s v="Callahan"/>
    <x v="221"/>
    <n v="10811"/>
    <n v="852"/>
  </r>
  <r>
    <x v="0"/>
    <s v="Fuller"/>
    <x v="222"/>
    <n v="10805"/>
    <n v="2775"/>
  </r>
  <r>
    <x v="0"/>
    <s v="Fuller"/>
    <x v="222"/>
    <n v="10808"/>
    <n v="1411"/>
  </r>
  <r>
    <x v="0"/>
    <s v="Finchley"/>
    <x v="222"/>
    <n v="10813"/>
    <n v="602.4"/>
  </r>
  <r>
    <x v="1"/>
    <s v="Gloucester"/>
    <x v="223"/>
    <n v="10812"/>
    <n v="1692.8"/>
  </r>
  <r>
    <x v="1"/>
    <s v="Rayleigh"/>
    <x v="223"/>
    <n v="10818"/>
    <n v="833"/>
  </r>
  <r>
    <x v="0"/>
    <s v="Farnham"/>
    <x v="224"/>
    <n v="10817"/>
    <n v="10952.84"/>
  </r>
  <r>
    <x v="0"/>
    <s v="Farnham"/>
    <x v="224"/>
    <n v="10820"/>
    <n v="1140"/>
  </r>
  <r>
    <x v="1"/>
    <s v="Gloucester"/>
    <x v="224"/>
    <n v="10823"/>
    <n v="2826"/>
  </r>
  <r>
    <x v="0"/>
    <s v="Farnham"/>
    <x v="225"/>
    <n v="10779"/>
    <n v="1335"/>
  </r>
  <r>
    <x v="0"/>
    <s v="Farnham"/>
    <x v="225"/>
    <n v="10796"/>
    <n v="2341.36"/>
  </r>
  <r>
    <x v="0"/>
    <s v="Farnham"/>
    <x v="225"/>
    <n v="10814"/>
    <n v="1788.45"/>
  </r>
  <r>
    <x v="0"/>
    <s v="Fuller"/>
    <x v="225"/>
    <n v="10815"/>
    <n v="40"/>
  </r>
  <r>
    <x v="0"/>
    <s v="Finchley"/>
    <x v="225"/>
    <n v="10825"/>
    <n v="1030.76"/>
  </r>
  <r>
    <x v="0"/>
    <s v="Finchley"/>
    <x v="226"/>
    <n v="10821"/>
    <n v="678"/>
  </r>
  <r>
    <x v="0"/>
    <s v="Fuller"/>
    <x v="227"/>
    <n v="10819"/>
    <n v="477"/>
  </r>
  <r>
    <x v="1"/>
    <s v="Gillingham"/>
    <x v="227"/>
    <n v="10822"/>
    <n v="237.9"/>
  </r>
  <r>
    <x v="0"/>
    <s v="Finchley"/>
    <x v="228"/>
    <n v="10788"/>
    <n v="731.5"/>
  </r>
  <r>
    <x v="0"/>
    <s v="Fuller"/>
    <x v="228"/>
    <n v="10832"/>
    <n v="475.11"/>
  </r>
  <r>
    <x v="0"/>
    <s v="Finchley"/>
    <x v="228"/>
    <n v="10834"/>
    <n v="1432.71"/>
  </r>
  <r>
    <x v="0"/>
    <s v="Callahan"/>
    <x v="229"/>
    <n v="10795"/>
    <n v="2158"/>
  </r>
  <r>
    <x v="1"/>
    <s v="Rayleigh"/>
    <x v="230"/>
    <n v="10777"/>
    <n v="224"/>
  </r>
  <r>
    <x v="0"/>
    <s v="Coghill"/>
    <x v="230"/>
    <n v="10830"/>
    <n v="1974"/>
  </r>
  <r>
    <x v="0"/>
    <s v="Finchley"/>
    <x v="230"/>
    <n v="10835"/>
    <n v="845.8"/>
  </r>
  <r>
    <x v="1"/>
    <s v="Rayleigh"/>
    <x v="230"/>
    <n v="10836"/>
    <n v="4705.5"/>
  </r>
  <r>
    <x v="0"/>
    <s v="Farnham"/>
    <x v="231"/>
    <n v="10839"/>
    <n v="827.55"/>
  </r>
  <r>
    <x v="1"/>
    <s v="Bromley"/>
    <x v="232"/>
    <n v="10829"/>
    <n v="1764"/>
  </r>
  <r>
    <x v="0"/>
    <s v="Farnham"/>
    <x v="232"/>
    <n v="10831"/>
    <n v="2684.4"/>
  </r>
  <r>
    <x v="1"/>
    <s v="Gillingham"/>
    <x v="232"/>
    <n v="10833"/>
    <n v="906.93"/>
  </r>
  <r>
    <x v="1"/>
    <s v="Bromley"/>
    <x v="232"/>
    <n v="10837"/>
    <n v="1064.5"/>
  </r>
  <r>
    <x v="0"/>
    <s v="Farnham"/>
    <x v="232"/>
    <n v="10838"/>
    <n v="1938.38"/>
  </r>
  <r>
    <x v="0"/>
    <s v="Fuller"/>
    <x v="232"/>
    <n v="10846"/>
    <n v="1112"/>
  </r>
  <r>
    <x v="0"/>
    <s v="Coghill"/>
    <x v="233"/>
    <n v="10843"/>
    <n v="159"/>
  </r>
  <r>
    <x v="0"/>
    <s v="Callahan"/>
    <x v="233"/>
    <n v="10844"/>
    <n v="735"/>
  </r>
  <r>
    <x v="1"/>
    <s v="Gloucester"/>
    <x v="234"/>
    <n v="10841"/>
    <n v="4581"/>
  </r>
  <r>
    <x v="0"/>
    <s v="Finchley"/>
    <x v="234"/>
    <n v="10842"/>
    <n v="975"/>
  </r>
  <r>
    <x v="1"/>
    <s v="Rayleigh"/>
    <x v="234"/>
    <n v="10848"/>
    <n v="931.5"/>
  </r>
  <r>
    <x v="0"/>
    <s v="Coghill"/>
    <x v="235"/>
    <n v="10807"/>
    <n v="18.399999999999999"/>
  </r>
  <r>
    <x v="0"/>
    <s v="Callahan"/>
    <x v="235"/>
    <n v="10824"/>
    <n v="250.8"/>
  </r>
  <r>
    <x v="0"/>
    <s v="Callahan"/>
    <x v="235"/>
    <n v="10845"/>
    <n v="3812.7"/>
  </r>
  <r>
    <x v="1"/>
    <s v="Bromley"/>
    <x v="235"/>
    <n v="10849"/>
    <n v="967.82"/>
  </r>
  <r>
    <x v="0"/>
    <s v="Finchley"/>
    <x v="235"/>
    <n v="10850"/>
    <n v="629"/>
  </r>
  <r>
    <x v="0"/>
    <s v="Callahan"/>
    <x v="235"/>
    <n v="10852"/>
    <n v="2984"/>
  </r>
  <r>
    <x v="1"/>
    <s v="Gloucester"/>
    <x v="236"/>
    <n v="10851"/>
    <n v="2603"/>
  </r>
  <r>
    <x v="0"/>
    <s v="Finchley"/>
    <x v="236"/>
    <n v="10859"/>
    <n v="1078.69"/>
  </r>
  <r>
    <x v="0"/>
    <s v="Callahan"/>
    <x v="236"/>
    <n v="10862"/>
    <n v="581"/>
  </r>
  <r>
    <x v="1"/>
    <s v="Bromley"/>
    <x v="237"/>
    <n v="10853"/>
    <n v="625"/>
  </r>
  <r>
    <x v="0"/>
    <s v="Fuller"/>
    <x v="237"/>
    <n v="10858"/>
    <n v="649"/>
  </r>
  <r>
    <x v="0"/>
    <s v="Coghill"/>
    <x v="238"/>
    <n v="10816"/>
    <n v="8446.4500000000007"/>
  </r>
  <r>
    <x v="1"/>
    <s v="Bromley"/>
    <x v="238"/>
    <n v="10828"/>
    <n v="932"/>
  </r>
  <r>
    <x v="0"/>
    <s v="Farnham"/>
    <x v="238"/>
    <n v="10855"/>
    <n v="2227.89"/>
  </r>
  <r>
    <x v="0"/>
    <s v="Farnham"/>
    <x v="238"/>
    <n v="10860"/>
    <n v="519"/>
  </r>
  <r>
    <x v="0"/>
    <s v="Farnham"/>
    <x v="239"/>
    <n v="10854"/>
    <n v="2966.5"/>
  </r>
  <r>
    <x v="1"/>
    <s v="Gillingham"/>
    <x v="240"/>
    <n v="10826"/>
    <n v="730"/>
  </r>
  <r>
    <x v="0"/>
    <s v="Finchley"/>
    <x v="240"/>
    <n v="10827"/>
    <n v="843"/>
  </r>
  <r>
    <x v="0"/>
    <s v="Callahan"/>
    <x v="240"/>
    <n v="10857"/>
    <n v="2048.2199999999998"/>
  </r>
  <r>
    <x v="0"/>
    <s v="Coghill"/>
    <x v="241"/>
    <n v="10864"/>
    <n v="282"/>
  </r>
  <r>
    <x v="1"/>
    <s v="Gloucester"/>
    <x v="241"/>
    <n v="10869"/>
    <n v="1630"/>
  </r>
  <r>
    <x v="1"/>
    <s v="Gloucester"/>
    <x v="241"/>
    <n v="10872"/>
    <n v="2058.46"/>
  </r>
  <r>
    <x v="0"/>
    <s v="Coghill"/>
    <x v="241"/>
    <n v="10873"/>
    <n v="336.8"/>
  </r>
  <r>
    <x v="0"/>
    <s v="Coghill"/>
    <x v="242"/>
    <n v="10847"/>
    <n v="4931.92"/>
  </r>
  <r>
    <x v="0"/>
    <s v="Farnham"/>
    <x v="242"/>
    <n v="10856"/>
    <n v="660"/>
  </r>
  <r>
    <x v="1"/>
    <s v="Bromley"/>
    <x v="242"/>
    <n v="10871"/>
    <n v="1979.23"/>
  </r>
  <r>
    <x v="1"/>
    <s v="Gillingham"/>
    <x v="243"/>
    <n v="10867"/>
    <n v="98.4"/>
  </r>
  <r>
    <x v="1"/>
    <s v="Gloucester"/>
    <x v="243"/>
    <n v="10874"/>
    <n v="310"/>
  </r>
  <r>
    <x v="0"/>
    <s v="Fuller"/>
    <x v="244"/>
    <n v="10865"/>
    <n v="16387.5"/>
  </r>
  <r>
    <x v="1"/>
    <s v="Gloucester"/>
    <x v="244"/>
    <n v="10866"/>
    <n v="1096.2"/>
  </r>
  <r>
    <x v="1"/>
    <s v="Rayleigh"/>
    <x v="244"/>
    <n v="10876"/>
    <n v="917"/>
  </r>
  <r>
    <x v="0"/>
    <s v="Coghill"/>
    <x v="244"/>
    <n v="10878"/>
    <n v="1539"/>
  </r>
  <r>
    <x v="0"/>
    <s v="Farnham"/>
    <x v="244"/>
    <n v="10879"/>
    <n v="611.29999999999995"/>
  </r>
  <r>
    <x v="1"/>
    <s v="Gloucester"/>
    <x v="245"/>
    <n v="10870"/>
    <n v="160"/>
  </r>
  <r>
    <x v="0"/>
    <s v="Coghill"/>
    <x v="245"/>
    <n v="10884"/>
    <n v="1378.07"/>
  </r>
  <r>
    <x v="0"/>
    <s v="Coghill"/>
    <x v="246"/>
    <n v="10840"/>
    <n v="211.2"/>
  </r>
  <r>
    <x v="0"/>
    <s v="Callahan"/>
    <x v="246"/>
    <n v="10887"/>
    <n v="70"/>
  </r>
  <r>
    <x v="0"/>
    <s v="Coghill"/>
    <x v="247"/>
    <n v="10861"/>
    <n v="3523.4"/>
  </r>
  <r>
    <x v="0"/>
    <s v="Coghill"/>
    <x v="247"/>
    <n v="10863"/>
    <n v="441.15"/>
  </r>
  <r>
    <x v="1"/>
    <s v="Rayleigh"/>
    <x v="248"/>
    <n v="10880"/>
    <n v="1500"/>
  </r>
  <r>
    <x v="0"/>
    <s v="Coghill"/>
    <x v="248"/>
    <n v="10881"/>
    <n v="150"/>
  </r>
  <r>
    <x v="1"/>
    <s v="Gillingham"/>
    <x v="248"/>
    <n v="10885"/>
    <n v="1209"/>
  </r>
  <r>
    <x v="1"/>
    <s v="Rayleigh"/>
    <x v="248"/>
    <n v="10890"/>
    <n v="860.1"/>
  </r>
  <r>
    <x v="0"/>
    <s v="Finchley"/>
    <x v="249"/>
    <n v="10877"/>
    <n v="1955.13"/>
  </r>
  <r>
    <x v="1"/>
    <s v="Rayleigh"/>
    <x v="249"/>
    <n v="10891"/>
    <n v="368.93"/>
  </r>
  <r>
    <x v="0"/>
    <s v="Coghill"/>
    <x v="249"/>
    <n v="10892"/>
    <n v="2090"/>
  </r>
  <r>
    <x v="0"/>
    <s v="Coghill"/>
    <x v="250"/>
    <n v="10882"/>
    <n v="892.64"/>
  </r>
  <r>
    <x v="0"/>
    <s v="Callahan"/>
    <x v="250"/>
    <n v="10883"/>
    <n v="36"/>
  </r>
  <r>
    <x v="1"/>
    <s v="Bromley"/>
    <x v="250"/>
    <n v="10893"/>
    <n v="5502.11"/>
  </r>
  <r>
    <x v="0"/>
    <s v="Finchley"/>
    <x v="250"/>
    <n v="10894"/>
    <n v="2753.1"/>
  </r>
  <r>
    <x v="1"/>
    <s v="Rayleigh"/>
    <x v="251"/>
    <n v="10868"/>
    <n v="1920.6"/>
  </r>
  <r>
    <x v="0"/>
    <s v="Finchley"/>
    <x v="251"/>
    <n v="10888"/>
    <n v="605"/>
  </r>
  <r>
    <x v="1"/>
    <s v="Bromley"/>
    <x v="251"/>
    <n v="10889"/>
    <n v="11380"/>
  </r>
  <r>
    <x v="0"/>
    <s v="Farnham"/>
    <x v="251"/>
    <n v="10895"/>
    <n v="6379.4"/>
  </r>
  <r>
    <x v="0"/>
    <s v="Farnham"/>
    <x v="252"/>
    <n v="10897"/>
    <n v="10835.24"/>
  </r>
  <r>
    <x v="1"/>
    <s v="Gloucester"/>
    <x v="253"/>
    <n v="10899"/>
    <n v="122.4"/>
  </r>
  <r>
    <x v="0"/>
    <s v="Coghill"/>
    <x v="253"/>
    <n v="10901"/>
    <n v="934.5"/>
  </r>
  <r>
    <x v="1"/>
    <s v="Rayleigh"/>
    <x v="254"/>
    <n v="10896"/>
    <n v="750.5"/>
  </r>
  <r>
    <x v="0"/>
    <s v="Farnham"/>
    <x v="254"/>
    <n v="10904"/>
    <n v="1924.25"/>
  </r>
  <r>
    <x v="1"/>
    <s v="Gillingham"/>
    <x v="254"/>
    <n v="10907"/>
    <n v="108.5"/>
  </r>
  <r>
    <x v="0"/>
    <s v="Finchley"/>
    <x v="255"/>
    <n v="10886"/>
    <n v="3127.5"/>
  </r>
  <r>
    <x v="1"/>
    <s v="Gillingham"/>
    <x v="255"/>
    <n v="10914"/>
    <n v="537.5"/>
  </r>
  <r>
    <x v="0"/>
    <s v="Fuller"/>
    <x v="255"/>
    <n v="10915"/>
    <n v="539.5"/>
  </r>
  <r>
    <x v="0"/>
    <s v="Coghill"/>
    <x v="256"/>
    <n v="10875"/>
    <n v="709.55"/>
  </r>
  <r>
    <x v="0"/>
    <s v="Finchley"/>
    <x v="256"/>
    <n v="10902"/>
    <n v="863.43"/>
  </r>
  <r>
    <x v="0"/>
    <s v="Coghill"/>
    <x v="256"/>
    <n v="10906"/>
    <n v="427.5"/>
  </r>
  <r>
    <x v="0"/>
    <s v="Finchley"/>
    <x v="257"/>
    <n v="10900"/>
    <n v="33.75"/>
  </r>
  <r>
    <x v="0"/>
    <s v="Farnham"/>
    <x v="257"/>
    <n v="10903"/>
    <n v="932.05"/>
  </r>
  <r>
    <x v="0"/>
    <s v="Finchley"/>
    <x v="257"/>
    <n v="10910"/>
    <n v="452.9"/>
  </r>
  <r>
    <x v="0"/>
    <s v="Coghill"/>
    <x v="257"/>
    <n v="10913"/>
    <n v="768.75"/>
  </r>
  <r>
    <x v="0"/>
    <s v="Fuller"/>
    <x v="257"/>
    <n v="10919"/>
    <n v="1122.8"/>
  </r>
  <r>
    <x v="0"/>
    <s v="Farnham"/>
    <x v="258"/>
    <n v="10911"/>
    <n v="858"/>
  </r>
  <r>
    <x v="1"/>
    <s v="Gloucester"/>
    <x v="258"/>
    <n v="10922"/>
    <n v="742.5"/>
  </r>
  <r>
    <x v="0"/>
    <s v="Coghill"/>
    <x v="259"/>
    <n v="10898"/>
    <n v="30"/>
  </r>
  <r>
    <x v="1"/>
    <s v="Bromley"/>
    <x v="259"/>
    <n v="10905"/>
    <n v="342"/>
  </r>
  <r>
    <x v="0"/>
    <s v="Coghill"/>
    <x v="259"/>
    <n v="10908"/>
    <n v="663.1"/>
  </r>
  <r>
    <x v="0"/>
    <s v="Finchley"/>
    <x v="260"/>
    <n v="10916"/>
    <n v="686.7"/>
  </r>
  <r>
    <x v="0"/>
    <s v="Coghill"/>
    <x v="260"/>
    <n v="10920"/>
    <n v="390"/>
  </r>
  <r>
    <x v="0"/>
    <s v="Finchley"/>
    <x v="260"/>
    <n v="10921"/>
    <n v="1936"/>
  </r>
  <r>
    <x v="0"/>
    <s v="Finchley"/>
    <x v="261"/>
    <n v="10909"/>
    <n v="670"/>
  </r>
  <r>
    <x v="0"/>
    <s v="Coghill"/>
    <x v="262"/>
    <n v="10917"/>
    <n v="365.89"/>
  </r>
  <r>
    <x v="0"/>
    <s v="Farnham"/>
    <x v="262"/>
    <n v="10918"/>
    <n v="1447.5"/>
  </r>
  <r>
    <x v="0"/>
    <s v="Coghill"/>
    <x v="262"/>
    <n v="10926"/>
    <n v="514.4"/>
  </r>
  <r>
    <x v="1"/>
    <s v="Gillingham"/>
    <x v="263"/>
    <n v="10929"/>
    <n v="1174.75"/>
  </r>
  <r>
    <x v="0"/>
    <s v="Farnham"/>
    <x v="263"/>
    <n v="10934"/>
    <n v="500"/>
  </r>
  <r>
    <x v="1"/>
    <s v="Rayleigh"/>
    <x v="264"/>
    <n v="10923"/>
    <n v="748.8"/>
  </r>
  <r>
    <x v="0"/>
    <s v="Farnham"/>
    <x v="264"/>
    <n v="10925"/>
    <n v="475.15"/>
  </r>
  <r>
    <x v="1"/>
    <s v="Rayleigh"/>
    <x v="264"/>
    <n v="10937"/>
    <n v="644.79999999999995"/>
  </r>
  <r>
    <x v="0"/>
    <s v="Fuller"/>
    <x v="264"/>
    <n v="10939"/>
    <n v="637.5"/>
  </r>
  <r>
    <x v="1"/>
    <s v="Gillingham"/>
    <x v="264"/>
    <n v="10944"/>
    <n v="1025.33"/>
  </r>
  <r>
    <x v="1"/>
    <s v="Gillingham"/>
    <x v="265"/>
    <n v="10933"/>
    <n v="920.6"/>
  </r>
  <r>
    <x v="0"/>
    <s v="Farnham"/>
    <x v="265"/>
    <n v="10938"/>
    <n v="2731.87"/>
  </r>
  <r>
    <x v="0"/>
    <s v="Farnham"/>
    <x v="265"/>
    <n v="10947"/>
    <n v="220"/>
  </r>
  <r>
    <x v="0"/>
    <s v="Fuller"/>
    <x v="266"/>
    <n v="10949"/>
    <n v="4422"/>
  </r>
  <r>
    <x v="0"/>
    <s v="Fuller"/>
    <x v="267"/>
    <n v="10912"/>
    <n v="6200.55"/>
  </r>
  <r>
    <x v="0"/>
    <s v="Finchley"/>
    <x v="267"/>
    <n v="10928"/>
    <n v="137.5"/>
  </r>
  <r>
    <x v="0"/>
    <s v="Coghill"/>
    <x v="267"/>
    <n v="10930"/>
    <n v="2255.5"/>
  </r>
  <r>
    <x v="0"/>
    <s v="Coghill"/>
    <x v="267"/>
    <n v="10935"/>
    <n v="619.5"/>
  </r>
  <r>
    <x v="0"/>
    <s v="Farnham"/>
    <x v="267"/>
    <n v="10936"/>
    <n v="456"/>
  </r>
  <r>
    <x v="1"/>
    <s v="Bromley"/>
    <x v="267"/>
    <n v="10942"/>
    <n v="560"/>
  </r>
  <r>
    <x v="0"/>
    <s v="Coghill"/>
    <x v="267"/>
    <n v="10945"/>
    <n v="245"/>
  </r>
  <r>
    <x v="0"/>
    <s v="Coghill"/>
    <x v="268"/>
    <n v="10931"/>
    <n v="799.2"/>
  </r>
  <r>
    <x v="0"/>
    <s v="Coghill"/>
    <x v="268"/>
    <n v="10943"/>
    <n v="711"/>
  </r>
  <r>
    <x v="0"/>
    <s v="Finchley"/>
    <x v="268"/>
    <n v="10946"/>
    <n v="1407.5"/>
  </r>
  <r>
    <x v="0"/>
    <s v="Farnham"/>
    <x v="268"/>
    <n v="10948"/>
    <n v="2362.25"/>
  </r>
  <r>
    <x v="1"/>
    <s v="Rayleigh"/>
    <x v="269"/>
    <n v="10941"/>
    <n v="4011.75"/>
  </r>
  <r>
    <x v="1"/>
    <s v="Gloucester"/>
    <x v="269"/>
    <n v="10954"/>
    <n v="1659.53"/>
  </r>
  <r>
    <x v="0"/>
    <s v="Callahan"/>
    <x v="269"/>
    <n v="10955"/>
    <n v="74.400000000000006"/>
  </r>
  <r>
    <x v="1"/>
    <s v="Gillingham"/>
    <x v="269"/>
    <n v="10956"/>
    <n v="677"/>
  </r>
  <r>
    <x v="0"/>
    <s v="Callahan"/>
    <x v="270"/>
    <n v="10940"/>
    <n v="360"/>
  </r>
  <r>
    <x v="0"/>
    <s v="Finchley"/>
    <x v="270"/>
    <n v="10950"/>
    <n v="110"/>
  </r>
  <r>
    <x v="1"/>
    <s v="Gillingham"/>
    <x v="270"/>
    <n v="10959"/>
    <n v="131.75"/>
  </r>
  <r>
    <x v="0"/>
    <s v="Callahan"/>
    <x v="270"/>
    <n v="10962"/>
    <n v="3584"/>
  </r>
  <r>
    <x v="0"/>
    <s v="Callahan"/>
    <x v="271"/>
    <n v="10932"/>
    <n v="1788.63"/>
  </r>
  <r>
    <x v="0"/>
    <s v="Finchley"/>
    <x v="271"/>
    <n v="10952"/>
    <n v="471.2"/>
  </r>
  <r>
    <x v="0"/>
    <s v="Farnham"/>
    <x v="271"/>
    <n v="10964"/>
    <n v="2052.5"/>
  </r>
  <r>
    <x v="1"/>
    <s v="Bromley"/>
    <x v="272"/>
    <n v="10953"/>
    <n v="4441.25"/>
  </r>
  <r>
    <x v="1"/>
    <s v="Bromley"/>
    <x v="273"/>
    <n v="10963"/>
    <n v="57.8"/>
  </r>
  <r>
    <x v="0"/>
    <s v="Coghill"/>
    <x v="273"/>
    <n v="10972"/>
    <n v="251.5"/>
  </r>
  <r>
    <x v="0"/>
    <s v="Callahan"/>
    <x v="274"/>
    <n v="10957"/>
    <n v="1762.7"/>
  </r>
  <r>
    <x v="1"/>
    <s v="Rayleigh"/>
    <x v="274"/>
    <n v="10958"/>
    <n v="781"/>
  </r>
  <r>
    <x v="1"/>
    <s v="Gillingham"/>
    <x v="274"/>
    <n v="10973"/>
    <n v="291.55"/>
  </r>
  <r>
    <x v="0"/>
    <s v="Finchley"/>
    <x v="274"/>
    <n v="10975"/>
    <n v="717.5"/>
  </r>
  <r>
    <x v="0"/>
    <s v="Callahan"/>
    <x v="275"/>
    <n v="10961"/>
    <n v="1119.9000000000001"/>
  </r>
  <r>
    <x v="1"/>
    <s v="Gillingham"/>
    <x v="275"/>
    <n v="10965"/>
    <n v="848"/>
  </r>
  <r>
    <x v="0"/>
    <s v="Finchley"/>
    <x v="275"/>
    <n v="10969"/>
    <n v="108"/>
  </r>
  <r>
    <x v="0"/>
    <s v="Callahan"/>
    <x v="276"/>
    <n v="10979"/>
    <n v="4813.5"/>
  </r>
  <r>
    <x v="0"/>
    <s v="Finchley"/>
    <x v="277"/>
    <n v="10968"/>
    <n v="1408"/>
  </r>
  <r>
    <x v="0"/>
    <s v="Fuller"/>
    <x v="278"/>
    <n v="10967"/>
    <n v="910.4"/>
  </r>
  <r>
    <x v="0"/>
    <s v="Fuller"/>
    <x v="278"/>
    <n v="10971"/>
    <n v="1733.06"/>
  </r>
  <r>
    <x v="0"/>
    <s v="Finchley"/>
    <x v="278"/>
    <n v="10981"/>
    <n v="15810"/>
  </r>
  <r>
    <x v="0"/>
    <s v="Fuller"/>
    <x v="278"/>
    <n v="10985"/>
    <n v="2023.38"/>
  </r>
  <r>
    <x v="0"/>
    <s v="Fuller"/>
    <x v="278"/>
    <n v="10989"/>
    <n v="1353.6"/>
  </r>
  <r>
    <x v="0"/>
    <s v="Farnham"/>
    <x v="279"/>
    <n v="10974"/>
    <n v="439"/>
  </r>
  <r>
    <x v="0"/>
    <s v="Finchley"/>
    <x v="279"/>
    <n v="10976"/>
    <n v="912"/>
  </r>
  <r>
    <x v="0"/>
    <s v="Finchley"/>
    <x v="279"/>
    <n v="10984"/>
    <n v="1809.75"/>
  </r>
  <r>
    <x v="0"/>
    <s v="Finchley"/>
    <x v="279"/>
    <n v="10992"/>
    <n v="69.599999999999994"/>
  </r>
  <r>
    <x v="0"/>
    <s v="Fuller"/>
    <x v="280"/>
    <n v="10983"/>
    <n v="720.9"/>
  </r>
  <r>
    <x v="0"/>
    <s v="Callahan"/>
    <x v="280"/>
    <n v="10987"/>
    <n v="2772"/>
  </r>
  <r>
    <x v="0"/>
    <s v="Finchley"/>
    <x v="280"/>
    <n v="10995"/>
    <n v="1196"/>
  </r>
  <r>
    <x v="1"/>
    <s v="Bromley"/>
    <x v="281"/>
    <n v="10951"/>
    <n v="458.74"/>
  </r>
  <r>
    <x v="0"/>
    <s v="Fuller"/>
    <x v="281"/>
    <n v="10990"/>
    <n v="4288.8500000000004"/>
  </r>
  <r>
    <x v="0"/>
    <s v="Finchley"/>
    <x v="281"/>
    <n v="10991"/>
    <n v="2296"/>
  </r>
  <r>
    <x v="0"/>
    <s v="Farnham"/>
    <x v="282"/>
    <n v="10924"/>
    <n v="1835.7"/>
  </r>
  <r>
    <x v="0"/>
    <s v="Coghill"/>
    <x v="282"/>
    <n v="10927"/>
    <n v="800"/>
  </r>
  <r>
    <x v="0"/>
    <s v="Farnham"/>
    <x v="282"/>
    <n v="10960"/>
    <n v="265.35000000000002"/>
  </r>
  <r>
    <x v="0"/>
    <s v="Coghill"/>
    <x v="282"/>
    <n v="10966"/>
    <n v="1098.46"/>
  </r>
  <r>
    <x v="0"/>
    <s v="Fuller"/>
    <x v="282"/>
    <n v="10982"/>
    <n v="1014"/>
  </r>
  <r>
    <x v="0"/>
    <s v="Farnham"/>
    <x v="282"/>
    <n v="11003"/>
    <n v="326"/>
  </r>
  <r>
    <x v="0"/>
    <s v="Fuller"/>
    <x v="283"/>
    <n v="10994"/>
    <n v="940.5"/>
  </r>
  <r>
    <x v="0"/>
    <s v="Callahan"/>
    <x v="284"/>
    <n v="10977"/>
    <n v="2233"/>
  </r>
  <r>
    <x v="0"/>
    <s v="Farnham"/>
    <x v="284"/>
    <n v="10988"/>
    <n v="3574.8"/>
  </r>
  <r>
    <x v="1"/>
    <s v="Rayleigh"/>
    <x v="284"/>
    <n v="10993"/>
    <n v="4895.4399999999996"/>
  </r>
  <r>
    <x v="0"/>
    <s v="Coghill"/>
    <x v="284"/>
    <n v="10996"/>
    <n v="560"/>
  </r>
  <r>
    <x v="1"/>
    <s v="Gillingham"/>
    <x v="284"/>
    <n v="10999"/>
    <n v="1197.95"/>
  </r>
  <r>
    <x v="0"/>
    <s v="Fuller"/>
    <x v="284"/>
    <n v="11005"/>
    <n v="586"/>
  </r>
  <r>
    <x v="0"/>
    <s v="Fuller"/>
    <x v="284"/>
    <n v="11009"/>
    <n v="616.5"/>
  </r>
  <r>
    <x v="0"/>
    <s v="Fuller"/>
    <x v="284"/>
    <n v="11013"/>
    <n v="361"/>
  </r>
  <r>
    <x v="0"/>
    <s v="Callahan"/>
    <x v="285"/>
    <n v="10997"/>
    <n v="1885"/>
  </r>
  <r>
    <x v="0"/>
    <s v="Callahan"/>
    <x v="285"/>
    <n v="11007"/>
    <n v="2633.9"/>
  </r>
  <r>
    <x v="0"/>
    <s v="Farnham"/>
    <x v="285"/>
    <n v="11011"/>
    <n v="933.5"/>
  </r>
  <r>
    <x v="1"/>
    <s v="Bromley"/>
    <x v="285"/>
    <n v="11016"/>
    <n v="491.5"/>
  </r>
  <r>
    <x v="0"/>
    <s v="Fuller"/>
    <x v="286"/>
    <n v="11000"/>
    <n v="903.75"/>
  </r>
  <r>
    <x v="0"/>
    <s v="Fuller"/>
    <x v="286"/>
    <n v="11001"/>
    <n v="2769"/>
  </r>
  <r>
    <x v="0"/>
    <s v="Farnham"/>
    <x v="287"/>
    <n v="11006"/>
    <n v="329.69"/>
  </r>
  <r>
    <x v="0"/>
    <s v="Fuller"/>
    <x v="287"/>
    <n v="11014"/>
    <n v="243.18"/>
  </r>
  <r>
    <x v="0"/>
    <s v="Coghill"/>
    <x v="288"/>
    <n v="11002"/>
    <n v="1811.1"/>
  </r>
  <r>
    <x v="0"/>
    <s v="Coghill"/>
    <x v="288"/>
    <n v="11018"/>
    <n v="1575"/>
  </r>
  <r>
    <x v="0"/>
    <s v="Fuller"/>
    <x v="288"/>
    <n v="11020"/>
    <n v="632.4"/>
  </r>
  <r>
    <x v="0"/>
    <s v="Coghill"/>
    <x v="289"/>
    <n v="10980"/>
    <n v="248"/>
  </r>
  <r>
    <x v="0"/>
    <s v="Callahan"/>
    <x v="289"/>
    <n v="10998"/>
    <n v="686"/>
  </r>
  <r>
    <x v="0"/>
    <s v="Finchley"/>
    <x v="289"/>
    <n v="11012"/>
    <n v="2825.3"/>
  </r>
  <r>
    <x v="0"/>
    <s v="Farnham"/>
    <x v="290"/>
    <n v="11004"/>
    <n v="295.38"/>
  </r>
  <r>
    <x v="0"/>
    <s v="Fuller"/>
    <x v="290"/>
    <n v="11015"/>
    <n v="622.35"/>
  </r>
  <r>
    <x v="1"/>
    <s v="Bromley"/>
    <x v="290"/>
    <n v="11017"/>
    <n v="6750"/>
  </r>
  <r>
    <x v="0"/>
    <s v="Coghill"/>
    <x v="290"/>
    <n v="11024"/>
    <n v="1966.81"/>
  </r>
  <r>
    <x v="0"/>
    <s v="Finchley"/>
    <x v="290"/>
    <n v="11027"/>
    <n v="877.72"/>
  </r>
  <r>
    <x v="0"/>
    <s v="Callahan"/>
    <x v="291"/>
    <n v="10986"/>
    <n v="2220"/>
  </r>
  <r>
    <x v="0"/>
    <s v="Fuller"/>
    <x v="291"/>
    <n v="11010"/>
    <n v="645"/>
  </r>
  <r>
    <x v="0"/>
    <s v="Farnham"/>
    <x v="291"/>
    <n v="11021"/>
    <n v="6306.24"/>
  </r>
  <r>
    <x v="0"/>
    <s v="Fuller"/>
    <x v="292"/>
    <n v="11028"/>
    <n v="2160"/>
  </r>
  <r>
    <x v="0"/>
    <s v="Callahan"/>
    <x v="292"/>
    <n v="11036"/>
    <n v="1692"/>
  </r>
  <r>
    <x v="1"/>
    <s v="Bromley"/>
    <x v="293"/>
    <n v="10978"/>
    <n v="1303.19"/>
  </r>
  <r>
    <x v="0"/>
    <s v="Fuller"/>
    <x v="293"/>
    <n v="11032"/>
    <n v="8902.5"/>
  </r>
  <r>
    <x v="1"/>
    <s v="Rayleigh"/>
    <x v="293"/>
    <n v="11033"/>
    <n v="3232.8"/>
  </r>
  <r>
    <x v="1"/>
    <s v="Bromley"/>
    <x v="294"/>
    <n v="10970"/>
    <n v="224"/>
  </r>
  <r>
    <x v="0"/>
    <s v="Finchley"/>
    <x v="294"/>
    <n v="11023"/>
    <n v="1500"/>
  </r>
  <r>
    <x v="1"/>
    <s v="Gillingham"/>
    <x v="294"/>
    <n v="11025"/>
    <n v="270"/>
  </r>
  <r>
    <x v="1"/>
    <s v="Gillingham"/>
    <x v="294"/>
    <n v="11031"/>
    <n v="2393.5"/>
  </r>
  <r>
    <x v="0"/>
    <s v="Fuller"/>
    <x v="294"/>
    <n v="11035"/>
    <n v="1754.5"/>
  </r>
  <r>
    <x v="0"/>
    <s v="Callahan"/>
    <x v="294"/>
    <n v="11046"/>
    <n v="1485.8"/>
  </r>
  <r>
    <x v="0"/>
    <s v="Coghill"/>
    <x v="295"/>
    <n v="11029"/>
    <n v="1286.8"/>
  </r>
  <r>
    <x v="1"/>
    <s v="Rayleigh"/>
    <x v="295"/>
    <n v="11030"/>
    <n v="12615.05"/>
  </r>
  <r>
    <x v="0"/>
    <s v="Callahan"/>
    <x v="295"/>
    <n v="11034"/>
    <n v="539.4"/>
  </r>
  <r>
    <x v="1"/>
    <s v="Rayleigh"/>
    <x v="295"/>
    <n v="11037"/>
    <n v="60"/>
  </r>
  <r>
    <x v="0"/>
    <s v="Coghill"/>
    <x v="296"/>
    <n v="11026"/>
    <n v="1030"/>
  </r>
  <r>
    <x v="0"/>
    <s v="Farnham"/>
    <x v="296"/>
    <n v="11041"/>
    <n v="1773"/>
  </r>
  <r>
    <x v="1"/>
    <s v="Gloucester"/>
    <x v="297"/>
    <n v="11043"/>
    <n v="210"/>
  </r>
  <r>
    <x v="0"/>
    <s v="Fuller"/>
    <x v="297"/>
    <n v="11053"/>
    <n v="3055"/>
  </r>
  <r>
    <x v="0"/>
    <s v="Finchley"/>
    <x v="298"/>
    <n v="11038"/>
    <n v="732.6"/>
  </r>
  <r>
    <x v="1"/>
    <s v="Rayleigh"/>
    <x v="298"/>
    <n v="11048"/>
    <n v="525"/>
  </r>
  <r>
    <x v="0"/>
    <s v="Fuller"/>
    <x v="299"/>
    <n v="11042"/>
    <n v="405.75"/>
  </r>
  <r>
    <x v="0"/>
    <s v="Coghill"/>
    <x v="299"/>
    <n v="11044"/>
    <n v="591.6"/>
  </r>
  <r>
    <x v="1"/>
    <s v="Rayleigh"/>
    <x v="299"/>
    <n v="11047"/>
    <n v="817.87"/>
  </r>
  <r>
    <x v="0"/>
    <s v="Farnham"/>
    <x v="299"/>
    <n v="11052"/>
    <n v="1332"/>
  </r>
  <r>
    <x v="0"/>
    <s v="Callahan"/>
    <x v="299"/>
    <n v="11056"/>
    <n v="3740"/>
  </r>
  <r>
    <x v="0"/>
    <s v="Farnham"/>
    <x v="299"/>
    <n v="11057"/>
    <n v="45"/>
  </r>
  <r>
    <x v="1"/>
    <s v="Gillingham"/>
    <x v="300"/>
    <n v="10249"/>
    <n v="1863.4"/>
  </r>
  <r>
    <x v="0"/>
    <s v="Coghill"/>
    <x v="301"/>
    <n v="10252"/>
    <n v="3597.9"/>
  </r>
  <r>
    <x v="0"/>
    <s v="Coghill"/>
    <x v="302"/>
    <n v="10250"/>
    <n v="1552.6"/>
  </r>
  <r>
    <x v="0"/>
    <s v="Farnham"/>
    <x v="303"/>
    <n v="10251"/>
    <n v="654.05999999999995"/>
  </r>
  <r>
    <x v="1"/>
    <s v="Bromley"/>
    <x v="303"/>
    <n v="10255"/>
    <n v="2490.5"/>
  </r>
  <r>
    <x v="1"/>
    <s v="Gloucester"/>
    <x v="304"/>
    <n v="10248"/>
    <n v="440"/>
  </r>
  <r>
    <x v="0"/>
    <s v="Farnham"/>
    <x v="304"/>
    <n v="10253"/>
    <n v="1444.8"/>
  </r>
  <r>
    <x v="0"/>
    <s v="Farnham"/>
    <x v="305"/>
    <n v="10256"/>
    <n v="517.79999999999995"/>
  </r>
  <r>
    <x v="0"/>
    <s v="Coghill"/>
    <x v="306"/>
    <n v="10257"/>
    <n v="1119.9000000000001"/>
  </r>
  <r>
    <x v="1"/>
    <s v="Gloucester"/>
    <x v="307"/>
    <n v="10254"/>
    <n v="556.62"/>
  </r>
  <r>
    <x v="0"/>
    <s v="Finchley"/>
    <x v="307"/>
    <n v="10258"/>
    <n v="1614.88"/>
  </r>
  <r>
    <x v="0"/>
    <s v="Coghill"/>
    <x v="308"/>
    <n v="10259"/>
    <n v="100.8"/>
  </r>
  <r>
    <x v="0"/>
    <s v="Callahan"/>
    <x v="308"/>
    <n v="10262"/>
    <n v="584"/>
  </r>
  <r>
    <x v="0"/>
    <s v="Coghill"/>
    <x v="309"/>
    <n v="10260"/>
    <n v="1504.65"/>
  </r>
  <r>
    <x v="0"/>
    <s v="Coghill"/>
    <x v="310"/>
    <n v="10261"/>
    <n v="448"/>
  </r>
  <r>
    <x v="1"/>
    <s v="Bromley"/>
    <x v="311"/>
    <n v="10263"/>
    <n v="1873.8"/>
  </r>
  <r>
    <x v="0"/>
    <s v="Farnham"/>
    <x v="311"/>
    <n v="10266"/>
    <n v="346.56"/>
  </r>
  <r>
    <x v="0"/>
    <s v="Callahan"/>
    <x v="312"/>
    <n v="10268"/>
    <n v="1101.2"/>
  </r>
  <r>
    <x v="0"/>
    <s v="Finchley"/>
    <x v="312"/>
    <n v="10270"/>
    <n v="1376"/>
  </r>
  <r>
    <x v="0"/>
    <s v="Coghill"/>
    <x v="313"/>
    <n v="10267"/>
    <n v="3536.6"/>
  </r>
  <r>
    <x v="1"/>
    <s v="Gillingham"/>
    <x v="313"/>
    <n v="10272"/>
    <n v="1456"/>
  </r>
  <r>
    <x v="1"/>
    <s v="Gloucester"/>
    <x v="314"/>
    <n v="10269"/>
    <n v="642.20000000000005"/>
  </r>
  <r>
    <x v="0"/>
    <s v="Finchley"/>
    <x v="314"/>
    <n v="10275"/>
    <n v="291.83999999999997"/>
  </r>
  <r>
    <x v="0"/>
    <s v="Fuller"/>
    <x v="315"/>
    <n v="10265"/>
    <n v="1176"/>
  </r>
  <r>
    <x v="0"/>
    <s v="Farnham"/>
    <x v="315"/>
    <n v="10273"/>
    <n v="2037.28"/>
  </r>
  <r>
    <x v="0"/>
    <s v="Fuller"/>
    <x v="316"/>
    <n v="10277"/>
    <n v="1200.8"/>
  </r>
  <r>
    <x v="0"/>
    <s v="Callahan"/>
    <x v="317"/>
    <n v="10276"/>
    <n v="420"/>
  </r>
  <r>
    <x v="1"/>
    <s v="Gillingham"/>
    <x v="318"/>
    <n v="10274"/>
    <n v="538.6"/>
  </r>
  <r>
    <x v="0"/>
    <s v="Callahan"/>
    <x v="318"/>
    <n v="10278"/>
    <n v="1488.8"/>
  </r>
  <r>
    <x v="0"/>
    <s v="Callahan"/>
    <x v="318"/>
    <n v="10279"/>
    <n v="351"/>
  </r>
  <r>
    <x v="0"/>
    <s v="Coghill"/>
    <x v="319"/>
    <n v="10281"/>
    <n v="86.5"/>
  </r>
  <r>
    <x v="0"/>
    <s v="Coghill"/>
    <x v="319"/>
    <n v="10282"/>
    <n v="155.4"/>
  </r>
  <r>
    <x v="1"/>
    <s v="Gillingham"/>
    <x v="320"/>
    <n v="10264"/>
    <n v="695.62"/>
  </r>
  <r>
    <x v="0"/>
    <s v="Farnham"/>
    <x v="320"/>
    <n v="10283"/>
    <n v="1414.8"/>
  </r>
  <r>
    <x v="0"/>
    <s v="Finchley"/>
    <x v="321"/>
    <n v="10285"/>
    <n v="1743.36"/>
  </r>
  <r>
    <x v="0"/>
    <s v="Coghill"/>
    <x v="322"/>
    <n v="10284"/>
    <n v="1170.3699999999999"/>
  </r>
  <r>
    <x v="0"/>
    <s v="Callahan"/>
    <x v="323"/>
    <n v="10287"/>
    <n v="819"/>
  </r>
  <r>
    <x v="1"/>
    <s v="Rayleigh"/>
    <x v="323"/>
    <n v="10289"/>
    <n v="479.4"/>
  </r>
  <r>
    <x v="1"/>
    <s v="Gillingham"/>
    <x v="324"/>
    <n v="10271"/>
    <n v="48"/>
  </r>
  <r>
    <x v="0"/>
    <s v="Callahan"/>
    <x v="324"/>
    <n v="10286"/>
    <n v="3016"/>
  </r>
  <r>
    <x v="0"/>
    <s v="Finchley"/>
    <x v="325"/>
    <n v="10292"/>
    <n v="1296"/>
  </r>
  <r>
    <x v="0"/>
    <s v="Coghill"/>
    <x v="326"/>
    <n v="10288"/>
    <n v="80.099999999999994"/>
  </r>
  <r>
    <x v="0"/>
    <s v="Callahan"/>
    <x v="326"/>
    <n v="10290"/>
    <n v="2169"/>
  </r>
  <r>
    <x v="1"/>
    <s v="Gillingham"/>
    <x v="327"/>
    <n v="10291"/>
    <n v="497.52"/>
  </r>
  <r>
    <x v="0"/>
    <s v="Coghill"/>
    <x v="328"/>
    <n v="10294"/>
    <n v="1887.6"/>
  </r>
  <r>
    <x v="0"/>
    <s v="Fuller"/>
    <x v="329"/>
    <n v="10295"/>
    <n v="121.6"/>
  </r>
  <r>
    <x v="1"/>
    <s v="Gloucester"/>
    <x v="329"/>
    <n v="10297"/>
    <n v="1420"/>
  </r>
  <r>
    <x v="0"/>
    <s v="Finchley"/>
    <x v="330"/>
    <n v="10293"/>
    <n v="848.7"/>
  </r>
  <r>
    <x v="1"/>
    <s v="Gillingham"/>
    <x v="330"/>
    <n v="10296"/>
    <n v="1050.5999999999999"/>
  </r>
  <r>
    <x v="1"/>
    <s v="Gillingham"/>
    <x v="330"/>
    <n v="10298"/>
    <n v="2645"/>
  </r>
  <r>
    <x v="0"/>
    <s v="Fuller"/>
    <x v="331"/>
    <n v="10280"/>
    <n v="613.20000000000005"/>
  </r>
  <r>
    <x v="0"/>
    <s v="Coghill"/>
    <x v="332"/>
    <n v="10299"/>
    <n v="349.5"/>
  </r>
  <r>
    <x v="0"/>
    <s v="Callahan"/>
    <x v="333"/>
    <n v="10301"/>
    <n v="755"/>
  </r>
  <r>
    <x v="0"/>
    <s v="Finchley"/>
    <x v="333"/>
    <n v="10304"/>
    <n v="954.4"/>
  </r>
  <r>
    <x v="0"/>
    <s v="Fuller"/>
    <x v="334"/>
    <n v="10300"/>
    <n v="608"/>
  </r>
  <r>
    <x v="1"/>
    <s v="Rayleigh"/>
    <x v="334"/>
    <n v="10303"/>
    <n v="1117.8"/>
  </r>
  <r>
    <x v="0"/>
    <s v="Finchley"/>
    <x v="335"/>
    <n v="10306"/>
    <n v="498.5"/>
  </r>
  <r>
    <x v="1"/>
    <s v="Rayleigh"/>
    <x v="336"/>
    <n v="10308"/>
    <n v="88.8"/>
  </r>
  <r>
    <x v="0"/>
    <s v="Fuller"/>
    <x v="337"/>
    <n v="10307"/>
    <n v="424"/>
  </r>
  <r>
    <x v="0"/>
    <s v="Finchley"/>
    <x v="338"/>
    <n v="10311"/>
    <n v="268.8"/>
  </r>
  <r>
    <x v="0"/>
    <s v="Callahan"/>
    <x v="339"/>
    <n v="10310"/>
    <n v="336"/>
  </r>
  <r>
    <x v="0"/>
    <s v="Fuller"/>
    <x v="340"/>
    <n v="10312"/>
    <n v="1614.8"/>
  </r>
  <r>
    <x v="0"/>
    <s v="Coghill"/>
    <x v="340"/>
    <n v="10315"/>
    <n v="516.79999999999995"/>
  </r>
  <r>
    <x v="0"/>
    <s v="Fuller"/>
    <x v="341"/>
    <n v="10313"/>
    <n v="182.4"/>
  </r>
  <r>
    <x v="0"/>
    <s v="Finchley"/>
    <x v="341"/>
    <n v="10314"/>
    <n v="2094.3000000000002"/>
  </r>
  <r>
    <x v="0"/>
    <s v="Callahan"/>
    <x v="341"/>
    <n v="10318"/>
    <n v="240.4"/>
  </r>
  <r>
    <x v="0"/>
    <s v="Finchley"/>
    <x v="342"/>
    <n v="10316"/>
    <n v="2835"/>
  </r>
  <r>
    <x v="0"/>
    <s v="Coghill"/>
    <x v="343"/>
    <n v="10302"/>
    <n v="2708.8"/>
  </r>
  <r>
    <x v="0"/>
    <s v="Callahan"/>
    <x v="343"/>
    <n v="10305"/>
    <n v="3741.3"/>
  </r>
  <r>
    <x v="1"/>
    <s v="Gillingham"/>
    <x v="344"/>
    <n v="10317"/>
    <n v="288"/>
  </r>
  <r>
    <x v="1"/>
    <s v="Bromley"/>
    <x v="344"/>
    <n v="10324"/>
    <n v="5275.71"/>
  </r>
  <r>
    <x v="1"/>
    <s v="Rayleigh"/>
    <x v="345"/>
    <n v="10319"/>
    <n v="1191.2"/>
  </r>
  <r>
    <x v="0"/>
    <s v="Farnham"/>
    <x v="345"/>
    <n v="10321"/>
    <n v="144"/>
  </r>
  <r>
    <x v="0"/>
    <s v="Coghill"/>
    <x v="346"/>
    <n v="10323"/>
    <n v="164.4"/>
  </r>
  <r>
    <x v="0"/>
    <s v="Finchley"/>
    <x v="346"/>
    <n v="10325"/>
    <n v="1497"/>
  </r>
  <r>
    <x v="0"/>
    <s v="Coghill"/>
    <x v="346"/>
    <n v="10326"/>
    <n v="982"/>
  </r>
  <r>
    <x v="0"/>
    <s v="Fuller"/>
    <x v="346"/>
    <n v="10327"/>
    <n v="1810"/>
  </r>
  <r>
    <x v="0"/>
    <s v="Coghill"/>
    <x v="347"/>
    <n v="10328"/>
    <n v="1168"/>
  </r>
  <r>
    <x v="1"/>
    <s v="Gloucester"/>
    <x v="348"/>
    <n v="10320"/>
    <n v="516"/>
  </r>
  <r>
    <x v="1"/>
    <s v="Bromley"/>
    <x v="349"/>
    <n v="10331"/>
    <n v="88.5"/>
  </r>
  <r>
    <x v="0"/>
    <s v="Farnham"/>
    <x v="349"/>
    <n v="10332"/>
    <n v="1786.88"/>
  </r>
  <r>
    <x v="0"/>
    <s v="Farnham"/>
    <x v="350"/>
    <n v="10309"/>
    <n v="1762"/>
  </r>
  <r>
    <x v="1"/>
    <s v="Rayleigh"/>
    <x v="350"/>
    <n v="10322"/>
    <n v="112"/>
  </r>
  <r>
    <x v="0"/>
    <s v="Coghill"/>
    <x v="350"/>
    <n v="10329"/>
    <n v="4578.43"/>
  </r>
  <r>
    <x v="1"/>
    <s v="Rayleigh"/>
    <x v="351"/>
    <n v="10335"/>
    <n v="2036.16"/>
  </r>
  <r>
    <x v="1"/>
    <s v="Gloucester"/>
    <x v="352"/>
    <n v="10333"/>
    <n v="877.2"/>
  </r>
  <r>
    <x v="1"/>
    <s v="Rayleigh"/>
    <x v="352"/>
    <n v="10336"/>
    <n v="285.12"/>
  </r>
  <r>
    <x v="0"/>
    <s v="Farnham"/>
    <x v="353"/>
    <n v="10330"/>
    <n v="1649"/>
  </r>
  <r>
    <x v="0"/>
    <s v="Callahan"/>
    <x v="353"/>
    <n v="10334"/>
    <n v="144.80000000000001"/>
  </r>
  <r>
    <x v="0"/>
    <s v="Coghill"/>
    <x v="354"/>
    <n v="10337"/>
    <n v="2467"/>
  </r>
  <r>
    <x v="0"/>
    <s v="Coghill"/>
    <x v="354"/>
    <n v="10338"/>
    <n v="934.5"/>
  </r>
  <r>
    <x v="0"/>
    <s v="Fuller"/>
    <x v="355"/>
    <n v="10339"/>
    <n v="3354"/>
  </r>
  <r>
    <x v="0"/>
    <s v="Coghill"/>
    <x v="355"/>
    <n v="10342"/>
    <n v="1840.64"/>
  </r>
  <r>
    <x v="1"/>
    <s v="Rayleigh"/>
    <x v="356"/>
    <n v="10341"/>
    <n v="352.6"/>
  </r>
  <r>
    <x v="0"/>
    <s v="Coghill"/>
    <x v="356"/>
    <n v="10344"/>
    <n v="2296"/>
  </r>
  <r>
    <x v="0"/>
    <s v="Coghill"/>
    <x v="357"/>
    <n v="10343"/>
    <n v="1584"/>
  </r>
  <r>
    <x v="0"/>
    <s v="Finchley"/>
    <x v="358"/>
    <n v="10340"/>
    <n v="2436.1799999999998"/>
  </r>
  <r>
    <x v="0"/>
    <s v="Farnham"/>
    <x v="358"/>
    <n v="10346"/>
    <n v="1618.88"/>
  </r>
  <r>
    <x v="0"/>
    <s v="Coghill"/>
    <x v="358"/>
    <n v="10347"/>
    <n v="814.42"/>
  </r>
  <r>
    <x v="0"/>
    <s v="Fuller"/>
    <x v="359"/>
    <n v="10345"/>
    <n v="2924.8"/>
  </r>
  <r>
    <x v="0"/>
    <s v="Coghill"/>
    <x v="360"/>
    <n v="10348"/>
    <n v="363.6"/>
  </r>
  <r>
    <x v="1"/>
    <s v="Rayleigh"/>
    <x v="360"/>
    <n v="10349"/>
    <n v="141.6"/>
  </r>
  <r>
    <x v="0"/>
    <s v="Farnham"/>
    <x v="361"/>
    <n v="10352"/>
    <n v="136.30000000000001"/>
  </r>
  <r>
    <x v="0"/>
    <s v="Finchley"/>
    <x v="362"/>
    <n v="10351"/>
    <n v="5398.72"/>
  </r>
  <r>
    <x v="0"/>
    <s v="Callahan"/>
    <x v="362"/>
    <n v="10354"/>
    <n v="568.79999999999995"/>
  </r>
  <r>
    <x v="1"/>
    <s v="Gillingham"/>
    <x v="362"/>
    <n v="10355"/>
    <n v="480"/>
  </r>
  <r>
    <x v="1"/>
    <s v="Rayleigh"/>
    <x v="363"/>
    <n v="10353"/>
    <n v="8593.2800000000007"/>
  </r>
  <r>
    <x v="1"/>
    <s v="Gloucester"/>
    <x v="364"/>
    <n v="10359"/>
    <n v="3471.68"/>
  </r>
  <r>
    <x v="1"/>
    <s v="Gillingham"/>
    <x v="365"/>
    <n v="10356"/>
    <n v="1106.4000000000001"/>
  </r>
  <r>
    <x v="1"/>
    <s v="Gloucester"/>
    <x v="365"/>
    <n v="10358"/>
    <n v="429.4"/>
  </r>
  <r>
    <x v="0"/>
    <s v="Farnham"/>
    <x v="366"/>
    <n v="10362"/>
    <n v="1549.6"/>
  </r>
  <r>
    <x v="0"/>
    <s v="Finchley"/>
    <x v="367"/>
    <n v="10357"/>
    <n v="1167.68"/>
  </r>
  <r>
    <x v="0"/>
    <s v="Coghill"/>
    <x v="367"/>
    <n v="10360"/>
    <n v="7390.2"/>
  </r>
  <r>
    <x v="0"/>
    <s v="Farnham"/>
    <x v="367"/>
    <n v="10365"/>
    <n v="403.2"/>
  </r>
  <r>
    <x v="1"/>
    <s v="Rayleigh"/>
    <x v="367"/>
    <n v="10367"/>
    <n v="834.2"/>
  </r>
  <r>
    <x v="0"/>
    <s v="Fuller"/>
    <x v="367"/>
    <n v="10368"/>
    <n v="1689.78"/>
  </r>
  <r>
    <x v="1"/>
    <s v="Gillingham"/>
    <x v="368"/>
    <n v="10350"/>
    <n v="642.05999999999995"/>
  </r>
  <r>
    <x v="0"/>
    <s v="Finchley"/>
    <x v="368"/>
    <n v="10361"/>
    <n v="2046.24"/>
  </r>
  <r>
    <x v="0"/>
    <s v="Coghill"/>
    <x v="369"/>
    <n v="10363"/>
    <n v="447.2"/>
  </r>
  <r>
    <x v="0"/>
    <s v="Finchley"/>
    <x v="369"/>
    <n v="10364"/>
    <n v="950"/>
  </r>
  <r>
    <x v="0"/>
    <s v="Callahan"/>
    <x v="370"/>
    <n v="10369"/>
    <n v="2390.4"/>
  </r>
  <r>
    <x v="1"/>
    <s v="Gloucester"/>
    <x v="370"/>
    <n v="10372"/>
    <n v="9210.9"/>
  </r>
  <r>
    <x v="0"/>
    <s v="Finchley"/>
    <x v="370"/>
    <n v="10374"/>
    <n v="459"/>
  </r>
  <r>
    <x v="0"/>
    <s v="Farnham"/>
    <x v="370"/>
    <n v="10375"/>
    <n v="338"/>
  </r>
  <r>
    <x v="0"/>
    <s v="Coghill"/>
    <x v="371"/>
    <n v="10373"/>
    <n v="1366.4"/>
  </r>
  <r>
    <x v="0"/>
    <s v="Finchley"/>
    <x v="372"/>
    <n v="10376"/>
    <n v="399"/>
  </r>
  <r>
    <x v="0"/>
    <s v="Finchley"/>
    <x v="372"/>
    <n v="10377"/>
    <n v="863.6"/>
  </r>
  <r>
    <x v="0"/>
    <s v="Fuller"/>
    <x v="372"/>
    <n v="10379"/>
    <n v="863.28"/>
  </r>
  <r>
    <x v="0"/>
    <s v="Farnham"/>
    <x v="372"/>
    <n v="10381"/>
    <n v="112"/>
  </r>
  <r>
    <x v="0"/>
    <s v="Coghill"/>
    <x v="373"/>
    <n v="10382"/>
    <n v="2900"/>
  </r>
  <r>
    <x v="0"/>
    <s v="Callahan"/>
    <x v="374"/>
    <n v="10383"/>
    <n v="899"/>
  </r>
  <r>
    <x v="1"/>
    <s v="Gloucester"/>
    <x v="375"/>
    <n v="10378"/>
    <n v="103.2"/>
  </r>
  <r>
    <x v="0"/>
    <s v="Farnham"/>
    <x v="376"/>
    <n v="10384"/>
    <n v="2222.4"/>
  </r>
  <r>
    <x v="0"/>
    <s v="Finchley"/>
    <x v="376"/>
    <n v="10387"/>
    <n v="1058.4000000000001"/>
  </r>
  <r>
    <x v="0"/>
    <s v="Fuller"/>
    <x v="376"/>
    <n v="10388"/>
    <n v="1228.8"/>
  </r>
  <r>
    <x v="0"/>
    <s v="Finchley"/>
    <x v="377"/>
    <n v="10385"/>
    <n v="691.2"/>
  </r>
  <r>
    <x v="0"/>
    <s v="Finchley"/>
    <x v="378"/>
    <n v="10371"/>
    <n v="72.959999999999994"/>
  </r>
  <r>
    <x v="0"/>
    <s v="Coghill"/>
    <x v="378"/>
    <n v="10389"/>
    <n v="1832.8"/>
  </r>
  <r>
    <x v="1"/>
    <s v="Bromley"/>
    <x v="379"/>
    <n v="10386"/>
    <n v="166"/>
  </r>
  <r>
    <x v="1"/>
    <s v="Gillingham"/>
    <x v="380"/>
    <n v="10390"/>
    <n v="2090.88"/>
  </r>
  <r>
    <x v="1"/>
    <s v="Gillingham"/>
    <x v="381"/>
    <n v="10370"/>
    <n v="1117.5999999999999"/>
  </r>
  <r>
    <x v="0"/>
    <s v="Callahan"/>
    <x v="382"/>
    <n v="10366"/>
    <n v="136"/>
  </r>
  <r>
    <x v="0"/>
    <s v="Farnham"/>
    <x v="383"/>
    <n v="10391"/>
    <n v="86.4"/>
  </r>
  <r>
    <x v="1"/>
    <s v="Gillingham"/>
    <x v="384"/>
    <n v="10249"/>
    <n v="1863.4"/>
  </r>
  <r>
    <x v="0"/>
    <s v="Coghill"/>
    <x v="385"/>
    <n v="10252"/>
    <n v="3597.9"/>
  </r>
  <r>
    <x v="0"/>
    <s v="Coghill"/>
    <x v="386"/>
    <n v="10250"/>
    <n v="1552.6"/>
  </r>
  <r>
    <x v="0"/>
    <s v="Farnham"/>
    <x v="387"/>
    <n v="10251"/>
    <n v="654.05999999999995"/>
  </r>
  <r>
    <x v="1"/>
    <s v="Bromley"/>
    <x v="387"/>
    <n v="10255"/>
    <n v="2490.5"/>
  </r>
  <r>
    <x v="1"/>
    <s v="Gloucester"/>
    <x v="388"/>
    <n v="10248"/>
    <n v="440"/>
  </r>
  <r>
    <x v="0"/>
    <s v="Farnham"/>
    <x v="388"/>
    <n v="10253"/>
    <n v="1444.8"/>
  </r>
  <r>
    <x v="0"/>
    <s v="Farnham"/>
    <x v="389"/>
    <n v="10256"/>
    <n v="517.79999999999995"/>
  </r>
  <r>
    <x v="0"/>
    <s v="Coghill"/>
    <x v="390"/>
    <n v="10257"/>
    <n v="1119.9000000000001"/>
  </r>
  <r>
    <x v="1"/>
    <s v="Gloucester"/>
    <x v="391"/>
    <n v="10254"/>
    <n v="556.62"/>
  </r>
  <r>
    <x v="0"/>
    <s v="Finchley"/>
    <x v="391"/>
    <n v="10258"/>
    <n v="1614.88"/>
  </r>
  <r>
    <x v="0"/>
    <s v="Coghill"/>
    <x v="392"/>
    <n v="10259"/>
    <n v="100.8"/>
  </r>
  <r>
    <x v="0"/>
    <s v="Callahan"/>
    <x v="392"/>
    <n v="10262"/>
    <n v="584"/>
  </r>
  <r>
    <x v="0"/>
    <s v="Coghill"/>
    <x v="393"/>
    <n v="10260"/>
    <n v="1504.65"/>
  </r>
  <r>
    <x v="0"/>
    <s v="Coghill"/>
    <x v="394"/>
    <n v="10261"/>
    <n v="448"/>
  </r>
  <r>
    <x v="1"/>
    <s v="Bromley"/>
    <x v="395"/>
    <n v="10263"/>
    <n v="1873.8"/>
  </r>
  <r>
    <x v="0"/>
    <s v="Farnham"/>
    <x v="395"/>
    <n v="10266"/>
    <n v="346.56"/>
  </r>
  <r>
    <x v="0"/>
    <s v="Callahan"/>
    <x v="396"/>
    <n v="10268"/>
    <n v="1101.2"/>
  </r>
  <r>
    <x v="0"/>
    <s v="Finchley"/>
    <x v="396"/>
    <n v="10270"/>
    <n v="1376"/>
  </r>
  <r>
    <x v="0"/>
    <s v="Coghill"/>
    <x v="397"/>
    <n v="10267"/>
    <n v="3536.6"/>
  </r>
  <r>
    <x v="1"/>
    <s v="Gillingham"/>
    <x v="397"/>
    <n v="10272"/>
    <n v="1456"/>
  </r>
  <r>
    <x v="1"/>
    <s v="Gloucester"/>
    <x v="398"/>
    <n v="10269"/>
    <n v="642.20000000000005"/>
  </r>
  <r>
    <x v="0"/>
    <s v="Finchley"/>
    <x v="398"/>
    <n v="10275"/>
    <n v="291.83999999999997"/>
  </r>
  <r>
    <x v="0"/>
    <s v="Fuller"/>
    <x v="399"/>
    <n v="10265"/>
    <n v="1176"/>
  </r>
  <r>
    <x v="0"/>
    <s v="Farnham"/>
    <x v="399"/>
    <n v="10273"/>
    <n v="2037.28"/>
  </r>
  <r>
    <x v="0"/>
    <s v="Fuller"/>
    <x v="400"/>
    <n v="10277"/>
    <n v="1200.8"/>
  </r>
  <r>
    <x v="0"/>
    <s v="Callahan"/>
    <x v="401"/>
    <n v="10276"/>
    <n v="420"/>
  </r>
  <r>
    <x v="1"/>
    <s v="Gillingham"/>
    <x v="402"/>
    <n v="10274"/>
    <n v="538.6"/>
  </r>
  <r>
    <x v="0"/>
    <s v="Callahan"/>
    <x v="402"/>
    <n v="10278"/>
    <n v="1488.8"/>
  </r>
  <r>
    <x v="0"/>
    <s v="Callahan"/>
    <x v="402"/>
    <n v="10279"/>
    <n v="351"/>
  </r>
  <r>
    <x v="0"/>
    <s v="Coghill"/>
    <x v="403"/>
    <n v="10281"/>
    <n v="86.5"/>
  </r>
  <r>
    <x v="0"/>
    <s v="Coghill"/>
    <x v="403"/>
    <n v="10282"/>
    <n v="155.4"/>
  </r>
  <r>
    <x v="1"/>
    <s v="Gillingham"/>
    <x v="404"/>
    <n v="10264"/>
    <n v="695.62"/>
  </r>
  <r>
    <x v="0"/>
    <s v="Farnham"/>
    <x v="404"/>
    <n v="10283"/>
    <n v="1414.8"/>
  </r>
  <r>
    <x v="0"/>
    <s v="Finchley"/>
    <x v="405"/>
    <n v="10285"/>
    <n v="1743.36"/>
  </r>
  <r>
    <x v="0"/>
    <s v="Coghill"/>
    <x v="406"/>
    <n v="10284"/>
    <n v="1170.3699999999999"/>
  </r>
  <r>
    <x v="0"/>
    <s v="Callahan"/>
    <x v="407"/>
    <n v="10287"/>
    <n v="819"/>
  </r>
  <r>
    <x v="1"/>
    <s v="Rayleigh"/>
    <x v="407"/>
    <n v="10289"/>
    <n v="479.4"/>
  </r>
  <r>
    <x v="1"/>
    <s v="Gillingham"/>
    <x v="408"/>
    <n v="10271"/>
    <n v="48"/>
  </r>
  <r>
    <x v="0"/>
    <s v="Callahan"/>
    <x v="408"/>
    <n v="10286"/>
    <n v="3016"/>
  </r>
  <r>
    <x v="0"/>
    <s v="Finchley"/>
    <x v="409"/>
    <n v="10292"/>
    <n v="1296"/>
  </r>
  <r>
    <x v="0"/>
    <s v="Coghill"/>
    <x v="410"/>
    <n v="10288"/>
    <n v="80.099999999999994"/>
  </r>
  <r>
    <x v="0"/>
    <s v="Callahan"/>
    <x v="410"/>
    <n v="10290"/>
    <n v="2169"/>
  </r>
  <r>
    <x v="1"/>
    <s v="Gillingham"/>
    <x v="411"/>
    <n v="10291"/>
    <n v="497.52"/>
  </r>
  <r>
    <x v="0"/>
    <s v="Coghill"/>
    <x v="412"/>
    <n v="10294"/>
    <n v="1887.6"/>
  </r>
  <r>
    <x v="0"/>
    <s v="Fuller"/>
    <x v="413"/>
    <n v="10295"/>
    <n v="121.6"/>
  </r>
  <r>
    <x v="1"/>
    <s v="Gloucester"/>
    <x v="413"/>
    <n v="10297"/>
    <n v="1420"/>
  </r>
  <r>
    <x v="0"/>
    <s v="Finchley"/>
    <x v="414"/>
    <n v="10293"/>
    <n v="848.7"/>
  </r>
  <r>
    <x v="1"/>
    <s v="Gillingham"/>
    <x v="414"/>
    <n v="10296"/>
    <n v="1050.5999999999999"/>
  </r>
  <r>
    <x v="1"/>
    <s v="Gillingham"/>
    <x v="414"/>
    <n v="10298"/>
    <n v="2645"/>
  </r>
  <r>
    <x v="0"/>
    <s v="Fuller"/>
    <x v="415"/>
    <n v="10280"/>
    <n v="613.20000000000005"/>
  </r>
  <r>
    <x v="0"/>
    <s v="Coghill"/>
    <x v="416"/>
    <n v="10299"/>
    <n v="349.5"/>
  </r>
  <r>
    <x v="0"/>
    <s v="Callahan"/>
    <x v="417"/>
    <n v="10301"/>
    <n v="755"/>
  </r>
  <r>
    <x v="0"/>
    <s v="Finchley"/>
    <x v="417"/>
    <n v="10304"/>
    <n v="954.4"/>
  </r>
  <r>
    <x v="0"/>
    <s v="Fuller"/>
    <x v="418"/>
    <n v="10300"/>
    <n v="608"/>
  </r>
  <r>
    <x v="1"/>
    <s v="Rayleigh"/>
    <x v="418"/>
    <n v="10303"/>
    <n v="1117.8"/>
  </r>
  <r>
    <x v="0"/>
    <s v="Finchley"/>
    <x v="419"/>
    <n v="10306"/>
    <n v="498.5"/>
  </r>
  <r>
    <x v="1"/>
    <s v="Rayleigh"/>
    <x v="420"/>
    <n v="10308"/>
    <n v="88.8"/>
  </r>
  <r>
    <x v="0"/>
    <s v="Fuller"/>
    <x v="421"/>
    <n v="10307"/>
    <n v="424"/>
  </r>
  <r>
    <x v="0"/>
    <s v="Finchley"/>
    <x v="422"/>
    <n v="10311"/>
    <n v="268.8"/>
  </r>
  <r>
    <x v="0"/>
    <s v="Callahan"/>
    <x v="423"/>
    <n v="10310"/>
    <n v="336"/>
  </r>
  <r>
    <x v="0"/>
    <s v="Fuller"/>
    <x v="424"/>
    <n v="10312"/>
    <n v="1614.8"/>
  </r>
  <r>
    <x v="0"/>
    <s v="Coghill"/>
    <x v="424"/>
    <n v="10315"/>
    <n v="516.79999999999995"/>
  </r>
  <r>
    <x v="0"/>
    <s v="Fuller"/>
    <x v="425"/>
    <n v="10313"/>
    <n v="182.4"/>
  </r>
  <r>
    <x v="0"/>
    <s v="Finchley"/>
    <x v="425"/>
    <n v="10314"/>
    <n v="2094.3000000000002"/>
  </r>
  <r>
    <x v="0"/>
    <s v="Callahan"/>
    <x v="425"/>
    <n v="10318"/>
    <n v="240.4"/>
  </r>
  <r>
    <x v="0"/>
    <s v="Finchley"/>
    <x v="426"/>
    <n v="10316"/>
    <n v="2835"/>
  </r>
  <r>
    <x v="0"/>
    <s v="Coghill"/>
    <x v="427"/>
    <n v="10302"/>
    <n v="2708.8"/>
  </r>
  <r>
    <x v="0"/>
    <s v="Callahan"/>
    <x v="427"/>
    <n v="10305"/>
    <n v="3741.3"/>
  </r>
  <r>
    <x v="1"/>
    <s v="Gillingham"/>
    <x v="428"/>
    <n v="10317"/>
    <n v="288"/>
  </r>
  <r>
    <x v="1"/>
    <s v="Bromley"/>
    <x v="428"/>
    <n v="10324"/>
    <n v="5275.71"/>
  </r>
  <r>
    <x v="1"/>
    <s v="Rayleigh"/>
    <x v="429"/>
    <n v="10319"/>
    <n v="1191.2"/>
  </r>
  <r>
    <x v="0"/>
    <s v="Farnham"/>
    <x v="429"/>
    <n v="10321"/>
    <n v="144"/>
  </r>
  <r>
    <x v="0"/>
    <s v="Coghill"/>
    <x v="430"/>
    <n v="10323"/>
    <n v="164.4"/>
  </r>
  <r>
    <x v="0"/>
    <s v="Finchley"/>
    <x v="430"/>
    <n v="10325"/>
    <n v="1497"/>
  </r>
  <r>
    <x v="0"/>
    <s v="Coghill"/>
    <x v="430"/>
    <n v="10326"/>
    <n v="982"/>
  </r>
  <r>
    <x v="0"/>
    <s v="Fuller"/>
    <x v="430"/>
    <n v="10327"/>
    <n v="1810"/>
  </r>
  <r>
    <x v="0"/>
    <s v="Coghill"/>
    <x v="431"/>
    <n v="10328"/>
    <n v="1168"/>
  </r>
  <r>
    <x v="1"/>
    <s v="Gloucester"/>
    <x v="432"/>
    <n v="10320"/>
    <n v="516"/>
  </r>
  <r>
    <x v="1"/>
    <s v="Bromley"/>
    <x v="433"/>
    <n v="10331"/>
    <n v="88.5"/>
  </r>
  <r>
    <x v="0"/>
    <s v="Farnham"/>
    <x v="433"/>
    <n v="10332"/>
    <n v="1786.88"/>
  </r>
  <r>
    <x v="0"/>
    <s v="Farnham"/>
    <x v="434"/>
    <n v="10309"/>
    <n v="1762"/>
  </r>
  <r>
    <x v="1"/>
    <s v="Rayleigh"/>
    <x v="434"/>
    <n v="10322"/>
    <n v="112"/>
  </r>
  <r>
    <x v="0"/>
    <s v="Coghill"/>
    <x v="434"/>
    <n v="10329"/>
    <n v="4578.43"/>
  </r>
  <r>
    <x v="1"/>
    <s v="Rayleigh"/>
    <x v="435"/>
    <n v="10335"/>
    <n v="2036.16"/>
  </r>
  <r>
    <x v="1"/>
    <s v="Gloucester"/>
    <x v="436"/>
    <n v="10333"/>
    <n v="877.2"/>
  </r>
  <r>
    <x v="1"/>
    <s v="Rayleigh"/>
    <x v="436"/>
    <n v="10336"/>
    <n v="285.12"/>
  </r>
  <r>
    <x v="0"/>
    <s v="Farnham"/>
    <x v="437"/>
    <n v="10330"/>
    <n v="1649"/>
  </r>
  <r>
    <x v="0"/>
    <s v="Callahan"/>
    <x v="437"/>
    <n v="10334"/>
    <n v="144.80000000000001"/>
  </r>
  <r>
    <x v="0"/>
    <s v="Coghill"/>
    <x v="438"/>
    <n v="10337"/>
    <n v="2467"/>
  </r>
  <r>
    <x v="0"/>
    <s v="Coghill"/>
    <x v="438"/>
    <n v="10338"/>
    <n v="934.5"/>
  </r>
  <r>
    <x v="0"/>
    <s v="Fuller"/>
    <x v="439"/>
    <n v="10339"/>
    <n v="3354"/>
  </r>
  <r>
    <x v="0"/>
    <s v="Coghill"/>
    <x v="439"/>
    <n v="10342"/>
    <n v="1840.64"/>
  </r>
  <r>
    <x v="1"/>
    <s v="Rayleigh"/>
    <x v="440"/>
    <n v="10341"/>
    <n v="352.6"/>
  </r>
  <r>
    <x v="0"/>
    <s v="Coghill"/>
    <x v="440"/>
    <n v="10344"/>
    <n v="2296"/>
  </r>
  <r>
    <x v="0"/>
    <s v="Coghill"/>
    <x v="441"/>
    <n v="10343"/>
    <n v="1584"/>
  </r>
  <r>
    <x v="0"/>
    <s v="Finchley"/>
    <x v="442"/>
    <n v="10340"/>
    <n v="2436.1799999999998"/>
  </r>
  <r>
    <x v="0"/>
    <s v="Farnham"/>
    <x v="442"/>
    <n v="10346"/>
    <n v="1618.88"/>
  </r>
  <r>
    <x v="0"/>
    <s v="Coghill"/>
    <x v="442"/>
    <n v="10347"/>
    <n v="814.42"/>
  </r>
  <r>
    <x v="0"/>
    <s v="Fuller"/>
    <x v="443"/>
    <n v="10345"/>
    <n v="2924.8"/>
  </r>
  <r>
    <x v="0"/>
    <s v="Coghill"/>
    <x v="444"/>
    <n v="10348"/>
    <n v="363.6"/>
  </r>
  <r>
    <x v="1"/>
    <s v="Rayleigh"/>
    <x v="444"/>
    <n v="10349"/>
    <n v="141.6"/>
  </r>
  <r>
    <x v="0"/>
    <s v="Farnham"/>
    <x v="445"/>
    <n v="10352"/>
    <n v="136.30000000000001"/>
  </r>
  <r>
    <x v="0"/>
    <s v="Finchley"/>
    <x v="446"/>
    <n v="10351"/>
    <n v="5398.72"/>
  </r>
  <r>
    <x v="0"/>
    <s v="Callahan"/>
    <x v="446"/>
    <n v="10354"/>
    <n v="568.79999999999995"/>
  </r>
  <r>
    <x v="1"/>
    <s v="Gillingham"/>
    <x v="446"/>
    <n v="10355"/>
    <n v="480"/>
  </r>
  <r>
    <x v="1"/>
    <s v="Rayleigh"/>
    <x v="447"/>
    <n v="10353"/>
    <n v="8593.2800000000007"/>
  </r>
  <r>
    <x v="1"/>
    <s v="Gloucester"/>
    <x v="448"/>
    <n v="10359"/>
    <n v="3471.68"/>
  </r>
  <r>
    <x v="1"/>
    <s v="Gillingham"/>
    <x v="449"/>
    <n v="10356"/>
    <n v="1106.4000000000001"/>
  </r>
  <r>
    <x v="1"/>
    <s v="Gloucester"/>
    <x v="449"/>
    <n v="10358"/>
    <n v="429.4"/>
  </r>
  <r>
    <x v="0"/>
    <s v="Farnham"/>
    <x v="450"/>
    <n v="10362"/>
    <n v="1549.6"/>
  </r>
  <r>
    <x v="0"/>
    <s v="Finchley"/>
    <x v="451"/>
    <n v="10357"/>
    <n v="1167.68"/>
  </r>
  <r>
    <x v="0"/>
    <s v="Coghill"/>
    <x v="451"/>
    <n v="10360"/>
    <n v="7390.2"/>
  </r>
  <r>
    <x v="0"/>
    <s v="Farnham"/>
    <x v="451"/>
    <n v="10365"/>
    <n v="403.2"/>
  </r>
  <r>
    <x v="1"/>
    <s v="Rayleigh"/>
    <x v="451"/>
    <n v="10367"/>
    <n v="834.2"/>
  </r>
  <r>
    <x v="0"/>
    <s v="Fuller"/>
    <x v="451"/>
    <n v="10368"/>
    <n v="1689.78"/>
  </r>
  <r>
    <x v="1"/>
    <s v="Gillingham"/>
    <x v="452"/>
    <n v="10350"/>
    <n v="642.05999999999995"/>
  </r>
  <r>
    <x v="0"/>
    <s v="Finchley"/>
    <x v="452"/>
    <n v="10361"/>
    <n v="2046.24"/>
  </r>
  <r>
    <x v="0"/>
    <s v="Coghill"/>
    <x v="453"/>
    <n v="10363"/>
    <n v="447.2"/>
  </r>
  <r>
    <x v="0"/>
    <s v="Finchley"/>
    <x v="453"/>
    <n v="10364"/>
    <n v="950"/>
  </r>
  <r>
    <x v="0"/>
    <s v="Callahan"/>
    <x v="454"/>
    <n v="10369"/>
    <n v="2390.4"/>
  </r>
  <r>
    <x v="1"/>
    <s v="Gloucester"/>
    <x v="454"/>
    <n v="10372"/>
    <n v="9210.9"/>
  </r>
  <r>
    <x v="0"/>
    <s v="Finchley"/>
    <x v="454"/>
    <n v="10374"/>
    <n v="459"/>
  </r>
  <r>
    <x v="0"/>
    <s v="Farnham"/>
    <x v="454"/>
    <n v="10375"/>
    <n v="338"/>
  </r>
  <r>
    <x v="0"/>
    <s v="Coghill"/>
    <x v="455"/>
    <n v="10373"/>
    <n v="1366.4"/>
  </r>
  <r>
    <x v="0"/>
    <s v="Finchley"/>
    <x v="456"/>
    <n v="10376"/>
    <n v="399"/>
  </r>
  <r>
    <x v="0"/>
    <s v="Finchley"/>
    <x v="456"/>
    <n v="10377"/>
    <n v="863.6"/>
  </r>
  <r>
    <x v="0"/>
    <s v="Fuller"/>
    <x v="456"/>
    <n v="10379"/>
    <n v="863.28"/>
  </r>
  <r>
    <x v="0"/>
    <s v="Farnham"/>
    <x v="456"/>
    <n v="10381"/>
    <n v="112"/>
  </r>
  <r>
    <x v="0"/>
    <s v="Coghill"/>
    <x v="457"/>
    <n v="10382"/>
    <n v="2900"/>
  </r>
  <r>
    <x v="0"/>
    <s v="Callahan"/>
    <x v="458"/>
    <n v="10383"/>
    <n v="899"/>
  </r>
  <r>
    <x v="1"/>
    <s v="Gloucester"/>
    <x v="459"/>
    <n v="10378"/>
    <n v="103.2"/>
  </r>
  <r>
    <x v="0"/>
    <s v="Farnham"/>
    <x v="460"/>
    <n v="10384"/>
    <n v="2222.4"/>
  </r>
  <r>
    <x v="0"/>
    <s v="Finchley"/>
    <x v="460"/>
    <n v="10387"/>
    <n v="1058.4000000000001"/>
  </r>
  <r>
    <x v="0"/>
    <s v="Fuller"/>
    <x v="460"/>
    <n v="10388"/>
    <n v="1228.8"/>
  </r>
  <r>
    <x v="0"/>
    <s v="Finchley"/>
    <x v="461"/>
    <n v="10385"/>
    <n v="691.2"/>
  </r>
  <r>
    <x v="0"/>
    <s v="Finchley"/>
    <x v="462"/>
    <n v="10371"/>
    <n v="72.959999999999994"/>
  </r>
  <r>
    <x v="0"/>
    <s v="Coghill"/>
    <x v="462"/>
    <n v="10389"/>
    <n v="1832.8"/>
  </r>
  <r>
    <x v="1"/>
    <s v="Bromley"/>
    <x v="463"/>
    <n v="10386"/>
    <n v="166"/>
  </r>
  <r>
    <x v="1"/>
    <s v="Gillingham"/>
    <x v="464"/>
    <n v="10390"/>
    <n v="2090.88"/>
  </r>
  <r>
    <x v="1"/>
    <s v="Gillingham"/>
    <x v="465"/>
    <n v="10370"/>
    <n v="1117.5999999999999"/>
  </r>
  <r>
    <x v="0"/>
    <s v="Callahan"/>
    <x v="466"/>
    <n v="10366"/>
    <n v="136"/>
  </r>
  <r>
    <x v="0"/>
    <s v="Farnham"/>
    <x v="467"/>
    <n v="10391"/>
    <n v="86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7ECF3-13D3-463B-A10D-931798700DAC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B6:E21" firstHeaderRow="1" firstDataRow="2" firstDataCol="1"/>
  <pivotFields count="6">
    <pivotField axis="axisCol" showAll="0">
      <items count="3">
        <item x="1"/>
        <item x="0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 defaultSubtotal="0">
      <items count="7">
        <item h="1" x="0"/>
        <item x="1"/>
        <item h="1" x="2"/>
        <item h="1" x="3"/>
        <item h="1" x="4"/>
        <item h="1" x="5"/>
        <item h="1" x="6"/>
      </items>
    </pivotField>
  </pivotFields>
  <rowFields count="2">
    <field x="5"/>
    <field x="2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Order Amount" fld="4" baseField="2" baseItem="3" numFmtId="170"/>
  </dataFields>
  <formats count="4">
    <format dxfId="14">
      <pivotArea dataOnly="0" labelOnly="1" grandCol="1" outline="0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0" count="1">
            <x v="1"/>
          </reference>
        </references>
      </pivotArea>
    </format>
    <format dxfId="11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AD9C4-B0B5-4587-B0A8-1CFA67A52AE9}" name="Table15" displayName="Table15" ref="B9:D14" totalsRowShown="0" headerRowDxfId="37" dataDxfId="36">
  <autoFilter ref="B9:D14" xr:uid="{274AD9C4-B0B5-4587-B0A8-1CFA67A52AE9}"/>
  <tableColumns count="3">
    <tableColumn id="1" xr3:uid="{A21C89F3-B264-4A7D-BE9B-DD71043B463F}" name="Item" dataDxfId="35"/>
    <tableColumn id="2" xr3:uid="{A6DED134-0CD4-4A42-B827-34115D5EFEFF}" name="Loan Date" dataDxfId="3"/>
    <tableColumn id="4" xr3:uid="{287DB30D-637C-480E-A03A-CD185F72CC70}" name="Status" dataDxfId="0">
      <calculatedColumnFormula>IF(TODAY()-Table15[[#This Row],[Loan Date]]&gt;=90,"Due","Not Due")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6061C-D9B9-4476-908A-E43E601E2393}" name="Table2" displayName="Table2" ref="B23:D28" totalsRowShown="0" headerRowDxfId="34" dataDxfId="33">
  <autoFilter ref="B23:D28" xr:uid="{5FF6061C-D9B9-4476-908A-E43E601E2393}"/>
  <tableColumns count="3">
    <tableColumn id="1" xr3:uid="{5549D4FC-A597-492C-882A-38B009A36907}" name="Item" dataDxfId="32"/>
    <tableColumn id="2" xr3:uid="{291057D9-1C9C-4F09-8BB6-2835A30F64FE}" name="Loan Date" dataDxfId="2"/>
    <tableColumn id="4" xr3:uid="{081DD19B-4530-4B6D-A613-5A4BF890A627}" name="Status" dataDxfId="31">
      <calculatedColumnFormula>IF(TODAY()-Table2[[#This Row],[Loan Date]]&gt;90,"Overdue",IF(TODAY()-Table2[[#This Row],[Loan Date]]=90,"Due","Not Due"))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EEFD89-F1FB-4BAF-9AF4-3D60B740E5A4}" name="Table3" displayName="Table3" ref="B39:D44" totalsRowShown="0" headerRowDxfId="30" dataDxfId="29">
  <autoFilter ref="B39:D44" xr:uid="{BCEEFD89-F1FB-4BAF-9AF4-3D60B740E5A4}"/>
  <tableColumns count="3">
    <tableColumn id="1" xr3:uid="{E0C2CB40-4910-4947-AB5A-FC6B13941B72}" name="Item" dataDxfId="28"/>
    <tableColumn id="2" xr3:uid="{146C281D-1018-480B-BBBC-8608738F9E03}" name="Loan Date" dataDxfId="1"/>
    <tableColumn id="4" xr3:uid="{7AE5B624-9E44-4011-9585-9CE11210D52B}" name="Status" dataDxfId="27">
      <calculatedColumnFormula array="1">_xlfn.IFS(TODAY()-Table3[[#This Row],[Loan Date]]&gt;90,"Overdue",TODAY()-Table3[[#This Row],[Loan Date]]=90,"Due",TRUE,"Not Due")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12BDFF-6A41-4FED-A15F-3B2A9BEFAD49}" name="IF_AND" displayName="IF_AND" ref="A5:E17" totalsRowShown="0" headerRowDxfId="26" headerRowBorderDxfId="25">
  <tableColumns count="5">
    <tableColumn id="1" xr3:uid="{6B71A638-85A9-449A-8A37-6A743C1984F3}" name="Name"/>
    <tableColumn id="2" xr3:uid="{89B67169-1F59-4741-A5F2-CFE96065DE79}" name="Popular" dataDxfId="24"/>
    <tableColumn id="3" xr3:uid="{21CFBDA1-0935-4C35-B872-82F1E0F5AF5B}" name="Salary $k" dataDxfId="23" dataCellStyle="Comma"/>
    <tableColumn id="4" xr3:uid="{BAAD9508-A17B-44EC-82C6-F9966A906D24}" name="Bonus $k" dataDxfId="22" dataCellStyle="Comma"/>
    <tableColumn id="5" xr3:uid="{27EFB484-9866-42B4-A198-D8EA4F4B56A3}" name="Gross $k" dataDxfId="21" dataCellStyle="Comma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402D5-C672-46A2-AEE9-4B44376711F7}" name="IF_OR" displayName="IF_OR" ref="A24:E36" totalsRowShown="0" headerRowDxfId="20" headerRowBorderDxfId="19">
  <tableColumns count="5">
    <tableColumn id="1" xr3:uid="{F6B0FF88-7B9B-468F-9232-D519DAED3953}" name="Name"/>
    <tableColumn id="2" xr3:uid="{7A52BA72-C688-4700-8DC7-BE72BAE8CF37}" name="Popular" dataDxfId="18"/>
    <tableColumn id="3" xr3:uid="{8B6DE62C-EEBC-4A9F-8DE6-8FDB80EF19DC}" name="Salary $k" dataDxfId="17" dataCellStyle="Comma"/>
    <tableColumn id="4" xr3:uid="{B8D7C89D-93DB-434B-A97A-A67711A68E77}" name="Bonus $k" dataDxfId="16" dataCellStyle="Comma"/>
    <tableColumn id="5" xr3:uid="{24CA3D1A-6FF1-4BE8-867D-0F498ADE79CE}" name="Gross $k" dataDxfId="15" dataCellStyle="Comma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F2B13B-C5DA-4075-8A6C-2976570EA298}" name="source_data" displayName="source_data" ref="A1:E943" totalsRowShown="0" headerRowDxfId="10" dataDxfId="9">
  <autoFilter ref="A1:E943" xr:uid="{00000000-0009-0000-0100-000001000000}"/>
  <tableColumns count="5">
    <tableColumn id="1" xr3:uid="{15638BAF-F4F6-4508-B0DA-F2FC4F32C388}" name="Country" dataDxfId="8"/>
    <tableColumn id="2" xr3:uid="{A5AFA090-F4D5-456E-8386-77C1BD1371C2}" name="Salesperson" dataDxfId="7"/>
    <tableColumn id="3" xr3:uid="{0FA5F648-B9F3-473F-A0D3-C51E6C7A0994}" name="Order Date" dataDxfId="6"/>
    <tableColumn id="4" xr3:uid="{0975DCB0-15A1-4469-BFED-3E46C85ED1CE}" name="OrderID" dataDxfId="5"/>
    <tableColumn id="5" xr3:uid="{4AB9D35C-A752-4D74-B169-66D98211F03A}" name="Order Amount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17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689-294F-425B-92D5-0A64A793B10E}">
  <dimension ref="A1:Q11"/>
  <sheetViews>
    <sheetView showGridLines="0" workbookViewId="0">
      <selection activeCell="K15" sqref="K15"/>
    </sheetView>
  </sheetViews>
  <sheetFormatPr defaultRowHeight="15" x14ac:dyDescent="0.25"/>
  <cols>
    <col min="1" max="1" width="4.85546875" customWidth="1"/>
  </cols>
  <sheetData>
    <row r="1" spans="1:17" ht="52.5" customHeight="1" x14ac:dyDescent="0.25">
      <c r="A1" s="8"/>
      <c r="B1" s="8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17" ht="18.75" x14ac:dyDescent="0.3">
      <c r="B3" s="5" t="s">
        <v>39</v>
      </c>
    </row>
    <row r="4" spans="1:17" ht="18.75" x14ac:dyDescent="0.25">
      <c r="B4" s="6" t="s">
        <v>41</v>
      </c>
    </row>
    <row r="5" spans="1:17" ht="18.75" x14ac:dyDescent="0.25">
      <c r="B5" s="6" t="s">
        <v>42</v>
      </c>
    </row>
    <row r="6" spans="1:17" ht="18.75" x14ac:dyDescent="0.25">
      <c r="B6" s="6" t="s">
        <v>43</v>
      </c>
    </row>
    <row r="7" spans="1:17" ht="18.75" x14ac:dyDescent="0.25">
      <c r="B7" s="6"/>
    </row>
    <row r="8" spans="1:17" ht="18.75" x14ac:dyDescent="0.25">
      <c r="B8" s="6" t="s">
        <v>44</v>
      </c>
    </row>
    <row r="10" spans="1:17" ht="18.75" x14ac:dyDescent="0.25">
      <c r="B10" s="6" t="s">
        <v>45</v>
      </c>
    </row>
    <row r="11" spans="1:17" ht="18.75" x14ac:dyDescent="0.25">
      <c r="B11" s="6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L15"/>
  <sheetViews>
    <sheetView showGridLines="0" tabSelected="1" workbookViewId="0">
      <selection activeCell="F4" sqref="F4"/>
    </sheetView>
  </sheetViews>
  <sheetFormatPr defaultRowHeight="16.5" x14ac:dyDescent="0.3"/>
  <cols>
    <col min="1" max="1" width="4.140625" style="4" customWidth="1"/>
    <col min="2" max="4" width="15.5703125" style="4" customWidth="1"/>
    <col min="5" max="5" width="16.85546875" style="4" customWidth="1"/>
    <col min="6" max="7" width="11.28515625" style="4" customWidth="1"/>
    <col min="8" max="8" width="13.140625" style="4" customWidth="1"/>
    <col min="9" max="9" width="11.28515625" style="4" customWidth="1"/>
    <col min="10" max="10" width="15.85546875" style="4" customWidth="1"/>
    <col min="11" max="16384" width="9.140625" style="4"/>
  </cols>
  <sheetData>
    <row r="1" spans="1:12" ht="48.75" customHeight="1" x14ac:dyDescent="0.3">
      <c r="A1" s="8" t="s">
        <v>239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s="113" customFormat="1" ht="23.25" customHeight="1" x14ac:dyDescent="0.25">
      <c r="A3" s="112">
        <v>1</v>
      </c>
      <c r="B3" s="135" t="s">
        <v>76</v>
      </c>
      <c r="D3" s="114"/>
    </row>
    <row r="4" spans="1:12" s="113" customFormat="1" ht="23.25" customHeight="1" x14ac:dyDescent="0.25">
      <c r="A4" s="112">
        <v>2</v>
      </c>
      <c r="B4" s="135" t="s">
        <v>209</v>
      </c>
    </row>
    <row r="5" spans="1:12" s="113" customFormat="1" ht="23.25" customHeight="1" x14ac:dyDescent="0.25">
      <c r="A5" s="112">
        <v>3</v>
      </c>
      <c r="B5" s="135" t="s">
        <v>77</v>
      </c>
    </row>
    <row r="6" spans="1:12" s="113" customFormat="1" ht="23.25" customHeight="1" x14ac:dyDescent="0.25">
      <c r="A6" s="112">
        <v>4</v>
      </c>
      <c r="B6" s="135" t="s">
        <v>208</v>
      </c>
      <c r="C6" s="135"/>
    </row>
    <row r="7" spans="1:12" s="113" customFormat="1" ht="23.25" customHeight="1" x14ac:dyDescent="0.25">
      <c r="A7" s="112">
        <v>5</v>
      </c>
      <c r="B7" s="135" t="s">
        <v>75</v>
      </c>
    </row>
    <row r="8" spans="1:12" s="113" customFormat="1" ht="23.25" customHeight="1" x14ac:dyDescent="0.25">
      <c r="A8" s="112">
        <v>6</v>
      </c>
      <c r="B8" s="135" t="s">
        <v>72</v>
      </c>
    </row>
    <row r="9" spans="1:12" s="113" customFormat="1" ht="23.25" customHeight="1" x14ac:dyDescent="0.25">
      <c r="A9" s="112">
        <v>7</v>
      </c>
      <c r="B9" s="135" t="s">
        <v>73</v>
      </c>
    </row>
    <row r="10" spans="1:12" s="113" customFormat="1" ht="23.25" customHeight="1" x14ac:dyDescent="0.25">
      <c r="A10" s="112">
        <v>8</v>
      </c>
      <c r="B10" s="135" t="s">
        <v>78</v>
      </c>
    </row>
    <row r="11" spans="1:12" s="113" customFormat="1" ht="23.25" customHeight="1" x14ac:dyDescent="0.25">
      <c r="A11" s="112">
        <v>9</v>
      </c>
      <c r="B11" s="135" t="s">
        <v>252</v>
      </c>
    </row>
    <row r="12" spans="1:12" s="113" customFormat="1" ht="23.25" customHeight="1" x14ac:dyDescent="0.25">
      <c r="A12" s="112">
        <v>10</v>
      </c>
      <c r="B12" s="135" t="s">
        <v>74</v>
      </c>
    </row>
    <row r="13" spans="1:12" s="113" customFormat="1" ht="23.25" customHeight="1" x14ac:dyDescent="0.25">
      <c r="A13" s="112">
        <v>11</v>
      </c>
      <c r="B13" s="135" t="s">
        <v>253</v>
      </c>
    </row>
    <row r="14" spans="1:12" s="113" customFormat="1" ht="23.25" customHeight="1" x14ac:dyDescent="0.25">
      <c r="A14" s="112">
        <v>12</v>
      </c>
      <c r="B14" s="135" t="s">
        <v>254</v>
      </c>
    </row>
    <row r="15" spans="1:12" s="113" customFormat="1" ht="23.25" customHeight="1" x14ac:dyDescent="0.25">
      <c r="A15" s="112">
        <v>13</v>
      </c>
      <c r="B15" s="135" t="s">
        <v>255</v>
      </c>
    </row>
  </sheetData>
  <hyperlinks>
    <hyperlink ref="B3" location="'Excel IF &amp; IFS'!A2" display="IF/IFS" xr:uid="{A1626835-D81E-442B-A696-E087E4A1BF17}"/>
    <hyperlink ref="B4" location="'IF AND OR'!A2" display="AND/OR" xr:uid="{57275CC6-2EFB-4373-8C49-B7272BC11BAA}"/>
    <hyperlink ref="B5" location="SUMIFS!A2" display="SUMIFS (all ...IFS, COUNTIFS, AVERAGEIFS, MAXIFS, MINIFS)" xr:uid="{3E9C254F-D93F-401F-AF74-EC92A4499D80}"/>
    <hyperlink ref="B6" location="XLOOKUP!A2" display="XLOOKUP (VLOOKUP)" xr:uid="{4633846F-B5B7-4D67-94BB-2E3FDD0D5C3F}"/>
    <hyperlink ref="B7" location="'INDEX &amp; MATCH'!A2" display="INDEX &amp; MATCH" xr:uid="{135329DB-3659-46D7-918F-51CDA0E574EE}"/>
    <hyperlink ref="B8" location="FILTER!A2" display="FILTER" xr:uid="{2ABCB902-C8CE-4CCA-9FC6-00719D6E4FED}"/>
    <hyperlink ref="B9" location="IFERROR!A2" display="IFERROR/IFNA" xr:uid="{FAA77A7A-DC2E-4F5C-80B3-D71EB22AD0D4}"/>
    <hyperlink ref="B10" location="'EOMONTH &amp; EDATE'!A2" display="EOMONTH &amp; EDATE" xr:uid="{91D80606-5DB2-445D-A160-F0E484499540}"/>
    <hyperlink ref="B12" location="GETPIVOTDATA!A2" display="GETPIVOTDATA" xr:uid="{F8D13B9F-713D-43DA-9166-366A60320E08}"/>
    <hyperlink ref="B11" location="NETWORKDAYS.INTL!A2" display="NETWORKDAYS.INTL" xr:uid="{FA078E67-91DF-4049-8289-6DD4ED76F2D4}"/>
    <hyperlink ref="B13" location="'UNIQUE Function'!A2" display="UNIQUE" xr:uid="{F5EB8084-D1D0-478A-8AE2-72B002C578F7}"/>
    <hyperlink ref="B14" location="'SORT Function'!A2" display="SORT" xr:uid="{9942D708-6B9A-4E1F-8C39-FC45BF4DBDE2}"/>
    <hyperlink ref="B15" location="'SEQUENCE Function'!A2" display="SEQUENCE" xr:uid="{3B0A1C4B-DE8F-4B55-857D-6769FB21483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6CB0-76F1-4DDD-8651-72BB9F52DE3E}">
  <dimension ref="A1:N44"/>
  <sheetViews>
    <sheetView showGridLines="0" zoomScaleNormal="100" workbookViewId="0">
      <selection activeCell="D11" sqref="D11"/>
    </sheetView>
  </sheetViews>
  <sheetFormatPr defaultRowHeight="15" x14ac:dyDescent="0.25"/>
  <cols>
    <col min="1" max="1" width="3.140625" customWidth="1"/>
    <col min="2" max="2" width="12.7109375" customWidth="1"/>
    <col min="3" max="3" width="12.42578125" customWidth="1"/>
    <col min="4" max="4" width="10.140625" customWidth="1"/>
    <col min="5" max="5" width="9.140625" customWidth="1"/>
    <col min="6" max="6" width="11.140625" customWidth="1"/>
    <col min="7" max="8" width="8.85546875" customWidth="1"/>
    <col min="9" max="9" width="13.5703125" bestFit="1" customWidth="1"/>
    <col min="12" max="12" width="14.42578125" customWidth="1"/>
    <col min="13" max="13" width="19.140625" customWidth="1"/>
    <col min="14" max="14" width="13.28515625" customWidth="1"/>
  </cols>
  <sheetData>
    <row r="1" spans="1:14" ht="49.5" customHeight="1" x14ac:dyDescent="0.25">
      <c r="A1" s="8" t="s">
        <v>237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18.75" x14ac:dyDescent="0.3">
      <c r="A3" s="17" t="s">
        <v>91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6.5" x14ac:dyDescent="0.3">
      <c r="B4" s="4"/>
      <c r="C4" s="4"/>
      <c r="D4" s="4"/>
      <c r="E4" s="4"/>
      <c r="F4" s="4"/>
      <c r="G4" s="4"/>
      <c r="H4" s="4"/>
      <c r="I4" s="4"/>
      <c r="J4" s="4"/>
    </row>
    <row r="5" spans="1:14" ht="16.5" x14ac:dyDescent="0.3">
      <c r="B5" s="141" t="s">
        <v>191</v>
      </c>
      <c r="C5" s="143" t="s">
        <v>221</v>
      </c>
      <c r="D5" s="142"/>
      <c r="E5" s="142"/>
      <c r="F5" s="142"/>
      <c r="G5" s="142"/>
      <c r="H5" s="142"/>
      <c r="I5" s="4"/>
      <c r="J5" s="4"/>
    </row>
    <row r="6" spans="1:14" ht="16.5" x14ac:dyDescent="0.3">
      <c r="B6" s="4"/>
      <c r="C6" s="4"/>
      <c r="D6" s="4"/>
      <c r="E6" s="4"/>
      <c r="F6" s="4"/>
      <c r="G6" s="4"/>
      <c r="H6" s="4"/>
      <c r="I6" s="4"/>
      <c r="J6" s="4"/>
    </row>
    <row r="7" spans="1:14" ht="16.5" x14ac:dyDescent="0.3">
      <c r="B7" s="11" t="s">
        <v>79</v>
      </c>
      <c r="C7" s="4"/>
      <c r="D7" s="4"/>
      <c r="E7" s="4"/>
      <c r="F7" s="4"/>
      <c r="G7" s="4"/>
      <c r="H7" s="4"/>
      <c r="I7" s="4"/>
      <c r="J7" s="4"/>
    </row>
    <row r="8" spans="1:14" ht="16.5" x14ac:dyDescent="0.3">
      <c r="B8" s="4"/>
      <c r="C8" s="4"/>
      <c r="D8" s="4"/>
      <c r="E8" s="4"/>
      <c r="F8" s="4"/>
      <c r="G8" s="4"/>
      <c r="H8" s="4"/>
      <c r="I8" s="4"/>
      <c r="J8" s="4"/>
    </row>
    <row r="9" spans="1:14" ht="16.5" x14ac:dyDescent="0.3">
      <c r="B9" s="4" t="s">
        <v>80</v>
      </c>
      <c r="C9" s="13" t="s">
        <v>81</v>
      </c>
      <c r="D9" s="13" t="s">
        <v>82</v>
      </c>
      <c r="E9" s="4"/>
      <c r="F9" s="14" t="s">
        <v>83</v>
      </c>
      <c r="G9" s="15"/>
      <c r="H9" s="15"/>
      <c r="I9" s="14"/>
      <c r="J9" s="14"/>
    </row>
    <row r="10" spans="1:14" ht="16.5" x14ac:dyDescent="0.3">
      <c r="B10" s="4" t="s">
        <v>84</v>
      </c>
      <c r="C10" s="12">
        <v>44834</v>
      </c>
      <c r="D10" s="4" t="str">
        <f ca="1">IF(TODAY()-Table15[[#This Row],[Loan Date]]&gt;=90,"Due","Not Due")</f>
        <v>Not Due</v>
      </c>
      <c r="E10" s="4"/>
      <c r="F10" s="4" t="str">
        <f ca="1">_xlfn.FORMULATEXT(Table15[[#This Row],[Status]])</f>
        <v>=IF(TODAY()-[@[Loan Date]]&gt;=90,"Due","Not Due")</v>
      </c>
      <c r="I10" s="4"/>
      <c r="J10" s="4"/>
      <c r="L10" s="19"/>
    </row>
    <row r="11" spans="1:14" ht="16.5" x14ac:dyDescent="0.3">
      <c r="B11" s="4" t="s">
        <v>85</v>
      </c>
      <c r="C11" s="12">
        <v>44814</v>
      </c>
      <c r="D11" s="4" t="str">
        <f ca="1">IF(TODAY()-Table15[[#This Row],[Loan Date]]&gt;=90,"Due","Not Due")</f>
        <v>Due</v>
      </c>
      <c r="E11" s="4"/>
      <c r="F11" s="4"/>
      <c r="I11" s="4"/>
      <c r="J11" s="4"/>
      <c r="L11" s="19"/>
    </row>
    <row r="12" spans="1:14" ht="16.5" x14ac:dyDescent="0.3">
      <c r="B12" s="4" t="s">
        <v>86</v>
      </c>
      <c r="C12" s="12">
        <v>44804</v>
      </c>
      <c r="D12" s="4" t="str">
        <f ca="1">IF(TODAY()-Table15[[#This Row],[Loan Date]]&gt;=90,"Due","Not Due")</f>
        <v>Due</v>
      </c>
      <c r="E12" s="4"/>
      <c r="F12" s="4"/>
      <c r="I12" s="4"/>
      <c r="J12" s="4"/>
      <c r="L12" s="19"/>
    </row>
    <row r="13" spans="1:14" ht="16.5" x14ac:dyDescent="0.3">
      <c r="B13" s="4" t="s">
        <v>87</v>
      </c>
      <c r="C13" s="12">
        <v>44616</v>
      </c>
      <c r="D13" s="4" t="str">
        <f ca="1">IF(TODAY()-Table15[[#This Row],[Loan Date]]&gt;=90,"Due","Not Due")</f>
        <v>Due</v>
      </c>
      <c r="E13" s="4"/>
      <c r="F13" s="4"/>
      <c r="I13" s="4"/>
      <c r="J13" s="4"/>
      <c r="L13" s="19"/>
    </row>
    <row r="14" spans="1:14" ht="16.5" x14ac:dyDescent="0.3">
      <c r="B14" s="4" t="s">
        <v>88</v>
      </c>
      <c r="C14" s="12">
        <v>44653</v>
      </c>
      <c r="D14" s="4" t="str">
        <f ca="1">IF(TODAY()-Table15[[#This Row],[Loan Date]]&gt;=90,"Due","Not Due")</f>
        <v>Due</v>
      </c>
      <c r="E14" s="4"/>
      <c r="F14" s="4"/>
      <c r="I14" s="4"/>
      <c r="J14" s="4"/>
      <c r="L14" s="19"/>
    </row>
    <row r="17" spans="1:14" ht="18.75" x14ac:dyDescent="0.3">
      <c r="A17" s="17" t="s">
        <v>92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9" spans="1:14" ht="16.5" x14ac:dyDescent="0.3">
      <c r="B19" s="141" t="s">
        <v>191</v>
      </c>
      <c r="C19" s="143" t="s">
        <v>222</v>
      </c>
      <c r="D19" s="142"/>
      <c r="E19" s="142"/>
      <c r="F19" s="142"/>
      <c r="G19" s="142"/>
      <c r="H19" s="142"/>
      <c r="I19" s="142"/>
      <c r="J19" s="142"/>
      <c r="K19" s="144"/>
    </row>
    <row r="21" spans="1:14" ht="16.5" x14ac:dyDescent="0.3">
      <c r="B21" s="11" t="s">
        <v>89</v>
      </c>
      <c r="C21" s="4"/>
      <c r="D21" s="4"/>
      <c r="E21" s="4"/>
      <c r="F21" s="4"/>
      <c r="G21" s="4"/>
      <c r="H21" s="4"/>
      <c r="I21" s="4"/>
      <c r="J21" s="4"/>
    </row>
    <row r="22" spans="1:14" ht="16.5" x14ac:dyDescent="0.3">
      <c r="B22" s="4"/>
      <c r="C22" s="4"/>
      <c r="D22" s="4"/>
      <c r="E22" s="4"/>
      <c r="F22" s="4"/>
      <c r="G22" s="4"/>
      <c r="H22" s="4"/>
      <c r="I22" s="4"/>
      <c r="J22" s="4"/>
    </row>
    <row r="23" spans="1:14" ht="16.5" x14ac:dyDescent="0.3">
      <c r="B23" s="4" t="s">
        <v>80</v>
      </c>
      <c r="C23" s="13" t="s">
        <v>81</v>
      </c>
      <c r="D23" s="13" t="s">
        <v>82</v>
      </c>
      <c r="E23" s="13"/>
      <c r="F23" s="14" t="s">
        <v>90</v>
      </c>
      <c r="G23" s="14"/>
      <c r="H23" s="14"/>
      <c r="I23" s="14"/>
      <c r="J23" s="14"/>
      <c r="K23" s="14"/>
      <c r="L23" s="14"/>
      <c r="M23" s="14"/>
    </row>
    <row r="24" spans="1:14" ht="16.5" x14ac:dyDescent="0.3">
      <c r="B24" s="4" t="s">
        <v>84</v>
      </c>
      <c r="C24" s="12">
        <v>44834</v>
      </c>
      <c r="D24" s="4" t="str">
        <f ca="1">IF(TODAY()-Table2[[#This Row],[Loan Date]]&gt;90,"Overdue",IF(TODAY()-Table2[[#This Row],[Loan Date]]=90,"Due","Not Due"))</f>
        <v>Not Due</v>
      </c>
      <c r="E24" s="4"/>
      <c r="F24" s="4" t="str">
        <f ca="1">_xlfn.FORMULATEXT(Table2[[#This Row],[Status]])</f>
        <v>=IF(TODAY()-[@[Loan Date]]&gt;90,"Overdue",IF(TODAY()-[@[Loan Date]]=90,"Due","Not Due"))</v>
      </c>
      <c r="G24" s="4"/>
      <c r="H24" s="4"/>
      <c r="I24" s="4"/>
      <c r="J24" s="4"/>
      <c r="L24" s="19"/>
    </row>
    <row r="25" spans="1:14" ht="16.5" x14ac:dyDescent="0.3">
      <c r="B25" s="4" t="s">
        <v>85</v>
      </c>
      <c r="C25" s="12">
        <v>44814</v>
      </c>
      <c r="D25" s="4" t="str">
        <f ca="1">IF(TODAY()-Table2[[#This Row],[Loan Date]]&gt;90,"Overdue",IF(TODAY()-Table2[[#This Row],[Loan Date]]=90,"Due","Not Due"))</f>
        <v>Due</v>
      </c>
      <c r="E25" s="4"/>
      <c r="F25" s="4"/>
      <c r="G25" s="4"/>
      <c r="H25" s="4"/>
      <c r="I25" s="4"/>
      <c r="J25" s="4"/>
      <c r="L25" s="19"/>
    </row>
    <row r="26" spans="1:14" ht="16.5" x14ac:dyDescent="0.3">
      <c r="B26" s="4" t="s">
        <v>86</v>
      </c>
      <c r="C26" s="12">
        <v>44804</v>
      </c>
      <c r="D26" s="4" t="str">
        <f ca="1">IF(TODAY()-Table2[[#This Row],[Loan Date]]&gt;90,"Overdue",IF(TODAY()-Table2[[#This Row],[Loan Date]]=90,"Due","Not Due"))</f>
        <v>Overdue</v>
      </c>
      <c r="E26" s="4"/>
      <c r="F26" s="4"/>
      <c r="G26" s="4"/>
      <c r="H26" s="4"/>
      <c r="I26" s="4"/>
      <c r="J26" s="4"/>
      <c r="L26" s="19"/>
    </row>
    <row r="27" spans="1:14" ht="16.5" x14ac:dyDescent="0.3">
      <c r="B27" s="4" t="s">
        <v>87</v>
      </c>
      <c r="C27" s="12">
        <v>44616</v>
      </c>
      <c r="D27" s="4" t="str">
        <f ca="1">IF(TODAY()-Table2[[#This Row],[Loan Date]]&gt;90,"Overdue",IF(TODAY()-Table2[[#This Row],[Loan Date]]=90,"Due","Not Due"))</f>
        <v>Overdue</v>
      </c>
      <c r="E27" s="4"/>
      <c r="F27" s="4"/>
      <c r="G27" s="4"/>
      <c r="H27" s="4"/>
      <c r="I27" s="4"/>
      <c r="J27" s="4"/>
      <c r="L27" s="19"/>
    </row>
    <row r="28" spans="1:14" ht="16.5" x14ac:dyDescent="0.3">
      <c r="B28" s="4" t="s">
        <v>88</v>
      </c>
      <c r="C28" s="12">
        <v>44653</v>
      </c>
      <c r="D28" s="4" t="str">
        <f ca="1">IF(TODAY()-Table2[[#This Row],[Loan Date]]&gt;90,"Overdue",IF(TODAY()-Table2[[#This Row],[Loan Date]]=90,"Due","Not Due"))</f>
        <v>Overdue</v>
      </c>
      <c r="E28" s="4"/>
      <c r="F28" s="4"/>
      <c r="G28" s="4"/>
      <c r="H28" s="4"/>
      <c r="I28" s="4"/>
      <c r="J28" s="4"/>
      <c r="L28" s="19"/>
    </row>
    <row r="31" spans="1:14" ht="18.75" x14ac:dyDescent="0.3">
      <c r="A31" s="17" t="s">
        <v>308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3" spans="2:13" ht="16.5" x14ac:dyDescent="0.3">
      <c r="B33" s="141" t="s">
        <v>191</v>
      </c>
      <c r="C33" s="143" t="s">
        <v>223</v>
      </c>
      <c r="D33" s="142"/>
      <c r="E33" s="142"/>
      <c r="F33" s="142"/>
      <c r="G33" s="142"/>
      <c r="H33" s="142"/>
      <c r="I33" s="142"/>
    </row>
    <row r="35" spans="2:13" ht="16.5" x14ac:dyDescent="0.3">
      <c r="B35" s="18" t="s">
        <v>93</v>
      </c>
      <c r="C35" s="4"/>
      <c r="D35" s="4"/>
      <c r="E35" s="4"/>
      <c r="F35" s="4"/>
      <c r="G35" s="4"/>
      <c r="H35" s="4"/>
      <c r="I35" s="4"/>
      <c r="J35" s="4"/>
      <c r="K35" s="4"/>
    </row>
    <row r="36" spans="2:13" ht="16.5" x14ac:dyDescent="0.3">
      <c r="B36" s="18"/>
      <c r="C36" s="4"/>
      <c r="D36" s="4"/>
      <c r="E36" s="4"/>
      <c r="F36" s="4"/>
      <c r="G36" s="4"/>
      <c r="H36" s="4"/>
      <c r="I36" s="4"/>
      <c r="J36" s="4"/>
      <c r="K36" s="4"/>
    </row>
    <row r="37" spans="2:13" ht="16.5" x14ac:dyDescent="0.3">
      <c r="B37" s="11" t="s">
        <v>89</v>
      </c>
      <c r="C37" s="4"/>
      <c r="D37" s="4"/>
      <c r="E37" s="4"/>
      <c r="F37" s="4"/>
      <c r="G37" s="4"/>
      <c r="H37" s="4"/>
      <c r="I37" s="4"/>
      <c r="J37" s="4"/>
    </row>
    <row r="38" spans="2:13" ht="16.5" x14ac:dyDescent="0.3">
      <c r="B38" s="4"/>
      <c r="C38" s="4"/>
      <c r="D38" s="4"/>
      <c r="E38" s="4"/>
      <c r="F38" s="4"/>
      <c r="G38" s="4"/>
      <c r="H38" s="4"/>
      <c r="I38" s="4"/>
      <c r="J38" s="4"/>
    </row>
    <row r="39" spans="2:13" ht="16.5" x14ac:dyDescent="0.3">
      <c r="B39" s="4" t="s">
        <v>80</v>
      </c>
      <c r="C39" s="13" t="s">
        <v>81</v>
      </c>
      <c r="D39" s="13" t="s">
        <v>82</v>
      </c>
      <c r="E39" s="4"/>
      <c r="F39" s="14" t="s">
        <v>94</v>
      </c>
      <c r="G39" s="14"/>
      <c r="H39" s="14"/>
      <c r="I39" s="14"/>
      <c r="J39" s="14"/>
      <c r="K39" s="14"/>
      <c r="L39" s="14"/>
      <c r="M39" s="15"/>
    </row>
    <row r="40" spans="2:13" ht="16.5" x14ac:dyDescent="0.3">
      <c r="B40" s="4" t="s">
        <v>84</v>
      </c>
      <c r="C40" s="12">
        <v>44834</v>
      </c>
      <c r="D40" s="4" t="str" cm="1">
        <f t="array" aca="1" ref="D40" ca="1">_xlfn.IFS(TODAY()-Table3[[#This Row],[Loan Date]]&gt;90,"Overdue",TODAY()-Table3[[#This Row],[Loan Date]]=90,"Due",TRUE,"Not Due")</f>
        <v>Not Due</v>
      </c>
      <c r="E40" s="4"/>
      <c r="F40" s="4" t="str">
        <f ca="1">_xlfn.FORMULATEXT(Table3[[#This Row],[Status]])</f>
        <v>=IFS(TODAY()-[@[Loan Date]]&gt;90,"Overdue",TODAY()-[@[Loan Date]]=90,"Due",TRUE,"Not Due")</v>
      </c>
      <c r="G40" s="4"/>
      <c r="H40" s="4"/>
      <c r="I40" s="4"/>
      <c r="J40" s="4"/>
    </row>
    <row r="41" spans="2:13" ht="16.5" x14ac:dyDescent="0.3">
      <c r="B41" s="4" t="s">
        <v>85</v>
      </c>
      <c r="C41" s="12">
        <v>44814</v>
      </c>
      <c r="D41" s="4" t="str" cm="1">
        <f t="array" aca="1" ref="D41" ca="1">_xlfn.IFS(TODAY()-Table3[[#This Row],[Loan Date]]&gt;90,"Overdue",TODAY()-Table3[[#This Row],[Loan Date]]=90,"Due",TRUE,"Not Due")</f>
        <v>Due</v>
      </c>
      <c r="E41" s="4"/>
      <c r="F41" s="4"/>
      <c r="G41" s="4"/>
      <c r="H41" s="4"/>
      <c r="I41" s="4"/>
      <c r="J41" s="4"/>
    </row>
    <row r="42" spans="2:13" ht="16.5" x14ac:dyDescent="0.3">
      <c r="B42" s="4" t="s">
        <v>86</v>
      </c>
      <c r="C42" s="12">
        <v>44804</v>
      </c>
      <c r="D42" s="4" t="str" cm="1">
        <f t="array" aca="1" ref="D42" ca="1">_xlfn.IFS(TODAY()-Table3[[#This Row],[Loan Date]]&gt;90,"Overdue",TODAY()-Table3[[#This Row],[Loan Date]]=90,"Due",TRUE,"Not Due")</f>
        <v>Overdue</v>
      </c>
      <c r="E42" s="4"/>
      <c r="F42" s="4"/>
      <c r="G42" s="4"/>
      <c r="H42" s="4"/>
      <c r="I42" s="4"/>
      <c r="J42" s="4"/>
    </row>
    <row r="43" spans="2:13" ht="16.5" x14ac:dyDescent="0.3">
      <c r="B43" s="4" t="s">
        <v>87</v>
      </c>
      <c r="C43" s="12">
        <v>44616</v>
      </c>
      <c r="D43" s="4" t="str" cm="1">
        <f t="array" aca="1" ref="D43" ca="1">_xlfn.IFS(TODAY()-Table3[[#This Row],[Loan Date]]&gt;90,"Overdue",TODAY()-Table3[[#This Row],[Loan Date]]=90,"Due",TRUE,"Not Due")</f>
        <v>Overdue</v>
      </c>
      <c r="E43" s="4"/>
      <c r="F43" s="4"/>
      <c r="G43" s="4"/>
      <c r="H43" s="4"/>
      <c r="I43" s="4"/>
      <c r="J43" s="4"/>
    </row>
    <row r="44" spans="2:13" ht="16.5" x14ac:dyDescent="0.3">
      <c r="B44" s="4" t="s">
        <v>88</v>
      </c>
      <c r="C44" s="12">
        <v>44653</v>
      </c>
      <c r="D44" s="4" t="str" cm="1">
        <f t="array" aca="1" ref="D44" ca="1">_xlfn.IFS(TODAY()-Table3[[#This Row],[Loan Date]]&gt;90,"Overdue",TODAY()-Table3[[#This Row],[Loan Date]]=90,"Due",TRUE,"Not Due")</f>
        <v>Overdue</v>
      </c>
      <c r="E44" s="4"/>
      <c r="F44" s="4"/>
      <c r="G44" s="4"/>
      <c r="H44" s="4"/>
      <c r="I44" s="4"/>
      <c r="J44" s="4"/>
    </row>
  </sheetData>
  <phoneticPr fontId="1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5C3E-4364-4666-9C52-56B8051CAF16}">
  <dimension ref="A1:S39"/>
  <sheetViews>
    <sheetView showGridLines="0" workbookViewId="0">
      <selection activeCell="A2" sqref="A2"/>
    </sheetView>
  </sheetViews>
  <sheetFormatPr defaultColWidth="11.5703125" defaultRowHeight="20.25" customHeight="1" x14ac:dyDescent="0.2"/>
  <cols>
    <col min="1" max="1" width="14.85546875" style="20" customWidth="1"/>
    <col min="2" max="2" width="12" style="20" customWidth="1"/>
    <col min="3" max="3" width="15.85546875" style="20" customWidth="1"/>
    <col min="4" max="5" width="11.5703125" style="20"/>
    <col min="6" max="7" width="9.28515625" style="20" customWidth="1"/>
    <col min="8" max="16384" width="11.5703125" style="20"/>
  </cols>
  <sheetData>
    <row r="1" spans="1:12" ht="49.5" customHeight="1" x14ac:dyDescent="0.2">
      <c r="A1" s="8" t="s">
        <v>95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3" spans="1:12" ht="20.25" customHeight="1" x14ac:dyDescent="0.3">
      <c r="A3" s="145" t="s">
        <v>191</v>
      </c>
      <c r="B3" s="143" t="s">
        <v>224</v>
      </c>
      <c r="C3" s="142"/>
      <c r="D3" s="142"/>
      <c r="E3" s="142"/>
      <c r="F3" s="142"/>
      <c r="G3" s="142"/>
      <c r="H3" s="142"/>
    </row>
    <row r="5" spans="1:12" s="25" customFormat="1" ht="20.25" customHeight="1" x14ac:dyDescent="0.25">
      <c r="A5" s="21" t="s">
        <v>96</v>
      </c>
      <c r="B5" s="42" t="s">
        <v>97</v>
      </c>
      <c r="C5" s="42" t="s">
        <v>98</v>
      </c>
      <c r="D5" s="42" t="s">
        <v>99</v>
      </c>
      <c r="E5" s="42" t="s">
        <v>100</v>
      </c>
      <c r="F5" s="22"/>
      <c r="G5" s="23" t="s">
        <v>101</v>
      </c>
      <c r="H5" s="24">
        <v>0.1</v>
      </c>
    </row>
    <row r="6" spans="1:12" s="25" customFormat="1" ht="20.25" customHeight="1" x14ac:dyDescent="0.25">
      <c r="A6" s="26" t="s">
        <v>102</v>
      </c>
      <c r="B6" s="27" t="s">
        <v>103</v>
      </c>
      <c r="C6" s="28">
        <v>138</v>
      </c>
      <c r="D6" s="136" t="str">
        <f>IF(AND(B6="Yes",C6&lt;100),C6*$H$5,"Nil")</f>
        <v>Nil</v>
      </c>
      <c r="E6" s="29">
        <f>SUM(C6:D6)</f>
        <v>138</v>
      </c>
      <c r="F6" s="30"/>
      <c r="G6" s="26"/>
      <c r="H6" s="31"/>
    </row>
    <row r="7" spans="1:12" s="25" customFormat="1" ht="20.25" customHeight="1" x14ac:dyDescent="0.25">
      <c r="A7" s="26" t="s">
        <v>104</v>
      </c>
      <c r="B7" s="27" t="s">
        <v>105</v>
      </c>
      <c r="C7" s="28">
        <v>125</v>
      </c>
      <c r="D7" s="137" t="str">
        <f t="shared" ref="D7:D16" si="0">IF(AND(B7="Yes",C7&lt;100),C7*$H$5,"Nil")</f>
        <v>Nil</v>
      </c>
      <c r="E7" s="29">
        <f t="shared" ref="E7:E16" si="1">SUM(C7:D7)</f>
        <v>125</v>
      </c>
      <c r="F7" s="30"/>
      <c r="G7" s="26"/>
    </row>
    <row r="8" spans="1:12" s="25" customFormat="1" ht="20.25" customHeight="1" x14ac:dyDescent="0.25">
      <c r="A8" s="26" t="s">
        <v>106</v>
      </c>
      <c r="B8" s="27" t="s">
        <v>103</v>
      </c>
      <c r="C8" s="28">
        <v>79</v>
      </c>
      <c r="D8" s="137" t="str">
        <f t="shared" si="0"/>
        <v>Nil</v>
      </c>
      <c r="E8" s="29">
        <f t="shared" si="1"/>
        <v>79</v>
      </c>
      <c r="F8" s="30"/>
    </row>
    <row r="9" spans="1:12" s="25" customFormat="1" ht="20.25" customHeight="1" x14ac:dyDescent="0.25">
      <c r="A9" s="26" t="s">
        <v>107</v>
      </c>
      <c r="B9" s="27" t="s">
        <v>105</v>
      </c>
      <c r="C9" s="28">
        <v>57</v>
      </c>
      <c r="D9" s="137">
        <f t="shared" si="0"/>
        <v>5.7</v>
      </c>
      <c r="E9" s="29">
        <f t="shared" si="1"/>
        <v>62.7</v>
      </c>
      <c r="F9" s="30"/>
      <c r="G9" s="26"/>
    </row>
    <row r="10" spans="1:12" s="25" customFormat="1" ht="20.25" customHeight="1" x14ac:dyDescent="0.25">
      <c r="A10" s="26" t="s">
        <v>108</v>
      </c>
      <c r="B10" s="27" t="s">
        <v>103</v>
      </c>
      <c r="C10" s="28">
        <v>91</v>
      </c>
      <c r="D10" s="137" t="str">
        <f t="shared" si="0"/>
        <v>Nil</v>
      </c>
      <c r="E10" s="29">
        <f t="shared" si="1"/>
        <v>91</v>
      </c>
      <c r="F10" s="30"/>
      <c r="G10" s="26"/>
    </row>
    <row r="11" spans="1:12" s="25" customFormat="1" ht="20.25" customHeight="1" x14ac:dyDescent="0.25">
      <c r="A11" s="26" t="s">
        <v>109</v>
      </c>
      <c r="B11" s="27" t="s">
        <v>103</v>
      </c>
      <c r="C11" s="28">
        <v>68</v>
      </c>
      <c r="D11" s="137" t="str">
        <f t="shared" si="0"/>
        <v>Nil</v>
      </c>
      <c r="E11" s="29">
        <f t="shared" si="1"/>
        <v>68</v>
      </c>
      <c r="F11" s="30"/>
      <c r="G11" s="26"/>
    </row>
    <row r="12" spans="1:12" s="25" customFormat="1" ht="20.25" customHeight="1" x14ac:dyDescent="0.25">
      <c r="A12" s="26" t="s">
        <v>110</v>
      </c>
      <c r="B12" s="27" t="s">
        <v>105</v>
      </c>
      <c r="C12" s="28">
        <v>32</v>
      </c>
      <c r="D12" s="137">
        <f t="shared" si="0"/>
        <v>3.2</v>
      </c>
      <c r="E12" s="29">
        <f t="shared" si="1"/>
        <v>35.200000000000003</v>
      </c>
      <c r="F12" s="32"/>
      <c r="G12" s="26"/>
    </row>
    <row r="13" spans="1:12" s="25" customFormat="1" ht="20.25" customHeight="1" x14ac:dyDescent="0.25">
      <c r="A13" s="26" t="s">
        <v>111</v>
      </c>
      <c r="B13" s="27" t="s">
        <v>105</v>
      </c>
      <c r="C13" s="28">
        <v>49</v>
      </c>
      <c r="D13" s="137">
        <f t="shared" si="0"/>
        <v>4.9000000000000004</v>
      </c>
      <c r="E13" s="29">
        <f t="shared" si="1"/>
        <v>53.9</v>
      </c>
      <c r="F13" s="32"/>
    </row>
    <row r="14" spans="1:12" ht="20.25" customHeight="1" x14ac:dyDescent="0.25">
      <c r="A14" s="26" t="s">
        <v>112</v>
      </c>
      <c r="B14" s="27" t="s">
        <v>105</v>
      </c>
      <c r="C14" s="28">
        <v>113</v>
      </c>
      <c r="D14" s="137" t="str">
        <f t="shared" si="0"/>
        <v>Nil</v>
      </c>
      <c r="E14" s="29">
        <f t="shared" si="1"/>
        <v>113</v>
      </c>
      <c r="F14" s="32"/>
      <c r="G14" s="32"/>
      <c r="H14" s="25"/>
    </row>
    <row r="15" spans="1:12" ht="20.25" customHeight="1" x14ac:dyDescent="0.25">
      <c r="A15" s="26" t="s">
        <v>113</v>
      </c>
      <c r="B15" s="27" t="s">
        <v>103</v>
      </c>
      <c r="C15" s="28">
        <v>83</v>
      </c>
      <c r="D15" s="137" t="str">
        <f t="shared" si="0"/>
        <v>Nil</v>
      </c>
      <c r="E15" s="29">
        <f t="shared" si="1"/>
        <v>83</v>
      </c>
      <c r="F15" s="32"/>
      <c r="G15" s="32"/>
      <c r="H15" s="25"/>
    </row>
    <row r="16" spans="1:12" ht="20.25" customHeight="1" x14ac:dyDescent="0.25">
      <c r="A16" s="26" t="s">
        <v>114</v>
      </c>
      <c r="B16" s="27" t="s">
        <v>105</v>
      </c>
      <c r="C16" s="28">
        <v>140</v>
      </c>
      <c r="D16" s="137" t="str">
        <f t="shared" si="0"/>
        <v>Nil</v>
      </c>
      <c r="E16" s="29">
        <f t="shared" si="1"/>
        <v>140</v>
      </c>
      <c r="F16" s="32"/>
      <c r="G16" s="32"/>
      <c r="H16" s="25"/>
    </row>
    <row r="17" spans="1:19" ht="20.25" customHeight="1" x14ac:dyDescent="0.2">
      <c r="A17" s="33" t="s">
        <v>115</v>
      </c>
      <c r="B17" s="34"/>
      <c r="C17" s="35">
        <f>SUM(C5:C16)</f>
        <v>975</v>
      </c>
      <c r="D17" s="36">
        <f>SUM(D5:D16)</f>
        <v>13.8</v>
      </c>
      <c r="E17" s="35">
        <f>SUM(E5:E16)</f>
        <v>988.80000000000007</v>
      </c>
      <c r="F17" s="32"/>
      <c r="G17" s="32"/>
      <c r="H17" s="25"/>
    </row>
    <row r="20" spans="1:19" ht="49.5" customHeight="1" x14ac:dyDescent="0.2">
      <c r="A20" s="8" t="s">
        <v>116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9" ht="20.25" customHeight="1" x14ac:dyDescent="0.2">
      <c r="A21" s="37"/>
      <c r="B21" s="37"/>
      <c r="D21" s="37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19" ht="20.25" customHeight="1" x14ac:dyDescent="0.3">
      <c r="A22" s="145" t="s">
        <v>191</v>
      </c>
      <c r="B22" s="143" t="s">
        <v>225</v>
      </c>
      <c r="C22" s="142"/>
      <c r="D22" s="142"/>
      <c r="E22" s="142"/>
      <c r="F22" s="142"/>
      <c r="G22" s="142"/>
      <c r="H22" s="142"/>
    </row>
    <row r="23" spans="1:19" ht="20.25" customHeight="1" x14ac:dyDescent="0.2">
      <c r="A23" s="37"/>
      <c r="B23" s="37"/>
      <c r="D23" s="37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s="25" customFormat="1" ht="20.25" customHeight="1" x14ac:dyDescent="0.25">
      <c r="A24" s="21" t="s">
        <v>96</v>
      </c>
      <c r="B24" s="21" t="s">
        <v>97</v>
      </c>
      <c r="C24" s="42" t="s">
        <v>98</v>
      </c>
      <c r="D24" s="42" t="s">
        <v>99</v>
      </c>
      <c r="E24" s="42" t="s">
        <v>100</v>
      </c>
      <c r="F24" s="22"/>
      <c r="G24" s="23" t="s">
        <v>101</v>
      </c>
      <c r="H24" s="24">
        <v>0.1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 s="25" customFormat="1" ht="20.25" customHeight="1" x14ac:dyDescent="0.25">
      <c r="A25" s="26" t="s">
        <v>102</v>
      </c>
      <c r="B25" s="27" t="s">
        <v>103</v>
      </c>
      <c r="C25" s="28">
        <v>138</v>
      </c>
      <c r="D25" s="136" t="str">
        <f t="shared" ref="D25:D35" si="2">IF(OR(B25="Yes",C25&lt;100),C25*$H$24,"Nil")</f>
        <v>Nil</v>
      </c>
      <c r="E25" s="29">
        <f t="shared" ref="E25:E35" si="3">SUM(C25:D25)</f>
        <v>138</v>
      </c>
      <c r="F25" s="30"/>
      <c r="G25" s="26"/>
      <c r="H25" s="31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s="25" customFormat="1" ht="20.25" customHeight="1" x14ac:dyDescent="0.25">
      <c r="A26" s="26" t="s">
        <v>104</v>
      </c>
      <c r="B26" s="27" t="s">
        <v>105</v>
      </c>
      <c r="C26" s="28">
        <v>125</v>
      </c>
      <c r="D26" s="137">
        <f t="shared" si="2"/>
        <v>12.5</v>
      </c>
      <c r="E26" s="29">
        <f t="shared" si="3"/>
        <v>137.5</v>
      </c>
      <c r="F26" s="30"/>
      <c r="G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1:19" s="25" customFormat="1" ht="20.25" customHeight="1" x14ac:dyDescent="0.25">
      <c r="A27" s="26" t="s">
        <v>106</v>
      </c>
      <c r="B27" s="27" t="s">
        <v>103</v>
      </c>
      <c r="C27" s="28">
        <v>79</v>
      </c>
      <c r="D27" s="137">
        <f t="shared" si="2"/>
        <v>7.9</v>
      </c>
      <c r="E27" s="29">
        <f t="shared" si="3"/>
        <v>86.9</v>
      </c>
      <c r="F27" s="30"/>
      <c r="G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1:19" s="25" customFormat="1" ht="20.25" customHeight="1" x14ac:dyDescent="0.25">
      <c r="A28" s="26" t="s">
        <v>107</v>
      </c>
      <c r="B28" s="27" t="s">
        <v>105</v>
      </c>
      <c r="C28" s="28">
        <v>57</v>
      </c>
      <c r="D28" s="137">
        <f t="shared" si="2"/>
        <v>5.7</v>
      </c>
      <c r="E28" s="29">
        <f t="shared" si="3"/>
        <v>62.7</v>
      </c>
      <c r="F28" s="30"/>
      <c r="G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s="25" customFormat="1" ht="20.25" customHeight="1" x14ac:dyDescent="0.25">
      <c r="A29" s="26" t="s">
        <v>108</v>
      </c>
      <c r="B29" s="27" t="s">
        <v>103</v>
      </c>
      <c r="C29" s="28">
        <v>91</v>
      </c>
      <c r="D29" s="137">
        <f t="shared" si="2"/>
        <v>9.1</v>
      </c>
      <c r="E29" s="29">
        <f t="shared" si="3"/>
        <v>100.1</v>
      </c>
      <c r="F29" s="30"/>
      <c r="G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1:19" s="25" customFormat="1" ht="20.25" customHeight="1" x14ac:dyDescent="0.25">
      <c r="A30" s="26" t="s">
        <v>109</v>
      </c>
      <c r="B30" s="27" t="s">
        <v>103</v>
      </c>
      <c r="C30" s="28">
        <v>68</v>
      </c>
      <c r="D30" s="137">
        <f t="shared" si="2"/>
        <v>6.8000000000000007</v>
      </c>
      <c r="E30" s="29">
        <f t="shared" si="3"/>
        <v>74.8</v>
      </c>
      <c r="F30" s="30"/>
      <c r="G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s="25" customFormat="1" ht="20.25" customHeight="1" x14ac:dyDescent="0.25">
      <c r="A31" s="26" t="s">
        <v>110</v>
      </c>
      <c r="B31" s="27" t="s">
        <v>105</v>
      </c>
      <c r="C31" s="28">
        <v>32</v>
      </c>
      <c r="D31" s="137">
        <f t="shared" si="2"/>
        <v>3.2</v>
      </c>
      <c r="E31" s="29">
        <f t="shared" si="3"/>
        <v>35.200000000000003</v>
      </c>
      <c r="F31" s="32"/>
      <c r="G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1:19" s="25" customFormat="1" ht="20.25" customHeight="1" x14ac:dyDescent="0.25">
      <c r="A32" s="26" t="s">
        <v>111</v>
      </c>
      <c r="B32" s="27" t="s">
        <v>105</v>
      </c>
      <c r="C32" s="28">
        <v>49</v>
      </c>
      <c r="D32" s="137">
        <f t="shared" si="2"/>
        <v>4.9000000000000004</v>
      </c>
      <c r="E32" s="29">
        <f t="shared" si="3"/>
        <v>53.9</v>
      </c>
      <c r="F32" s="32"/>
      <c r="G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1:19" ht="20.25" customHeight="1" x14ac:dyDescent="0.25">
      <c r="A33" s="26" t="s">
        <v>112</v>
      </c>
      <c r="B33" s="27" t="s">
        <v>105</v>
      </c>
      <c r="C33" s="28">
        <v>113</v>
      </c>
      <c r="D33" s="137">
        <f t="shared" si="2"/>
        <v>11.3</v>
      </c>
      <c r="E33" s="29">
        <f t="shared" si="3"/>
        <v>124.3</v>
      </c>
      <c r="F33" s="32"/>
      <c r="G33" s="26"/>
      <c r="H33" s="25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20.25" customHeight="1" x14ac:dyDescent="0.25">
      <c r="A34" s="26" t="s">
        <v>113</v>
      </c>
      <c r="B34" s="27" t="s">
        <v>103</v>
      </c>
      <c r="C34" s="28">
        <v>83</v>
      </c>
      <c r="D34" s="137">
        <f t="shared" si="2"/>
        <v>8.3000000000000007</v>
      </c>
      <c r="E34" s="29">
        <f t="shared" si="3"/>
        <v>91.3</v>
      </c>
      <c r="F34" s="32"/>
      <c r="G34" s="26"/>
      <c r="H34" s="25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19" ht="20.25" customHeight="1" x14ac:dyDescent="0.25">
      <c r="A35" s="26" t="s">
        <v>114</v>
      </c>
      <c r="B35" s="27" t="s">
        <v>105</v>
      </c>
      <c r="C35" s="28">
        <v>140</v>
      </c>
      <c r="D35" s="137">
        <f t="shared" si="2"/>
        <v>14</v>
      </c>
      <c r="E35" s="29">
        <f t="shared" si="3"/>
        <v>154</v>
      </c>
      <c r="F35" s="32"/>
      <c r="G35" s="26"/>
      <c r="H35" s="25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19" ht="20.25" customHeight="1" x14ac:dyDescent="0.2">
      <c r="A36" s="33" t="s">
        <v>115</v>
      </c>
      <c r="B36" s="34"/>
      <c r="C36" s="35">
        <f>SUM(C24:C35)</f>
        <v>975</v>
      </c>
      <c r="D36" s="36">
        <f>SUM(D24:D35)</f>
        <v>83.7</v>
      </c>
      <c r="E36" s="35">
        <f>SUM(E24:E35)</f>
        <v>1058.6999999999998</v>
      </c>
      <c r="F36" s="32"/>
      <c r="G36" s="32"/>
      <c r="H36" s="25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ht="20.25" customHeight="1" x14ac:dyDescent="0.2"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19" ht="20.25" customHeight="1" x14ac:dyDescent="0.2">
      <c r="A38" s="37"/>
      <c r="B38" s="37"/>
      <c r="D38" s="37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1:19" ht="20.25" customHeight="1" x14ac:dyDescent="0.2">
      <c r="A39" s="37"/>
      <c r="B39" s="37"/>
      <c r="D39" s="37"/>
      <c r="J39" s="26"/>
      <c r="K39" s="26"/>
      <c r="L39" s="26"/>
      <c r="M39" s="26"/>
      <c r="N39" s="26"/>
      <c r="O39" s="26"/>
      <c r="P39" s="26"/>
      <c r="Q39" s="26"/>
      <c r="R39" s="26"/>
      <c r="S39" s="26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AA76-9B61-4EFA-8035-1D7F5FD9237B}">
  <dimension ref="A1:N30"/>
  <sheetViews>
    <sheetView showGridLines="0" workbookViewId="0">
      <selection activeCell="I13" sqref="I13"/>
    </sheetView>
  </sheetViews>
  <sheetFormatPr defaultColWidth="11.5703125" defaultRowHeight="20.25" customHeight="1" x14ac:dyDescent="0.2"/>
  <cols>
    <col min="1" max="1" width="13" style="47" customWidth="1"/>
    <col min="2" max="2" width="11.28515625" style="26" customWidth="1"/>
    <col min="3" max="3" width="8.7109375" style="26" customWidth="1"/>
    <col min="4" max="4" width="8.42578125" style="26" bestFit="1" customWidth="1"/>
    <col min="5" max="5" width="12.28515625" style="20" customWidth="1"/>
    <col min="6" max="6" width="11.5703125" style="20"/>
    <col min="7" max="7" width="13.85546875" style="20" customWidth="1"/>
    <col min="8" max="8" width="17.28515625" style="20" bestFit="1" customWidth="1"/>
    <col min="9" max="9" width="14.85546875" style="20" customWidth="1"/>
    <col min="10" max="16384" width="11.5703125" style="20"/>
  </cols>
  <sheetData>
    <row r="1" spans="1:14" ht="49.5" customHeight="1" x14ac:dyDescent="0.2">
      <c r="A1" s="8" t="s">
        <v>201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3" spans="1:14" ht="20.25" customHeight="1" x14ac:dyDescent="0.3">
      <c r="A3" s="145" t="s">
        <v>191</v>
      </c>
      <c r="B3" s="143" t="s">
        <v>226</v>
      </c>
      <c r="C3" s="142"/>
      <c r="D3" s="142"/>
      <c r="E3" s="142"/>
      <c r="F3" s="142"/>
      <c r="H3" s="4"/>
      <c r="I3" s="150" t="s">
        <v>213</v>
      </c>
      <c r="J3" s="151"/>
      <c r="K3" s="151"/>
      <c r="L3" s="151"/>
      <c r="M3" s="151"/>
      <c r="N3" s="151"/>
    </row>
    <row r="4" spans="1:14" ht="20.25" customHeight="1" x14ac:dyDescent="0.2">
      <c r="I4" s="155" t="s">
        <v>215</v>
      </c>
      <c r="J4" s="143" t="s">
        <v>227</v>
      </c>
      <c r="K4" s="146"/>
      <c r="L4" s="146"/>
      <c r="M4" s="146"/>
      <c r="N4" s="146"/>
    </row>
    <row r="5" spans="1:14" ht="20.25" customHeight="1" x14ac:dyDescent="0.25">
      <c r="A5" s="39" t="s">
        <v>117</v>
      </c>
      <c r="B5" s="40" t="s">
        <v>118</v>
      </c>
      <c r="C5" s="40" t="s">
        <v>119</v>
      </c>
      <c r="D5" s="41" t="s">
        <v>120</v>
      </c>
      <c r="E5" s="41" t="s">
        <v>218</v>
      </c>
      <c r="F5" s="41" t="s">
        <v>122</v>
      </c>
      <c r="G5" s="30"/>
      <c r="H5" s="30"/>
      <c r="I5" s="155" t="s">
        <v>214</v>
      </c>
      <c r="J5" s="143" t="s">
        <v>228</v>
      </c>
      <c r="K5" s="146"/>
      <c r="L5" s="146"/>
      <c r="M5" s="146"/>
      <c r="N5" s="146"/>
    </row>
    <row r="6" spans="1:14" ht="20.25" customHeight="1" x14ac:dyDescent="0.25">
      <c r="A6" s="43">
        <v>39453</v>
      </c>
      <c r="B6" s="26" t="s">
        <v>123</v>
      </c>
      <c r="C6" s="26" t="s">
        <v>124</v>
      </c>
      <c r="D6" s="26">
        <v>8</v>
      </c>
      <c r="E6" s="32">
        <v>389</v>
      </c>
      <c r="F6" s="32">
        <f>+D6*E6</f>
        <v>3112</v>
      </c>
      <c r="G6" s="30"/>
      <c r="H6" s="30"/>
      <c r="I6" s="155" t="s">
        <v>216</v>
      </c>
      <c r="J6" s="143" t="s">
        <v>229</v>
      </c>
      <c r="K6" s="146"/>
      <c r="L6" s="146"/>
      <c r="M6" s="146"/>
      <c r="N6" s="146"/>
    </row>
    <row r="7" spans="1:14" ht="20.25" customHeight="1" x14ac:dyDescent="0.25">
      <c r="A7" s="43">
        <v>39487</v>
      </c>
      <c r="B7" s="26" t="s">
        <v>125</v>
      </c>
      <c r="C7" s="26" t="s">
        <v>126</v>
      </c>
      <c r="D7" s="26">
        <v>10</v>
      </c>
      <c r="E7" s="32">
        <v>385</v>
      </c>
      <c r="F7" s="32">
        <f t="shared" ref="F7:F11" si="0">+D7*E7</f>
        <v>3850</v>
      </c>
      <c r="G7" s="30"/>
      <c r="H7" s="30"/>
      <c r="I7" s="155" t="s">
        <v>217</v>
      </c>
      <c r="J7" s="143" t="s">
        <v>230</v>
      </c>
      <c r="K7" s="146"/>
      <c r="L7" s="146"/>
      <c r="M7" s="146"/>
      <c r="N7" s="146"/>
    </row>
    <row r="8" spans="1:14" ht="20.25" customHeight="1" x14ac:dyDescent="0.25">
      <c r="A8" s="43">
        <v>39522</v>
      </c>
      <c r="B8" s="26" t="s">
        <v>127</v>
      </c>
      <c r="C8" s="26" t="s">
        <v>126</v>
      </c>
      <c r="D8" s="26">
        <v>3</v>
      </c>
      <c r="E8" s="32">
        <v>771</v>
      </c>
      <c r="F8" s="32">
        <f t="shared" si="0"/>
        <v>2313</v>
      </c>
      <c r="G8" s="30"/>
      <c r="H8" s="30"/>
    </row>
    <row r="9" spans="1:14" ht="20.25" customHeight="1" x14ac:dyDescent="0.25">
      <c r="A9" s="43">
        <v>39556</v>
      </c>
      <c r="B9" s="26" t="s">
        <v>128</v>
      </c>
      <c r="C9" s="26" t="s">
        <v>129</v>
      </c>
      <c r="D9" s="26">
        <v>5</v>
      </c>
      <c r="E9" s="32">
        <v>313</v>
      </c>
      <c r="F9" s="32">
        <f t="shared" si="0"/>
        <v>1565</v>
      </c>
      <c r="G9" s="30"/>
      <c r="H9" s="30"/>
    </row>
    <row r="10" spans="1:14" ht="20.25" customHeight="1" x14ac:dyDescent="0.25">
      <c r="A10" s="43">
        <v>39573</v>
      </c>
      <c r="B10" s="26" t="s">
        <v>130</v>
      </c>
      <c r="C10" s="26" t="s">
        <v>131</v>
      </c>
      <c r="D10" s="26">
        <v>10</v>
      </c>
      <c r="E10" s="32">
        <v>574</v>
      </c>
      <c r="F10" s="32">
        <f t="shared" si="0"/>
        <v>5740</v>
      </c>
      <c r="G10" s="30"/>
      <c r="H10" s="30"/>
      <c r="I10" s="32"/>
    </row>
    <row r="11" spans="1:14" ht="20.25" customHeight="1" x14ac:dyDescent="0.25">
      <c r="A11" s="43">
        <v>39590</v>
      </c>
      <c r="B11" s="26" t="s">
        <v>123</v>
      </c>
      <c r="C11" s="26" t="s">
        <v>129</v>
      </c>
      <c r="D11" s="26">
        <v>8</v>
      </c>
      <c r="E11" s="32">
        <v>730</v>
      </c>
      <c r="F11" s="32">
        <f t="shared" si="0"/>
        <v>5840</v>
      </c>
      <c r="G11" s="30"/>
      <c r="H11" s="30"/>
      <c r="I11" s="32"/>
    </row>
    <row r="12" spans="1:14" ht="20.25" customHeight="1" x14ac:dyDescent="0.25">
      <c r="A12" s="43"/>
      <c r="C12" s="44" t="s">
        <v>115</v>
      </c>
      <c r="D12" s="45">
        <f>SUM(D6:D11)</f>
        <v>44</v>
      </c>
      <c r="E12" s="45">
        <f t="shared" ref="E12" si="1">+F12/D12</f>
        <v>509.54545454545456</v>
      </c>
      <c r="F12" s="45">
        <f>SUM(F6:F11)</f>
        <v>22420</v>
      </c>
      <c r="G12" s="30"/>
      <c r="H12" s="32"/>
      <c r="I12" s="32"/>
    </row>
    <row r="13" spans="1:14" ht="20.25" customHeight="1" x14ac:dyDescent="0.25">
      <c r="A13" s="43"/>
      <c r="E13" s="32"/>
      <c r="F13" s="32"/>
      <c r="G13" s="30"/>
      <c r="H13" s="32"/>
      <c r="I13" s="32"/>
    </row>
    <row r="14" spans="1:14" ht="20.25" customHeight="1" x14ac:dyDescent="0.2">
      <c r="A14" s="43"/>
      <c r="D14" s="32"/>
      <c r="E14" s="32"/>
      <c r="F14" s="32"/>
      <c r="G14" s="32"/>
      <c r="H14" s="32"/>
      <c r="I14" s="32"/>
    </row>
    <row r="15" spans="1:14" ht="20.25" customHeight="1" x14ac:dyDescent="0.2">
      <c r="A15" s="46" t="s">
        <v>132</v>
      </c>
      <c r="B15" s="46"/>
      <c r="C15" s="139" t="s">
        <v>212</v>
      </c>
      <c r="D15" s="138" t="s">
        <v>123</v>
      </c>
      <c r="E15" s="40" t="s">
        <v>119</v>
      </c>
      <c r="F15" s="41" t="s">
        <v>122</v>
      </c>
      <c r="G15" s="32"/>
      <c r="H15" s="32"/>
      <c r="I15" s="32"/>
    </row>
    <row r="16" spans="1:14" ht="20.25" customHeight="1" x14ac:dyDescent="0.2">
      <c r="A16" s="43"/>
      <c r="E16" s="26" t="s">
        <v>124</v>
      </c>
      <c r="F16" s="32">
        <f>SUMIFS(F$6:F$11,$B$6:$B$11,$D$15,$C$6:$C$11,$E16)</f>
        <v>3112</v>
      </c>
      <c r="G16" s="32"/>
      <c r="H16" s="32"/>
      <c r="I16" s="32"/>
    </row>
    <row r="17" spans="1:9" ht="20.25" customHeight="1" x14ac:dyDescent="0.2">
      <c r="A17" s="43"/>
      <c r="E17" s="26" t="s">
        <v>126</v>
      </c>
      <c r="F17" s="32">
        <f>SUMIFS(F$6:F$11,$B$6:$B$11,$D$15,$C$6:$C$11,$E17)</f>
        <v>0</v>
      </c>
      <c r="G17" s="32"/>
      <c r="H17" s="32"/>
      <c r="I17" s="32"/>
    </row>
    <row r="18" spans="1:9" ht="20.25" customHeight="1" x14ac:dyDescent="0.2">
      <c r="A18" s="43"/>
      <c r="E18" s="26" t="s">
        <v>129</v>
      </c>
      <c r="F18" s="32">
        <f>SUMIFS(F$6:F$11,$B$6:$B$11,$D$15,$C$6:$C$11,$E18)</f>
        <v>5840</v>
      </c>
      <c r="G18" s="32"/>
      <c r="H18" s="32"/>
      <c r="I18" s="32"/>
    </row>
    <row r="19" spans="1:9" ht="20.25" customHeight="1" x14ac:dyDescent="0.2">
      <c r="A19" s="43"/>
      <c r="E19" s="26" t="s">
        <v>131</v>
      </c>
      <c r="F19" s="32">
        <f>SUMIFS(F$6:F$11,$B$6:$B$11,$D$15,$C$6:$C$11,$E19)</f>
        <v>0</v>
      </c>
      <c r="G19" s="32"/>
      <c r="H19" s="32"/>
      <c r="I19" s="32"/>
    </row>
    <row r="20" spans="1:9" ht="20.25" customHeight="1" x14ac:dyDescent="0.2">
      <c r="A20" s="43"/>
      <c r="E20" s="32"/>
      <c r="F20" s="45">
        <f t="shared" ref="F20" si="2">SUM(F16:F19)</f>
        <v>8952</v>
      </c>
      <c r="G20" s="32"/>
      <c r="H20" s="32"/>
      <c r="I20" s="32"/>
    </row>
    <row r="21" spans="1:9" ht="20.25" customHeight="1" x14ac:dyDescent="0.2">
      <c r="A21" s="43"/>
      <c r="E21" s="32"/>
      <c r="F21" s="32"/>
      <c r="G21" s="32"/>
      <c r="H21" s="32"/>
      <c r="I21" s="32"/>
    </row>
    <row r="22" spans="1:9" ht="20.25" customHeight="1" x14ac:dyDescent="0.2">
      <c r="A22" s="43"/>
      <c r="E22" s="32"/>
      <c r="F22" s="32"/>
      <c r="G22" s="32"/>
      <c r="H22" s="32"/>
      <c r="I22" s="32"/>
    </row>
    <row r="23" spans="1:9" ht="20.25" customHeight="1" x14ac:dyDescent="0.2">
      <c r="A23" s="43"/>
      <c r="E23" s="32"/>
      <c r="F23" s="32"/>
      <c r="G23" s="32"/>
      <c r="H23" s="32"/>
      <c r="I23" s="32"/>
    </row>
    <row r="24" spans="1:9" ht="20.25" customHeight="1" x14ac:dyDescent="0.2">
      <c r="A24" s="43"/>
      <c r="E24" s="32"/>
      <c r="F24" s="32"/>
      <c r="G24" s="32"/>
      <c r="H24" s="32"/>
      <c r="I24" s="32"/>
    </row>
    <row r="25" spans="1:9" ht="20.25" customHeight="1" x14ac:dyDescent="0.2">
      <c r="A25" s="43"/>
      <c r="E25" s="32"/>
      <c r="F25" s="32"/>
      <c r="G25" s="32"/>
      <c r="H25" s="32"/>
      <c r="I25" s="32"/>
    </row>
    <row r="26" spans="1:9" ht="20.25" customHeight="1" x14ac:dyDescent="0.2">
      <c r="A26" s="43"/>
      <c r="E26" s="32"/>
      <c r="F26" s="32"/>
      <c r="G26" s="32"/>
      <c r="H26" s="32"/>
      <c r="I26" s="32"/>
    </row>
    <row r="27" spans="1:9" ht="20.25" customHeight="1" x14ac:dyDescent="0.2">
      <c r="A27" s="43"/>
      <c r="E27" s="32"/>
      <c r="F27" s="32"/>
      <c r="G27" s="32"/>
      <c r="H27" s="32"/>
      <c r="I27" s="32"/>
    </row>
    <row r="28" spans="1:9" ht="20.25" customHeight="1" x14ac:dyDescent="0.2">
      <c r="A28" s="43"/>
      <c r="E28" s="32"/>
      <c r="F28" s="32"/>
      <c r="G28" s="32"/>
      <c r="H28" s="32"/>
      <c r="I28" s="32"/>
    </row>
    <row r="29" spans="1:9" ht="20.25" customHeight="1" x14ac:dyDescent="0.2">
      <c r="A29" s="43"/>
      <c r="E29" s="32"/>
      <c r="F29" s="32"/>
      <c r="G29" s="32"/>
      <c r="H29" s="32"/>
      <c r="I29" s="32"/>
    </row>
    <row r="30" spans="1:9" ht="20.25" customHeight="1" x14ac:dyDescent="0.2">
      <c r="A30" s="43"/>
      <c r="E30" s="32"/>
      <c r="F30" s="32"/>
      <c r="G30" s="32"/>
      <c r="H30" s="32"/>
      <c r="I30" s="32"/>
    </row>
  </sheetData>
  <dataValidations count="1">
    <dataValidation type="list" allowBlank="1" showInputMessage="1" showErrorMessage="1" sqref="D15" xr:uid="{271D56A0-9C46-453B-9BE6-2E1ED6A6B514}">
      <formula1>"Central, East, North, South, West"</formula1>
    </dataValidation>
  </dataValidations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5EEC-2EEA-4685-BF05-14C7AADD903C}">
  <dimension ref="A1:K20"/>
  <sheetViews>
    <sheetView showGridLines="0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125" bestFit="1" customWidth="1"/>
    <col min="4" max="4" width="14.42578125" style="134" bestFit="1" customWidth="1"/>
    <col min="5" max="5" width="4.28515625" customWidth="1"/>
    <col min="7" max="7" width="10.5703125" bestFit="1" customWidth="1"/>
    <col min="8" max="8" width="27.28515625" bestFit="1" customWidth="1"/>
    <col min="9" max="10" width="10.42578125" customWidth="1"/>
    <col min="11" max="11" width="15.5703125" bestFit="1" customWidth="1"/>
  </cols>
  <sheetData>
    <row r="1" spans="1:11" s="20" customFormat="1" ht="57.75" customHeight="1" x14ac:dyDescent="0.2">
      <c r="A1" s="8" t="s">
        <v>207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x14ac:dyDescent="0.25">
      <c r="A2" s="153" t="s">
        <v>238</v>
      </c>
    </row>
    <row r="3" spans="1:11" s="20" customFormat="1" ht="20.25" customHeight="1" x14ac:dyDescent="0.3">
      <c r="A3" s="145" t="s">
        <v>191</v>
      </c>
      <c r="B3" s="143" t="s">
        <v>231</v>
      </c>
      <c r="C3" s="142"/>
      <c r="D3" s="142"/>
      <c r="E3" s="142"/>
      <c r="F3" s="142"/>
      <c r="G3" s="146"/>
      <c r="H3" s="146"/>
      <c r="I3" s="146"/>
    </row>
    <row r="5" spans="1:11" ht="56.25" customHeight="1" x14ac:dyDescent="0.25"/>
    <row r="6" spans="1:11" x14ac:dyDescent="0.25">
      <c r="A6" s="116" t="s">
        <v>46</v>
      </c>
      <c r="B6" s="117" t="s">
        <v>47</v>
      </c>
      <c r="C6" s="118" t="s">
        <v>48</v>
      </c>
      <c r="D6" s="119" t="s">
        <v>205</v>
      </c>
      <c r="F6" s="120" t="s">
        <v>47</v>
      </c>
      <c r="G6" s="120" t="s">
        <v>48</v>
      </c>
      <c r="K6" s="120" t="s">
        <v>206</v>
      </c>
    </row>
    <row r="7" spans="1:11" x14ac:dyDescent="0.25">
      <c r="A7" s="121" t="s">
        <v>57</v>
      </c>
      <c r="B7" s="122" t="s">
        <v>64</v>
      </c>
      <c r="C7" s="123">
        <v>64400</v>
      </c>
      <c r="D7" s="124">
        <v>0.93500000000000005</v>
      </c>
      <c r="F7" t="s">
        <v>66</v>
      </c>
      <c r="G7" s="125">
        <f>_xlfn.XLOOKUP(F7,B7:B20,C7:C20)</f>
        <v>90700</v>
      </c>
      <c r="H7" t="str">
        <f ca="1">_xlfn.FORMULATEXT(G7)</f>
        <v>=XLOOKUP(F7,B7:B20,C7:C20)</v>
      </c>
      <c r="K7" t="str" cm="1">
        <f t="array" ref="K7:K20">_xlfn.UNIQUE(B7:B20)</f>
        <v>Bike Racks</v>
      </c>
    </row>
    <row r="8" spans="1:11" x14ac:dyDescent="0.25">
      <c r="A8" s="126" t="s">
        <v>57</v>
      </c>
      <c r="B8" s="127" t="s">
        <v>58</v>
      </c>
      <c r="C8" s="128">
        <v>36400</v>
      </c>
      <c r="D8" s="129">
        <v>0.64999999999999991</v>
      </c>
      <c r="G8" s="125">
        <f>VLOOKUP(F7,B7:C20,2,0)</f>
        <v>90700</v>
      </c>
      <c r="H8" t="str">
        <f ca="1">_xlfn.FORMULATEXT(G8)</f>
        <v>=VLOOKUP(F7,B7:C20,2,0)</v>
      </c>
      <c r="K8" t="str">
        <v>Helmets</v>
      </c>
    </row>
    <row r="9" spans="1:11" x14ac:dyDescent="0.25">
      <c r="A9" s="121" t="s">
        <v>57</v>
      </c>
      <c r="B9" s="122" t="s">
        <v>59</v>
      </c>
      <c r="C9" s="123">
        <v>36700</v>
      </c>
      <c r="D9" s="124">
        <v>0.9</v>
      </c>
      <c r="K9" t="str">
        <v>Lights</v>
      </c>
    </row>
    <row r="10" spans="1:11" x14ac:dyDescent="0.25">
      <c r="A10" s="126" t="s">
        <v>57</v>
      </c>
      <c r="B10" s="127" t="s">
        <v>60</v>
      </c>
      <c r="C10" s="128">
        <v>35000</v>
      </c>
      <c r="D10" s="129">
        <v>1</v>
      </c>
      <c r="K10" t="str">
        <v>Locks</v>
      </c>
    </row>
    <row r="11" spans="1:11" x14ac:dyDescent="0.25">
      <c r="A11" s="121" t="s">
        <v>55</v>
      </c>
      <c r="B11" s="122" t="s">
        <v>63</v>
      </c>
      <c r="C11" s="123">
        <v>13000</v>
      </c>
      <c r="D11" s="124">
        <v>0.54</v>
      </c>
      <c r="K11" t="str">
        <v>Cargo Bike</v>
      </c>
    </row>
    <row r="12" spans="1:11" x14ac:dyDescent="0.25">
      <c r="A12" s="126" t="s">
        <v>55</v>
      </c>
      <c r="B12" s="127" t="s">
        <v>56</v>
      </c>
      <c r="C12" s="128">
        <v>8500</v>
      </c>
      <c r="D12" s="129">
        <v>0.46</v>
      </c>
      <c r="K12" t="str">
        <v>Mountain Bikes</v>
      </c>
    </row>
    <row r="13" spans="1:11" x14ac:dyDescent="0.25">
      <c r="A13" s="121" t="s">
        <v>51</v>
      </c>
      <c r="B13" s="122" t="s">
        <v>52</v>
      </c>
      <c r="C13" s="123">
        <v>10200</v>
      </c>
      <c r="D13" s="124">
        <v>0.3</v>
      </c>
      <c r="K13" t="str">
        <v>Bib-Shorts</v>
      </c>
    </row>
    <row r="14" spans="1:11" x14ac:dyDescent="0.25">
      <c r="A14" s="126" t="s">
        <v>51</v>
      </c>
      <c r="B14" s="127" t="s">
        <v>65</v>
      </c>
      <c r="C14" s="128">
        <v>23600</v>
      </c>
      <c r="D14" s="129">
        <v>0.57499999999999996</v>
      </c>
      <c r="K14" t="str">
        <v>Caps</v>
      </c>
    </row>
    <row r="15" spans="1:11" x14ac:dyDescent="0.25">
      <c r="A15" s="121" t="s">
        <v>51</v>
      </c>
      <c r="B15" s="122" t="s">
        <v>66</v>
      </c>
      <c r="C15" s="123">
        <v>90700</v>
      </c>
      <c r="D15" s="124">
        <v>0.89</v>
      </c>
      <c r="K15" t="str">
        <v>Gloves</v>
      </c>
    </row>
    <row r="16" spans="1:11" x14ac:dyDescent="0.25">
      <c r="A16" s="126" t="s">
        <v>51</v>
      </c>
      <c r="B16" s="127" t="s">
        <v>62</v>
      </c>
      <c r="C16" s="128">
        <v>7500</v>
      </c>
      <c r="D16" s="129">
        <v>0.4</v>
      </c>
      <c r="K16" t="str">
        <v>Jerseys</v>
      </c>
    </row>
    <row r="17" spans="1:11" x14ac:dyDescent="0.25">
      <c r="A17" s="121" t="s">
        <v>49</v>
      </c>
      <c r="B17" s="122" t="s">
        <v>61</v>
      </c>
      <c r="C17" s="123">
        <v>17500</v>
      </c>
      <c r="D17" s="124">
        <v>0.46</v>
      </c>
      <c r="K17" t="str">
        <v>Bottom Brackets</v>
      </c>
    </row>
    <row r="18" spans="1:11" x14ac:dyDescent="0.25">
      <c r="A18" s="126" t="s">
        <v>49</v>
      </c>
      <c r="B18" s="127" t="s">
        <v>54</v>
      </c>
      <c r="C18" s="128">
        <v>8500</v>
      </c>
      <c r="D18" s="129">
        <v>0.4</v>
      </c>
      <c r="K18" t="str">
        <v>Brakes</v>
      </c>
    </row>
    <row r="19" spans="1:11" x14ac:dyDescent="0.25">
      <c r="A19" s="121" t="s">
        <v>49</v>
      </c>
      <c r="B19" s="122" t="s">
        <v>50</v>
      </c>
      <c r="C19" s="123">
        <v>56000</v>
      </c>
      <c r="D19" s="124">
        <v>0.875</v>
      </c>
      <c r="K19" t="str">
        <v>Chains</v>
      </c>
    </row>
    <row r="20" spans="1:11" x14ac:dyDescent="0.25">
      <c r="A20" s="130" t="s">
        <v>49</v>
      </c>
      <c r="B20" s="131" t="s">
        <v>53</v>
      </c>
      <c r="C20" s="132">
        <v>8100</v>
      </c>
      <c r="D20" s="133">
        <v>0.28499999999999998</v>
      </c>
      <c r="K20" t="str">
        <v>Handlebars</v>
      </c>
    </row>
  </sheetData>
  <dataValidations count="1">
    <dataValidation type="list" allowBlank="1" showInputMessage="1" showErrorMessage="1" sqref="F7" xr:uid="{B41F241E-23BD-4365-A847-4C2238F38DAA}">
      <formula1>_xlfn.ANCHORARRAY($K$7)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E59D-BE48-4E2E-BADB-126BD8965E85}">
  <dimension ref="A1:K25"/>
  <sheetViews>
    <sheetView showGridLines="0" workbookViewId="0">
      <selection activeCell="I17" sqref="I17"/>
    </sheetView>
  </sheetViews>
  <sheetFormatPr defaultColWidth="11.140625" defaultRowHeight="17.25" customHeight="1" x14ac:dyDescent="0.2"/>
  <cols>
    <col min="1" max="1" width="9.5703125" style="26" customWidth="1"/>
    <col min="2" max="2" width="16.5703125" style="26" customWidth="1"/>
    <col min="3" max="3" width="14.7109375" style="26" customWidth="1"/>
    <col min="4" max="4" width="11.5703125" style="26" customWidth="1"/>
    <col min="5" max="5" width="11.140625" style="26"/>
    <col min="6" max="6" width="16.28515625" style="26" customWidth="1"/>
    <col min="7" max="16384" width="11.140625" style="26"/>
  </cols>
  <sheetData>
    <row r="1" spans="1:11" s="20" customFormat="1" ht="49.5" customHeight="1" x14ac:dyDescent="0.2">
      <c r="A1" s="8" t="s">
        <v>202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3" spans="1:11" s="20" customFormat="1" ht="20.25" customHeight="1" x14ac:dyDescent="0.3">
      <c r="B3" s="145" t="s">
        <v>191</v>
      </c>
      <c r="C3" s="143" t="s">
        <v>232</v>
      </c>
      <c r="D3" s="142"/>
      <c r="E3" s="142"/>
      <c r="F3" s="142"/>
      <c r="G3" s="26"/>
      <c r="H3" s="26"/>
      <c r="I3" s="26"/>
      <c r="J3" s="26"/>
    </row>
    <row r="4" spans="1:11" ht="17.25" customHeight="1" x14ac:dyDescent="0.3">
      <c r="B4" s="145" t="s">
        <v>191</v>
      </c>
      <c r="C4" s="143" t="s">
        <v>233</v>
      </c>
      <c r="D4" s="142"/>
      <c r="E4" s="142"/>
      <c r="F4" s="142"/>
    </row>
    <row r="6" spans="1:11" s="20" customFormat="1" ht="20.25" customHeight="1" x14ac:dyDescent="0.2">
      <c r="E6" s="140" t="s">
        <v>234</v>
      </c>
      <c r="F6" s="20" t="s">
        <v>104</v>
      </c>
      <c r="G6" s="20">
        <f>MATCH(F6,$B$13:$B$21,0)</f>
        <v>3</v>
      </c>
      <c r="H6" s="20" t="str">
        <f ca="1">IFERROR(_xlfn.FORMULATEXT(G6),"")</f>
        <v>=MATCH(F6,$B$13:$B$21,0)</v>
      </c>
    </row>
    <row r="7" spans="1:11" s="20" customFormat="1" ht="20.25" customHeight="1" x14ac:dyDescent="0.2"/>
    <row r="8" spans="1:11" s="20" customFormat="1" ht="20.25" customHeight="1" x14ac:dyDescent="0.2">
      <c r="E8" s="140" t="s">
        <v>220</v>
      </c>
      <c r="F8" s="20" t="s">
        <v>128</v>
      </c>
      <c r="G8" s="20">
        <f>MATCH(F8,B13:F13,0)</f>
        <v>4</v>
      </c>
      <c r="H8" s="20" t="str">
        <f ca="1">IFERROR(_xlfn.FORMULATEXT(G8),"")</f>
        <v>=MATCH(F8,B13:F13,0)</v>
      </c>
    </row>
    <row r="9" spans="1:11" s="20" customFormat="1" ht="20.25" customHeight="1" x14ac:dyDescent="0.2"/>
    <row r="10" spans="1:11" s="20" customFormat="1" ht="20.25" customHeight="1" x14ac:dyDescent="0.2">
      <c r="C10" s="140"/>
      <c r="D10" s="140"/>
      <c r="F10" s="140" t="str">
        <f>"Use INDEX to find the number of views for: "&amp;F6&amp;" in the "&amp;F8&amp;" Region"</f>
        <v>Use INDEX to find the number of views for: Ben Ten in the South Region</v>
      </c>
      <c r="G10" s="20">
        <f>INDEX(B13:F20,MATCH(F6,B13:B21,0),MATCH(F8,B13:F13,0))</f>
        <v>125</v>
      </c>
      <c r="H10" s="20" t="str">
        <f ca="1">IFERROR(_xlfn.FORMULATEXT(G10),"")</f>
        <v>=INDEX(B13:F20,MATCH(F6,B13:B21,0),MATCH(F8,B13:F13,0))</v>
      </c>
    </row>
    <row r="11" spans="1:11" s="20" customFormat="1" ht="20.25" customHeight="1" x14ac:dyDescent="0.2"/>
    <row r="12" spans="1:11" s="20" customFormat="1" ht="20.25" customHeight="1" x14ac:dyDescent="0.2">
      <c r="A12" s="48"/>
      <c r="B12" s="50">
        <v>1</v>
      </c>
      <c r="C12" s="51">
        <v>2</v>
      </c>
      <c r="D12" s="51">
        <v>3</v>
      </c>
      <c r="E12" s="51">
        <v>4</v>
      </c>
      <c r="F12" s="51">
        <v>5</v>
      </c>
    </row>
    <row r="13" spans="1:11" s="20" customFormat="1" ht="20.25" customHeight="1" thickBot="1" x14ac:dyDescent="0.25">
      <c r="A13" s="37">
        <v>1</v>
      </c>
      <c r="B13" s="52" t="s">
        <v>136</v>
      </c>
      <c r="C13" s="53" t="s">
        <v>125</v>
      </c>
      <c r="D13" s="53" t="s">
        <v>127</v>
      </c>
      <c r="E13" s="53" t="s">
        <v>128</v>
      </c>
      <c r="F13" s="53" t="s">
        <v>130</v>
      </c>
    </row>
    <row r="14" spans="1:11" s="20" customFormat="1" ht="20.25" customHeight="1" thickTop="1" x14ac:dyDescent="0.2">
      <c r="A14" s="37">
        <v>2</v>
      </c>
      <c r="B14" s="54" t="s">
        <v>219</v>
      </c>
      <c r="C14" s="55">
        <v>102</v>
      </c>
      <c r="D14" s="55">
        <v>91</v>
      </c>
      <c r="E14" s="55">
        <v>87</v>
      </c>
      <c r="F14" s="55">
        <v>99</v>
      </c>
    </row>
    <row r="15" spans="1:11" s="20" customFormat="1" ht="20.25" customHeight="1" x14ac:dyDescent="0.2">
      <c r="A15" s="37">
        <v>3</v>
      </c>
      <c r="B15" s="56" t="s">
        <v>104</v>
      </c>
      <c r="C15" s="57">
        <v>107</v>
      </c>
      <c r="D15" s="57">
        <v>133</v>
      </c>
      <c r="E15" s="57">
        <v>125</v>
      </c>
      <c r="F15" s="57">
        <v>140</v>
      </c>
    </row>
    <row r="16" spans="1:11" s="20" customFormat="1" ht="20.25" customHeight="1" x14ac:dyDescent="0.2">
      <c r="A16" s="37">
        <v>4</v>
      </c>
      <c r="B16" s="54" t="s">
        <v>133</v>
      </c>
      <c r="C16" s="55">
        <v>91</v>
      </c>
      <c r="D16" s="55">
        <v>73</v>
      </c>
      <c r="E16" s="55">
        <v>85</v>
      </c>
      <c r="F16" s="55">
        <v>79</v>
      </c>
    </row>
    <row r="17" spans="1:6" s="20" customFormat="1" ht="20.25" customHeight="1" x14ac:dyDescent="0.2">
      <c r="A17" s="37">
        <v>5</v>
      </c>
      <c r="B17" s="56" t="s">
        <v>111</v>
      </c>
      <c r="C17" s="57">
        <v>49</v>
      </c>
      <c r="D17" s="57">
        <v>50</v>
      </c>
      <c r="E17" s="57">
        <v>59</v>
      </c>
      <c r="F17" s="57">
        <v>51</v>
      </c>
    </row>
    <row r="18" spans="1:6" s="20" customFormat="1" ht="20.25" customHeight="1" x14ac:dyDescent="0.2">
      <c r="A18" s="37">
        <v>6</v>
      </c>
      <c r="B18" s="54" t="s">
        <v>134</v>
      </c>
      <c r="C18" s="55">
        <v>57</v>
      </c>
      <c r="D18" s="55">
        <v>44</v>
      </c>
      <c r="E18" s="55">
        <v>37</v>
      </c>
      <c r="F18" s="55">
        <v>32</v>
      </c>
    </row>
    <row r="19" spans="1:6" s="20" customFormat="1" ht="20.25" customHeight="1" x14ac:dyDescent="0.2">
      <c r="A19" s="37">
        <v>7</v>
      </c>
      <c r="B19" s="58" t="s">
        <v>102</v>
      </c>
      <c r="C19" s="59">
        <v>206</v>
      </c>
      <c r="D19" s="59">
        <v>138</v>
      </c>
      <c r="E19" s="59">
        <v>172</v>
      </c>
      <c r="F19" s="59">
        <v>240</v>
      </c>
    </row>
    <row r="20" spans="1:6" s="20" customFormat="1" ht="20.25" customHeight="1" thickBot="1" x14ac:dyDescent="0.25">
      <c r="A20" s="37">
        <v>8</v>
      </c>
      <c r="B20" s="60" t="s">
        <v>135</v>
      </c>
      <c r="C20" s="55">
        <v>72</v>
      </c>
      <c r="D20" s="55">
        <v>86</v>
      </c>
      <c r="E20" s="55">
        <v>83</v>
      </c>
      <c r="F20" s="55">
        <v>95</v>
      </c>
    </row>
    <row r="21" spans="1:6" s="20" customFormat="1" ht="20.25" customHeight="1" x14ac:dyDescent="0.2">
      <c r="A21" s="37">
        <v>9</v>
      </c>
      <c r="B21" s="61" t="s">
        <v>137</v>
      </c>
      <c r="C21" s="62">
        <f ca="1">SUM(C14:(OFFSET(C21,-1,0)))</f>
        <v>684</v>
      </c>
      <c r="D21" s="62">
        <f ca="1">SUM(D14:(OFFSET(D21,-1,0)))</f>
        <v>615</v>
      </c>
      <c r="E21" s="62">
        <f ca="1">SUM(E14:(OFFSET(E21,-1,0)))</f>
        <v>648</v>
      </c>
      <c r="F21" s="62">
        <f ca="1">SUM(F14:(OFFSET(F21,-1,0)))</f>
        <v>736</v>
      </c>
    </row>
    <row r="24" spans="1:6" ht="17.25" customHeight="1" x14ac:dyDescent="0.2">
      <c r="E24" s="49"/>
      <c r="F24" s="48"/>
    </row>
    <row r="25" spans="1:6" ht="17.25" customHeight="1" x14ac:dyDescent="0.2">
      <c r="E25" s="49"/>
      <c r="F25" s="48"/>
    </row>
  </sheetData>
  <dataValidations count="2">
    <dataValidation type="list" allowBlank="1" showInputMessage="1" showErrorMessage="1" sqref="F6" xr:uid="{010488C0-CB15-4CC6-A931-27BFA3E58364}">
      <formula1>$B$14:$B$20</formula1>
    </dataValidation>
    <dataValidation type="list" allowBlank="1" showInputMessage="1" showErrorMessage="1" sqref="F8" xr:uid="{54421DAC-A47E-4338-BED0-FA2C29526F9C}">
      <formula1>$C$13:$F$13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242C-A75B-4EFA-B658-9334B9B9A6A2}">
  <dimension ref="A1:I26"/>
  <sheetViews>
    <sheetView showGridLines="0" workbookViewId="0">
      <selection activeCell="I6" sqref="I6"/>
    </sheetView>
  </sheetViews>
  <sheetFormatPr defaultRowHeight="15" x14ac:dyDescent="0.25"/>
  <cols>
    <col min="1" max="1" width="11.85546875" customWidth="1"/>
    <col min="2" max="2" width="16.7109375" customWidth="1"/>
    <col min="3" max="3" width="12.42578125" customWidth="1"/>
    <col min="4" max="4" width="12.140625" customWidth="1"/>
    <col min="5" max="5" width="11.28515625" customWidth="1"/>
    <col min="6" max="6" width="11.42578125" customWidth="1"/>
    <col min="7" max="7" width="15.42578125" customWidth="1"/>
    <col min="8" max="8" width="19.85546875" bestFit="1" customWidth="1"/>
    <col min="9" max="9" width="13" customWidth="1"/>
  </cols>
  <sheetData>
    <row r="1" spans="1:9" ht="48.75" customHeight="1" x14ac:dyDescent="0.25">
      <c r="A1" s="8" t="s">
        <v>204</v>
      </c>
      <c r="B1" s="8"/>
      <c r="C1" s="8"/>
      <c r="D1" s="8"/>
      <c r="E1" s="8"/>
      <c r="F1" s="8"/>
      <c r="G1" s="8"/>
      <c r="H1" s="8"/>
      <c r="I1" s="8"/>
    </row>
    <row r="4" spans="1:9" x14ac:dyDescent="0.25">
      <c r="B4" s="66" t="s">
        <v>144</v>
      </c>
      <c r="C4" s="67" t="s">
        <v>145</v>
      </c>
      <c r="D4" s="68"/>
      <c r="E4" s="68"/>
      <c r="F4" s="68"/>
    </row>
    <row r="5" spans="1:9" x14ac:dyDescent="0.25">
      <c r="B5" s="69"/>
    </row>
    <row r="6" spans="1:9" ht="18" customHeight="1" x14ac:dyDescent="0.25">
      <c r="B6" s="70" t="s">
        <v>146</v>
      </c>
    </row>
    <row r="7" spans="1:9" ht="18" customHeight="1" x14ac:dyDescent="0.25">
      <c r="B7" s="179" t="s">
        <v>147</v>
      </c>
      <c r="C7" s="179"/>
      <c r="D7" s="179"/>
      <c r="E7" s="179"/>
      <c r="F7" s="179"/>
      <c r="G7" s="179"/>
      <c r="H7" s="179"/>
    </row>
    <row r="8" spans="1:9" ht="18" customHeight="1" x14ac:dyDescent="0.25">
      <c r="B8" s="70" t="s">
        <v>148</v>
      </c>
    </row>
    <row r="10" spans="1:9" x14ac:dyDescent="0.25">
      <c r="B10" s="71" t="s">
        <v>149</v>
      </c>
      <c r="C10" s="71" t="s">
        <v>80</v>
      </c>
      <c r="D10" s="72" t="s">
        <v>150</v>
      </c>
      <c r="E10" s="72" t="s">
        <v>151</v>
      </c>
      <c r="F10" s="72" t="s">
        <v>152</v>
      </c>
    </row>
    <row r="11" spans="1:9" x14ac:dyDescent="0.25">
      <c r="B11" t="s">
        <v>35</v>
      </c>
      <c r="C11" t="s">
        <v>153</v>
      </c>
      <c r="D11">
        <v>50</v>
      </c>
      <c r="E11" s="73">
        <v>0.6</v>
      </c>
      <c r="F11" s="73">
        <f>D11*E11</f>
        <v>30</v>
      </c>
    </row>
    <row r="12" spans="1:9" x14ac:dyDescent="0.25">
      <c r="B12" t="s">
        <v>35</v>
      </c>
      <c r="C12" t="s">
        <v>154</v>
      </c>
      <c r="D12">
        <v>10</v>
      </c>
      <c r="E12" s="73">
        <v>4.99</v>
      </c>
      <c r="F12" s="73">
        <f t="shared" ref="F12:F19" si="0">D12*E12</f>
        <v>49.900000000000006</v>
      </c>
    </row>
    <row r="13" spans="1:9" x14ac:dyDescent="0.25">
      <c r="B13" t="s">
        <v>35</v>
      </c>
      <c r="C13" t="s">
        <v>155</v>
      </c>
      <c r="D13">
        <v>15</v>
      </c>
      <c r="E13" s="73">
        <v>0.95</v>
      </c>
      <c r="F13" s="73">
        <f t="shared" si="0"/>
        <v>14.25</v>
      </c>
    </row>
    <row r="14" spans="1:9" x14ac:dyDescent="0.25">
      <c r="B14" t="s">
        <v>156</v>
      </c>
      <c r="C14" t="s">
        <v>153</v>
      </c>
      <c r="D14">
        <v>250</v>
      </c>
      <c r="E14" s="73">
        <v>0.6</v>
      </c>
      <c r="F14" s="73">
        <f t="shared" si="0"/>
        <v>150</v>
      </c>
    </row>
    <row r="15" spans="1:9" x14ac:dyDescent="0.25">
      <c r="B15" t="s">
        <v>156</v>
      </c>
      <c r="C15" t="s">
        <v>154</v>
      </c>
      <c r="D15">
        <v>30</v>
      </c>
      <c r="E15" s="73">
        <v>4.99</v>
      </c>
      <c r="F15" s="73">
        <f t="shared" si="0"/>
        <v>149.70000000000002</v>
      </c>
    </row>
    <row r="16" spans="1:9" x14ac:dyDescent="0.25">
      <c r="B16" t="s">
        <v>156</v>
      </c>
      <c r="C16" t="s">
        <v>155</v>
      </c>
      <c r="D16">
        <v>50</v>
      </c>
      <c r="E16" s="73">
        <v>0.95</v>
      </c>
      <c r="F16" s="73">
        <f t="shared" si="0"/>
        <v>47.5</v>
      </c>
    </row>
    <row r="17" spans="2:6" x14ac:dyDescent="0.25">
      <c r="B17" t="s">
        <v>48</v>
      </c>
      <c r="C17" t="s">
        <v>153</v>
      </c>
      <c r="D17">
        <v>200</v>
      </c>
      <c r="E17" s="73">
        <v>0.6</v>
      </c>
      <c r="F17" s="73">
        <f t="shared" si="0"/>
        <v>120</v>
      </c>
    </row>
    <row r="18" spans="2:6" x14ac:dyDescent="0.25">
      <c r="B18" t="s">
        <v>48</v>
      </c>
      <c r="C18" t="s">
        <v>154</v>
      </c>
      <c r="D18">
        <v>20</v>
      </c>
      <c r="E18" s="73">
        <v>4.99</v>
      </c>
      <c r="F18" s="73">
        <f t="shared" si="0"/>
        <v>99.800000000000011</v>
      </c>
    </row>
    <row r="19" spans="2:6" x14ac:dyDescent="0.25">
      <c r="B19" t="s">
        <v>48</v>
      </c>
      <c r="C19" t="s">
        <v>155</v>
      </c>
      <c r="D19">
        <v>25</v>
      </c>
      <c r="E19" s="73">
        <v>0.95</v>
      </c>
      <c r="F19" s="73">
        <f t="shared" si="0"/>
        <v>23.75</v>
      </c>
    </row>
    <row r="21" spans="2:6" ht="15.75" x14ac:dyDescent="0.25">
      <c r="B21" s="75" t="str">
        <f ca="1">"Filtered Data"&amp;IFERROR(_xlfn.FORMULATEXT(B24),"")</f>
        <v>Filtered Data=FILTER(B11:F19,B11:B19="Sales","No Records")</v>
      </c>
      <c r="C21" s="76"/>
      <c r="D21" s="76"/>
      <c r="E21" s="76"/>
      <c r="F21" s="76"/>
    </row>
    <row r="23" spans="2:6" x14ac:dyDescent="0.25">
      <c r="B23" s="71" t="s">
        <v>149</v>
      </c>
      <c r="C23" s="71" t="s">
        <v>80</v>
      </c>
      <c r="D23" s="72" t="s">
        <v>150</v>
      </c>
      <c r="E23" s="72" t="s">
        <v>151</v>
      </c>
      <c r="F23" s="72" t="s">
        <v>152</v>
      </c>
    </row>
    <row r="24" spans="2:6" x14ac:dyDescent="0.25">
      <c r="B24" t="str" cm="1">
        <f t="array" ref="B24:F26">_xlfn._xlws.FILTER(B11:F19,B11:B19="Sales","No Records")</f>
        <v>Sales</v>
      </c>
      <c r="C24" t="str">
        <v>Stamps</v>
      </c>
      <c r="D24">
        <v>200</v>
      </c>
      <c r="E24">
        <v>0.6</v>
      </c>
      <c r="F24">
        <v>120</v>
      </c>
    </row>
    <row r="25" spans="2:6" x14ac:dyDescent="0.25">
      <c r="B25" t="str">
        <v>Sales</v>
      </c>
      <c r="C25" t="str">
        <v>Paper</v>
      </c>
      <c r="D25">
        <v>20</v>
      </c>
      <c r="E25">
        <v>4.99</v>
      </c>
      <c r="F25">
        <v>99.800000000000011</v>
      </c>
    </row>
    <row r="26" spans="2:6" x14ac:dyDescent="0.25">
      <c r="B26" t="str">
        <v>Sales</v>
      </c>
      <c r="C26" t="str">
        <v>Pens</v>
      </c>
      <c r="D26">
        <v>25</v>
      </c>
      <c r="E26">
        <v>0.95</v>
      </c>
      <c r="F26">
        <v>23.75</v>
      </c>
    </row>
  </sheetData>
  <mergeCells count="1">
    <mergeCell ref="B7:H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C894-2C03-46DB-BD58-067A8AEE940B}">
  <dimension ref="A1:K18"/>
  <sheetViews>
    <sheetView showGridLines="0" workbookViewId="0">
      <selection activeCell="H4" sqref="H4"/>
    </sheetView>
  </sheetViews>
  <sheetFormatPr defaultColWidth="11.5703125" defaultRowHeight="20.25" customHeight="1" x14ac:dyDescent="0.2"/>
  <cols>
    <col min="1" max="1" width="3.42578125" style="37" customWidth="1"/>
    <col min="2" max="2" width="8.42578125" style="37" customWidth="1"/>
    <col min="3" max="3" width="11.5703125" style="20"/>
    <col min="4" max="5" width="14.140625" style="20" bestFit="1" customWidth="1"/>
    <col min="6" max="6" width="14.5703125" style="20" bestFit="1" customWidth="1"/>
    <col min="7" max="7" width="11.5703125" style="20"/>
    <col min="8" max="8" width="11.5703125" style="20" customWidth="1"/>
    <col min="9" max="9" width="8.7109375" style="20" customWidth="1"/>
    <col min="10" max="10" width="14.7109375" style="20" bestFit="1" customWidth="1"/>
    <col min="11" max="16384" width="11.5703125" style="20"/>
  </cols>
  <sheetData>
    <row r="1" spans="1:11" ht="49.5" customHeight="1" x14ac:dyDescent="0.2">
      <c r="A1" s="8" t="s">
        <v>203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3" spans="1:11" customFormat="1" ht="15" x14ac:dyDescent="0.25">
      <c r="B3" s="66" t="s">
        <v>144</v>
      </c>
      <c r="C3" s="67" t="s">
        <v>235</v>
      </c>
      <c r="D3" s="68"/>
      <c r="E3" s="68"/>
      <c r="G3" s="66" t="s">
        <v>144</v>
      </c>
      <c r="H3" s="67" t="s">
        <v>307</v>
      </c>
      <c r="I3" s="68"/>
      <c r="J3" s="68"/>
    </row>
    <row r="5" spans="1:11" s="25" customFormat="1" ht="20.25" customHeight="1" x14ac:dyDescent="0.25">
      <c r="B5" s="21" t="s">
        <v>119</v>
      </c>
      <c r="C5" s="42" t="s">
        <v>120</v>
      </c>
      <c r="D5" s="42" t="s">
        <v>121</v>
      </c>
      <c r="E5" s="42" t="s">
        <v>122</v>
      </c>
      <c r="F5" s="63" t="s">
        <v>138</v>
      </c>
      <c r="G5" s="22"/>
      <c r="H5" s="152" t="s">
        <v>139</v>
      </c>
      <c r="I5" s="152"/>
    </row>
    <row r="6" spans="1:11" s="25" customFormat="1" ht="20.25" customHeight="1" x14ac:dyDescent="0.25">
      <c r="B6" s="26" t="s">
        <v>124</v>
      </c>
      <c r="C6" s="27">
        <v>8</v>
      </c>
      <c r="D6" s="32">
        <v>389</v>
      </c>
      <c r="E6" s="32">
        <f>+C6*D6</f>
        <v>3112</v>
      </c>
      <c r="F6" s="64" t="str">
        <f t="shared" ref="F6:F18" si="0">IFERROR(VLOOKUP(B6,$H$6:$I$12,2,FALSE),"Missing")</f>
        <v>Missing</v>
      </c>
      <c r="G6" s="30"/>
      <c r="H6" s="26" t="s">
        <v>126</v>
      </c>
      <c r="I6" s="25">
        <v>0.05</v>
      </c>
    </row>
    <row r="7" spans="1:11" s="25" customFormat="1" ht="20.25" customHeight="1" x14ac:dyDescent="0.25">
      <c r="B7" s="26" t="s">
        <v>126</v>
      </c>
      <c r="C7" s="27">
        <v>10</v>
      </c>
      <c r="D7" s="32">
        <v>385</v>
      </c>
      <c r="E7" s="32">
        <f t="shared" ref="E7:E18" si="1">+C7*D7</f>
        <v>3850</v>
      </c>
      <c r="F7" s="64">
        <f t="shared" si="0"/>
        <v>0.05</v>
      </c>
      <c r="G7" s="30"/>
      <c r="H7" s="26" t="s">
        <v>129</v>
      </c>
      <c r="I7" s="25">
        <v>0.04</v>
      </c>
    </row>
    <row r="8" spans="1:11" s="25" customFormat="1" ht="20.25" customHeight="1" x14ac:dyDescent="0.25">
      <c r="B8" s="26" t="s">
        <v>126</v>
      </c>
      <c r="C8" s="27">
        <v>3</v>
      </c>
      <c r="D8" s="32">
        <v>771</v>
      </c>
      <c r="E8" s="32">
        <f t="shared" si="1"/>
        <v>2313</v>
      </c>
      <c r="F8" s="64">
        <f t="shared" si="0"/>
        <v>0.05</v>
      </c>
      <c r="G8" s="30"/>
      <c r="H8" s="26" t="s">
        <v>131</v>
      </c>
      <c r="I8" s="25">
        <v>0.04</v>
      </c>
    </row>
    <row r="9" spans="1:11" s="25" customFormat="1" ht="20.25" customHeight="1" x14ac:dyDescent="0.25">
      <c r="B9" s="26" t="s">
        <v>129</v>
      </c>
      <c r="C9" s="27">
        <v>5</v>
      </c>
      <c r="D9" s="32">
        <v>313</v>
      </c>
      <c r="E9" s="32">
        <f t="shared" si="1"/>
        <v>1565</v>
      </c>
      <c r="F9" s="64">
        <f t="shared" si="0"/>
        <v>0.04</v>
      </c>
      <c r="G9" s="30"/>
      <c r="H9" s="26" t="s">
        <v>140</v>
      </c>
      <c r="I9" s="25">
        <v>0.05</v>
      </c>
    </row>
    <row r="10" spans="1:11" s="25" customFormat="1" ht="20.25" customHeight="1" x14ac:dyDescent="0.25">
      <c r="B10" s="26" t="s">
        <v>131</v>
      </c>
      <c r="C10" s="27">
        <v>10</v>
      </c>
      <c r="D10" s="32">
        <v>574</v>
      </c>
      <c r="E10" s="32">
        <f t="shared" si="1"/>
        <v>5740</v>
      </c>
      <c r="F10" s="64">
        <f t="shared" si="0"/>
        <v>0.04</v>
      </c>
      <c r="G10" s="30"/>
      <c r="H10" s="26" t="s">
        <v>141</v>
      </c>
      <c r="I10" s="25">
        <v>0.04</v>
      </c>
    </row>
    <row r="11" spans="1:11" s="25" customFormat="1" ht="20.25" customHeight="1" x14ac:dyDescent="0.25">
      <c r="B11" s="26" t="s">
        <v>140</v>
      </c>
      <c r="C11" s="27">
        <v>8</v>
      </c>
      <c r="D11" s="32">
        <v>730</v>
      </c>
      <c r="E11" s="32">
        <f t="shared" si="1"/>
        <v>5840</v>
      </c>
      <c r="F11" s="64">
        <f t="shared" si="0"/>
        <v>0.05</v>
      </c>
      <c r="G11" s="30"/>
      <c r="H11" s="26" t="s">
        <v>142</v>
      </c>
      <c r="I11" s="25">
        <v>0.06</v>
      </c>
    </row>
    <row r="12" spans="1:11" s="25" customFormat="1" ht="20.25" customHeight="1" x14ac:dyDescent="0.25">
      <c r="B12" s="26" t="s">
        <v>141</v>
      </c>
      <c r="C12" s="27">
        <v>4</v>
      </c>
      <c r="D12" s="32">
        <v>471</v>
      </c>
      <c r="E12" s="32">
        <f t="shared" si="1"/>
        <v>1884</v>
      </c>
      <c r="F12" s="64">
        <f t="shared" si="0"/>
        <v>0.04</v>
      </c>
      <c r="G12" s="32"/>
      <c r="H12" s="26" t="s">
        <v>143</v>
      </c>
      <c r="I12" s="25">
        <v>0.04</v>
      </c>
    </row>
    <row r="13" spans="1:11" s="25" customFormat="1" ht="20.25" customHeight="1" x14ac:dyDescent="0.25">
      <c r="B13" s="26" t="s">
        <v>142</v>
      </c>
      <c r="C13" s="27">
        <v>1</v>
      </c>
      <c r="D13" s="32">
        <v>548</v>
      </c>
      <c r="E13" s="32">
        <f t="shared" si="1"/>
        <v>548</v>
      </c>
      <c r="F13" s="64">
        <f t="shared" si="0"/>
        <v>0.06</v>
      </c>
      <c r="G13" s="32"/>
    </row>
    <row r="14" spans="1:11" ht="20.25" customHeight="1" x14ac:dyDescent="0.25">
      <c r="B14" s="26" t="s">
        <v>124</v>
      </c>
      <c r="C14" s="27">
        <v>3</v>
      </c>
      <c r="D14" s="32">
        <v>323</v>
      </c>
      <c r="E14" s="32">
        <f t="shared" si="1"/>
        <v>969</v>
      </c>
      <c r="F14" s="64" t="str">
        <f t="shared" si="0"/>
        <v>Missing</v>
      </c>
      <c r="G14" s="32"/>
      <c r="H14" s="32"/>
      <c r="I14" s="25"/>
    </row>
    <row r="15" spans="1:11" ht="20.25" customHeight="1" x14ac:dyDescent="0.25">
      <c r="B15" s="26" t="s">
        <v>126</v>
      </c>
      <c r="C15" s="27">
        <v>5</v>
      </c>
      <c r="D15" s="32">
        <v>712</v>
      </c>
      <c r="E15" s="32">
        <f t="shared" si="1"/>
        <v>3560</v>
      </c>
      <c r="F15" s="64">
        <f t="shared" si="0"/>
        <v>0.05</v>
      </c>
      <c r="G15" s="32"/>
      <c r="H15" s="32"/>
      <c r="I15" s="25"/>
    </row>
    <row r="16" spans="1:11" ht="20.25" customHeight="1" x14ac:dyDescent="0.25">
      <c r="B16" s="26" t="s">
        <v>126</v>
      </c>
      <c r="C16" s="27">
        <v>9</v>
      </c>
      <c r="D16" s="32">
        <v>432</v>
      </c>
      <c r="E16" s="32">
        <f t="shared" si="1"/>
        <v>3888</v>
      </c>
      <c r="F16" s="64">
        <f t="shared" si="0"/>
        <v>0.05</v>
      </c>
      <c r="G16" s="32"/>
      <c r="H16" s="32"/>
      <c r="I16" s="25"/>
    </row>
    <row r="17" spans="2:9" ht="20.25" customHeight="1" x14ac:dyDescent="0.25">
      <c r="B17" s="65" t="s">
        <v>129</v>
      </c>
      <c r="C17" s="27">
        <v>6</v>
      </c>
      <c r="D17" s="32">
        <v>460</v>
      </c>
      <c r="E17" s="32">
        <f t="shared" si="1"/>
        <v>2760</v>
      </c>
      <c r="F17" s="64">
        <f t="shared" si="0"/>
        <v>0.04</v>
      </c>
      <c r="G17" s="32"/>
      <c r="H17" s="32"/>
      <c r="I17" s="25"/>
    </row>
    <row r="18" spans="2:9" ht="20.25" customHeight="1" x14ac:dyDescent="0.25">
      <c r="B18" s="26" t="s">
        <v>131</v>
      </c>
      <c r="C18" s="27">
        <v>3</v>
      </c>
      <c r="D18" s="32">
        <v>741</v>
      </c>
      <c r="E18" s="32">
        <f t="shared" si="1"/>
        <v>2223</v>
      </c>
      <c r="F18" s="64">
        <f t="shared" si="0"/>
        <v>0.04</v>
      </c>
      <c r="G18" s="32"/>
      <c r="H18" s="32"/>
      <c r="I18" s="2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4E8D-C0A3-4065-8FA8-51A83CF561A9}">
  <dimension ref="A1:I45"/>
  <sheetViews>
    <sheetView showGridLines="0" workbookViewId="0">
      <selection activeCell="K19" sqref="K19"/>
    </sheetView>
  </sheetViews>
  <sheetFormatPr defaultRowHeight="15" x14ac:dyDescent="0.25"/>
  <cols>
    <col min="1" max="1" width="3.28515625" customWidth="1"/>
    <col min="2" max="2" width="18.7109375" bestFit="1" customWidth="1"/>
    <col min="3" max="3" width="20.7109375" customWidth="1"/>
    <col min="4" max="4" width="25.140625" customWidth="1"/>
    <col min="5" max="5" width="11.28515625" customWidth="1"/>
    <col min="6" max="6" width="6.140625" customWidth="1"/>
    <col min="9" max="9" width="15.28515625" customWidth="1"/>
    <col min="10" max="10" width="11.85546875" bestFit="1" customWidth="1"/>
  </cols>
  <sheetData>
    <row r="1" spans="1:9" ht="48.75" customHeight="1" x14ac:dyDescent="0.25">
      <c r="A1" s="8" t="s">
        <v>198</v>
      </c>
      <c r="B1" s="8"/>
      <c r="C1" s="8"/>
      <c r="D1" s="8"/>
      <c r="E1" s="8"/>
      <c r="F1" s="8"/>
      <c r="G1" s="8"/>
      <c r="H1" s="8"/>
      <c r="I1" s="8"/>
    </row>
    <row r="6" spans="1:9" x14ac:dyDescent="0.25">
      <c r="B6" s="147" t="s">
        <v>191</v>
      </c>
      <c r="C6" s="143" t="s">
        <v>199</v>
      </c>
      <c r="D6" s="148"/>
      <c r="E6" s="148"/>
    </row>
    <row r="8" spans="1:9" ht="35.25" customHeight="1" x14ac:dyDescent="0.25">
      <c r="B8" s="95" t="s">
        <v>193</v>
      </c>
      <c r="C8" s="180" t="s">
        <v>194</v>
      </c>
      <c r="D8" s="180"/>
      <c r="E8" s="180"/>
      <c r="F8" s="180"/>
      <c r="G8" s="180"/>
    </row>
    <row r="10" spans="1:9" s="91" customFormat="1" x14ac:dyDescent="0.25">
      <c r="B10" s="96" t="s">
        <v>117</v>
      </c>
      <c r="C10" s="97" t="s">
        <v>195</v>
      </c>
      <c r="D10" s="108" t="s">
        <v>200</v>
      </c>
      <c r="E10"/>
    </row>
    <row r="11" spans="1:9" x14ac:dyDescent="0.25">
      <c r="B11" s="100">
        <v>42809</v>
      </c>
      <c r="C11" s="101">
        <v>1</v>
      </c>
      <c r="D11" s="109">
        <f>EOMONTH(B11,C11)</f>
        <v>42855</v>
      </c>
    </row>
    <row r="12" spans="1:9" x14ac:dyDescent="0.25">
      <c r="B12" s="104">
        <v>42809</v>
      </c>
      <c r="C12" s="105">
        <v>-1</v>
      </c>
      <c r="D12" s="110">
        <f t="shared" ref="D12:D17" si="0">EOMONTH(B12,C12)</f>
        <v>42794</v>
      </c>
    </row>
    <row r="13" spans="1:9" x14ac:dyDescent="0.25">
      <c r="B13" s="100">
        <v>42824</v>
      </c>
      <c r="C13" s="101">
        <v>0</v>
      </c>
      <c r="D13" s="109">
        <f>EOMONTH(B13,C13)</f>
        <v>42825</v>
      </c>
    </row>
    <row r="14" spans="1:9" x14ac:dyDescent="0.25">
      <c r="B14" s="104">
        <v>43890</v>
      </c>
      <c r="C14" s="105">
        <v>1</v>
      </c>
      <c r="D14" s="110">
        <f t="shared" si="0"/>
        <v>43921</v>
      </c>
    </row>
    <row r="15" spans="1:9" x14ac:dyDescent="0.25">
      <c r="B15" s="100">
        <v>43890</v>
      </c>
      <c r="C15" s="101">
        <v>-1</v>
      </c>
      <c r="D15" s="109">
        <f t="shared" si="0"/>
        <v>43861</v>
      </c>
    </row>
    <row r="16" spans="1:9" x14ac:dyDescent="0.25">
      <c r="B16" s="104">
        <v>42824</v>
      </c>
      <c r="C16" s="105">
        <v>-1</v>
      </c>
      <c r="D16" s="110">
        <f t="shared" si="0"/>
        <v>42794</v>
      </c>
    </row>
    <row r="17" spans="1:9" x14ac:dyDescent="0.25">
      <c r="B17" s="100">
        <v>42824</v>
      </c>
      <c r="C17" s="101">
        <v>-12</v>
      </c>
      <c r="D17" s="109">
        <f t="shared" si="0"/>
        <v>42460</v>
      </c>
    </row>
    <row r="29" spans="1:9" ht="48.75" customHeight="1" x14ac:dyDescent="0.25">
      <c r="A29" s="8" t="s">
        <v>190</v>
      </c>
      <c r="B29" s="8"/>
      <c r="C29" s="8"/>
      <c r="D29" s="8"/>
      <c r="E29" s="8"/>
      <c r="F29" s="8"/>
      <c r="G29" s="8"/>
      <c r="H29" s="8"/>
      <c r="I29" s="8"/>
    </row>
    <row r="34" spans="2:5" x14ac:dyDescent="0.25">
      <c r="B34" s="147" t="s">
        <v>191</v>
      </c>
      <c r="C34" s="143" t="s">
        <v>192</v>
      </c>
      <c r="D34" s="148"/>
      <c r="E34" s="148"/>
    </row>
    <row r="36" spans="2:5" ht="48.75" customHeight="1" x14ac:dyDescent="0.25">
      <c r="B36" s="95" t="s">
        <v>193</v>
      </c>
      <c r="C36" s="180" t="s">
        <v>194</v>
      </c>
      <c r="D36" s="180"/>
      <c r="E36" s="180"/>
    </row>
    <row r="38" spans="2:5" s="91" customFormat="1" ht="45" x14ac:dyDescent="0.25">
      <c r="B38" s="96" t="s">
        <v>117</v>
      </c>
      <c r="C38" s="97" t="s">
        <v>195</v>
      </c>
      <c r="D38" s="98" t="s">
        <v>196</v>
      </c>
      <c r="E38" s="99" t="s">
        <v>197</v>
      </c>
    </row>
    <row r="39" spans="2:5" x14ac:dyDescent="0.25">
      <c r="B39" s="100">
        <v>42809</v>
      </c>
      <c r="C39" s="101">
        <v>1</v>
      </c>
      <c r="D39" s="102">
        <f t="shared" ref="D39:D45" si="1">EDATE(B39,C39)</f>
        <v>42840</v>
      </c>
      <c r="E39" s="103">
        <f t="shared" ref="E39:E45" si="2">D39-B39</f>
        <v>31</v>
      </c>
    </row>
    <row r="40" spans="2:5" x14ac:dyDescent="0.25">
      <c r="B40" s="104">
        <v>42809</v>
      </c>
      <c r="C40" s="105">
        <v>-1</v>
      </c>
      <c r="D40" s="106">
        <f t="shared" si="1"/>
        <v>42781</v>
      </c>
      <c r="E40" s="107">
        <f t="shared" si="2"/>
        <v>-28</v>
      </c>
    </row>
    <row r="41" spans="2:5" x14ac:dyDescent="0.25">
      <c r="B41" s="100">
        <v>43890</v>
      </c>
      <c r="C41" s="101">
        <v>1</v>
      </c>
      <c r="D41" s="102">
        <f t="shared" si="1"/>
        <v>43919</v>
      </c>
      <c r="E41" s="103">
        <f t="shared" si="2"/>
        <v>29</v>
      </c>
    </row>
    <row r="42" spans="2:5" x14ac:dyDescent="0.25">
      <c r="B42" s="104">
        <v>43890</v>
      </c>
      <c r="C42" s="105">
        <v>-1</v>
      </c>
      <c r="D42" s="106">
        <f t="shared" si="1"/>
        <v>43859</v>
      </c>
      <c r="E42" s="107">
        <f t="shared" si="2"/>
        <v>-31</v>
      </c>
    </row>
    <row r="43" spans="2:5" x14ac:dyDescent="0.25">
      <c r="B43" s="100">
        <v>42824</v>
      </c>
      <c r="C43" s="101">
        <v>-1</v>
      </c>
      <c r="D43" s="102">
        <f t="shared" si="1"/>
        <v>42794</v>
      </c>
      <c r="E43" s="103">
        <f t="shared" si="2"/>
        <v>-30</v>
      </c>
    </row>
    <row r="44" spans="2:5" x14ac:dyDescent="0.25">
      <c r="B44" s="104">
        <v>42824</v>
      </c>
      <c r="C44" s="105">
        <v>-12</v>
      </c>
      <c r="D44" s="106">
        <f t="shared" si="1"/>
        <v>42459</v>
      </c>
      <c r="E44" s="107">
        <f t="shared" si="2"/>
        <v>-365</v>
      </c>
    </row>
    <row r="45" spans="2:5" x14ac:dyDescent="0.25">
      <c r="B45" s="100">
        <v>42824</v>
      </c>
      <c r="C45" s="101">
        <v>6.8</v>
      </c>
      <c r="D45" s="102">
        <f t="shared" si="1"/>
        <v>43008</v>
      </c>
      <c r="E45" s="103">
        <f t="shared" si="2"/>
        <v>184</v>
      </c>
    </row>
  </sheetData>
  <mergeCells count="2">
    <mergeCell ref="C8:G8"/>
    <mergeCell ref="C36:E36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C080-DD30-4458-BA8E-98F3400C50ED}">
  <dimension ref="A1:K46"/>
  <sheetViews>
    <sheetView showGridLines="0" zoomScaleNormal="100" workbookViewId="0">
      <selection activeCell="J13" sqref="J13"/>
    </sheetView>
  </sheetViews>
  <sheetFormatPr defaultRowHeight="15" x14ac:dyDescent="0.25"/>
  <cols>
    <col min="1" max="1" width="3.28515625" customWidth="1"/>
    <col min="2" max="2" width="18.7109375" customWidth="1"/>
    <col min="3" max="3" width="20.7109375" customWidth="1"/>
    <col min="4" max="4" width="16.140625" customWidth="1"/>
    <col min="5" max="5" width="39" customWidth="1"/>
    <col min="6" max="6" width="6.140625" customWidth="1"/>
    <col min="9" max="9" width="12.28515625" customWidth="1"/>
    <col min="10" max="10" width="12.28515625" bestFit="1" customWidth="1"/>
    <col min="11" max="11" width="11.85546875" bestFit="1" customWidth="1"/>
  </cols>
  <sheetData>
    <row r="1" spans="1:11" ht="48.75" customHeight="1" x14ac:dyDescent="0.25">
      <c r="A1" s="8"/>
      <c r="B1" s="8" t="s">
        <v>240</v>
      </c>
      <c r="C1" s="8"/>
      <c r="D1" s="8"/>
      <c r="E1" s="8"/>
      <c r="F1" s="8"/>
      <c r="G1" s="8"/>
      <c r="H1" s="8"/>
      <c r="I1" s="8"/>
      <c r="J1" s="8"/>
      <c r="K1" s="8"/>
    </row>
    <row r="6" spans="1:11" x14ac:dyDescent="0.25">
      <c r="B6" s="66" t="s">
        <v>191</v>
      </c>
      <c r="C6" s="156" t="s">
        <v>241</v>
      </c>
      <c r="D6" s="156"/>
      <c r="E6" s="156"/>
    </row>
    <row r="8" spans="1:11" ht="35.25" customHeight="1" x14ac:dyDescent="0.25">
      <c r="B8" s="157" t="s">
        <v>242</v>
      </c>
      <c r="C8" s="180" t="s">
        <v>243</v>
      </c>
      <c r="D8" s="180"/>
      <c r="E8" s="180"/>
    </row>
    <row r="9" spans="1:11" ht="34.5" customHeight="1" x14ac:dyDescent="0.25">
      <c r="B9" s="157" t="s">
        <v>244</v>
      </c>
      <c r="C9" s="181" t="s">
        <v>245</v>
      </c>
      <c r="D9" s="181"/>
      <c r="E9" s="181"/>
    </row>
    <row r="10" spans="1:11" x14ac:dyDescent="0.25">
      <c r="B10" s="157"/>
    </row>
    <row r="11" spans="1:11" x14ac:dyDescent="0.25">
      <c r="B11" s="157"/>
    </row>
    <row r="12" spans="1:11" x14ac:dyDescent="0.25">
      <c r="B12" s="157"/>
    </row>
    <row r="13" spans="1:11" x14ac:dyDescent="0.25">
      <c r="B13" s="157"/>
    </row>
    <row r="14" spans="1:11" x14ac:dyDescent="0.25">
      <c r="B14" s="157"/>
    </row>
    <row r="15" spans="1:11" x14ac:dyDescent="0.25">
      <c r="B15" s="157"/>
    </row>
    <row r="16" spans="1:11" x14ac:dyDescent="0.25">
      <c r="B16" s="157"/>
    </row>
    <row r="17" spans="2:10" x14ac:dyDescent="0.25">
      <c r="B17" s="157"/>
    </row>
    <row r="18" spans="2:10" x14ac:dyDescent="0.25">
      <c r="B18" s="157"/>
    </row>
    <row r="19" spans="2:10" x14ac:dyDescent="0.25">
      <c r="B19" s="157"/>
    </row>
    <row r="20" spans="2:10" x14ac:dyDescent="0.25">
      <c r="B20" s="157"/>
    </row>
    <row r="21" spans="2:10" ht="30.75" customHeight="1" x14ac:dyDescent="0.25">
      <c r="B21" s="157"/>
    </row>
    <row r="22" spans="2:10" x14ac:dyDescent="0.25">
      <c r="B22" s="157"/>
    </row>
    <row r="23" spans="2:10" s="91" customFormat="1" ht="30" x14ac:dyDescent="0.25">
      <c r="B23" s="96" t="s">
        <v>246</v>
      </c>
      <c r="C23" s="97" t="s">
        <v>247</v>
      </c>
      <c r="D23" s="97" t="s">
        <v>248</v>
      </c>
      <c r="E23" s="108" t="s">
        <v>249</v>
      </c>
      <c r="J23" s="158" t="s">
        <v>250</v>
      </c>
    </row>
    <row r="24" spans="2:10" x14ac:dyDescent="0.25">
      <c r="B24" s="159">
        <v>44927</v>
      </c>
      <c r="C24" s="160">
        <v>44957</v>
      </c>
      <c r="D24" s="161">
        <v>1</v>
      </c>
      <c r="E24" s="162">
        <f>NETWORKDAYS.INTL(B24,C24,D24,$J$24:$J$31)</f>
        <v>20</v>
      </c>
      <c r="J24" s="163">
        <v>44927</v>
      </c>
    </row>
    <row r="25" spans="2:10" x14ac:dyDescent="0.25">
      <c r="B25" s="104">
        <v>44927</v>
      </c>
      <c r="C25" s="106">
        <v>44957</v>
      </c>
      <c r="D25" s="105">
        <v>2</v>
      </c>
      <c r="E25" s="164">
        <f t="shared" ref="E25:E37" si="0">NETWORKDAYS.INTL(B25,C25,D25,$J$24:$J$31)</f>
        <v>20</v>
      </c>
      <c r="J25" s="165">
        <v>44928</v>
      </c>
    </row>
    <row r="26" spans="2:10" x14ac:dyDescent="0.25">
      <c r="B26" s="159">
        <v>44927</v>
      </c>
      <c r="C26" s="160">
        <v>44957</v>
      </c>
      <c r="D26" s="161">
        <v>3</v>
      </c>
      <c r="E26" s="162">
        <f t="shared" si="0"/>
        <v>19</v>
      </c>
      <c r="J26" s="163">
        <v>44952</v>
      </c>
    </row>
    <row r="27" spans="2:10" x14ac:dyDescent="0.25">
      <c r="B27" s="104">
        <v>44927</v>
      </c>
      <c r="C27" s="106">
        <v>44957</v>
      </c>
      <c r="D27" s="105">
        <v>4</v>
      </c>
      <c r="E27" s="164">
        <f t="shared" si="0"/>
        <v>19</v>
      </c>
      <c r="J27" s="165">
        <v>45030</v>
      </c>
    </row>
    <row r="28" spans="2:10" x14ac:dyDescent="0.25">
      <c r="B28" s="159">
        <v>44927</v>
      </c>
      <c r="C28" s="160">
        <v>44957</v>
      </c>
      <c r="D28" s="161">
        <v>5</v>
      </c>
      <c r="E28" s="162">
        <f t="shared" si="0"/>
        <v>21</v>
      </c>
      <c r="J28" s="163">
        <v>45033</v>
      </c>
    </row>
    <row r="29" spans="2:10" x14ac:dyDescent="0.25">
      <c r="B29" s="104">
        <v>44927</v>
      </c>
      <c r="C29" s="106">
        <v>44957</v>
      </c>
      <c r="D29" s="105">
        <v>6</v>
      </c>
      <c r="E29" s="164">
        <f t="shared" si="0"/>
        <v>21</v>
      </c>
      <c r="J29" s="165">
        <v>45041</v>
      </c>
    </row>
    <row r="30" spans="2:10" x14ac:dyDescent="0.25">
      <c r="B30" s="159">
        <v>44927</v>
      </c>
      <c r="C30" s="160">
        <v>44957</v>
      </c>
      <c r="D30" s="161">
        <v>7</v>
      </c>
      <c r="E30" s="162">
        <f t="shared" si="0"/>
        <v>20</v>
      </c>
      <c r="J30" s="163">
        <v>45285</v>
      </c>
    </row>
    <row r="31" spans="2:10" x14ac:dyDescent="0.25">
      <c r="B31" s="104">
        <v>44927</v>
      </c>
      <c r="C31" s="106">
        <v>44957</v>
      </c>
      <c r="D31" s="105">
        <v>11</v>
      </c>
      <c r="E31" s="164">
        <f t="shared" si="0"/>
        <v>24</v>
      </c>
      <c r="J31" s="165">
        <v>45286</v>
      </c>
    </row>
    <row r="32" spans="2:10" x14ac:dyDescent="0.25">
      <c r="B32" s="159">
        <v>44927</v>
      </c>
      <c r="C32" s="160">
        <v>44957</v>
      </c>
      <c r="D32" s="161">
        <v>12</v>
      </c>
      <c r="E32" s="162">
        <f t="shared" si="0"/>
        <v>24</v>
      </c>
    </row>
    <row r="33" spans="2:5" x14ac:dyDescent="0.25">
      <c r="B33" s="104">
        <v>44927</v>
      </c>
      <c r="C33" s="106">
        <v>44957</v>
      </c>
      <c r="D33" s="105">
        <v>13</v>
      </c>
      <c r="E33" s="164">
        <f t="shared" si="0"/>
        <v>23</v>
      </c>
    </row>
    <row r="34" spans="2:5" x14ac:dyDescent="0.25">
      <c r="B34" s="159">
        <v>44927</v>
      </c>
      <c r="C34" s="160">
        <v>44957</v>
      </c>
      <c r="D34" s="161">
        <v>14</v>
      </c>
      <c r="E34" s="162">
        <f t="shared" si="0"/>
        <v>24</v>
      </c>
    </row>
    <row r="35" spans="2:5" x14ac:dyDescent="0.25">
      <c r="B35" s="104">
        <v>44927</v>
      </c>
      <c r="C35" s="106">
        <v>44957</v>
      </c>
      <c r="D35" s="105">
        <v>15</v>
      </c>
      <c r="E35" s="164">
        <f t="shared" si="0"/>
        <v>25</v>
      </c>
    </row>
    <row r="36" spans="2:5" x14ac:dyDescent="0.25">
      <c r="B36" s="159">
        <v>44927</v>
      </c>
      <c r="C36" s="160">
        <v>44957</v>
      </c>
      <c r="D36" s="161">
        <v>16</v>
      </c>
      <c r="E36" s="162">
        <f t="shared" si="0"/>
        <v>24</v>
      </c>
    </row>
    <row r="37" spans="2:5" x14ac:dyDescent="0.25">
      <c r="B37" s="104">
        <v>44927</v>
      </c>
      <c r="C37" s="106">
        <v>44957</v>
      </c>
      <c r="D37" s="105">
        <v>17</v>
      </c>
      <c r="E37" s="164">
        <f t="shared" si="0"/>
        <v>24</v>
      </c>
    </row>
    <row r="44" spans="2:5" ht="27.75" customHeight="1" x14ac:dyDescent="0.25"/>
    <row r="45" spans="2:5" x14ac:dyDescent="0.25">
      <c r="B45" s="159">
        <v>44927</v>
      </c>
      <c r="C45" s="160">
        <v>44957</v>
      </c>
      <c r="D45" s="161" t="s">
        <v>251</v>
      </c>
      <c r="E45" s="162">
        <f>NETWORKDAYS.INTL(B45,C45,D45,$J$24:$J$31)</f>
        <v>13</v>
      </c>
    </row>
    <row r="46" spans="2:5" x14ac:dyDescent="0.25">
      <c r="B46" s="104">
        <v>44927</v>
      </c>
      <c r="C46" s="106">
        <v>44957</v>
      </c>
      <c r="D46" s="105"/>
      <c r="E46" s="164">
        <f>NETWORKDAYS.INTL(B46,C46,"0001111",$J$24:$J$31)</f>
        <v>13</v>
      </c>
    </row>
  </sheetData>
  <mergeCells count="2">
    <mergeCell ref="C8:E8"/>
    <mergeCell ref="C9:E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9451-BB20-46B6-B43F-8E734CEF204E}">
  <dimension ref="A1:O21"/>
  <sheetViews>
    <sheetView showGridLines="0" zoomScaleNormal="100" workbookViewId="0"/>
  </sheetViews>
  <sheetFormatPr defaultRowHeight="15" x14ac:dyDescent="0.25"/>
  <cols>
    <col min="1" max="1" width="2.85546875" customWidth="1"/>
    <col min="2" max="2" width="12.7109375" customWidth="1"/>
    <col min="3" max="3" width="8.5703125" bestFit="1" customWidth="1"/>
    <col min="4" max="5" width="11.28515625" bestFit="1" customWidth="1"/>
    <col min="6" max="6" width="9" customWidth="1"/>
    <col min="7" max="7" width="11.42578125" customWidth="1"/>
    <col min="9" max="9" width="10.5703125" customWidth="1"/>
  </cols>
  <sheetData>
    <row r="1" spans="1:15" ht="47.25" customHeight="1" x14ac:dyDescent="0.25">
      <c r="A1" s="8" t="s">
        <v>173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3" spans="1:15" x14ac:dyDescent="0.25">
      <c r="B3" s="147" t="s">
        <v>191</v>
      </c>
      <c r="C3" s="143" t="s">
        <v>236</v>
      </c>
      <c r="D3" s="148"/>
      <c r="E3" s="148"/>
      <c r="F3" s="148"/>
      <c r="G3" s="148"/>
      <c r="H3" s="148"/>
      <c r="I3" s="148"/>
    </row>
    <row r="6" spans="1:15" x14ac:dyDescent="0.25">
      <c r="B6" s="94" t="s">
        <v>174</v>
      </c>
      <c r="C6" s="94" t="s">
        <v>175</v>
      </c>
      <c r="G6" s="149" t="s">
        <v>162</v>
      </c>
    </row>
    <row r="7" spans="1:15" x14ac:dyDescent="0.25">
      <c r="B7" s="94" t="s">
        <v>176</v>
      </c>
      <c r="C7" s="115" t="s">
        <v>164</v>
      </c>
      <c r="D7" s="115" t="s">
        <v>162</v>
      </c>
      <c r="E7" s="91" t="s">
        <v>137</v>
      </c>
      <c r="G7" s="92">
        <f>GETPIVOTDATA("Order Amount",$B$6,"Country",G6)</f>
        <v>452347.15</v>
      </c>
    </row>
    <row r="8" spans="1:15" x14ac:dyDescent="0.25">
      <c r="B8" s="74" t="s">
        <v>177</v>
      </c>
      <c r="C8" s="92"/>
      <c r="D8" s="92"/>
      <c r="E8" s="92"/>
    </row>
    <row r="9" spans="1:15" x14ac:dyDescent="0.25">
      <c r="B9" s="93" t="s">
        <v>178</v>
      </c>
      <c r="C9" s="92">
        <v>15175.779999999999</v>
      </c>
      <c r="D9" s="92">
        <v>49914.670000000006</v>
      </c>
      <c r="E9" s="92">
        <v>65090.450000000004</v>
      </c>
      <c r="G9" s="92"/>
    </row>
    <row r="10" spans="1:15" x14ac:dyDescent="0.25">
      <c r="B10" s="93" t="s">
        <v>179</v>
      </c>
      <c r="C10" s="92">
        <v>2896.24</v>
      </c>
      <c r="D10" s="92">
        <v>28546.230000000007</v>
      </c>
      <c r="E10" s="92">
        <v>31442.470000000008</v>
      </c>
      <c r="G10" s="92"/>
    </row>
    <row r="11" spans="1:15" x14ac:dyDescent="0.25">
      <c r="B11" s="93" t="s">
        <v>180</v>
      </c>
      <c r="C11" s="92">
        <v>7167.4</v>
      </c>
      <c r="D11" s="92">
        <v>40346.909999999996</v>
      </c>
      <c r="E11" s="92">
        <v>47514.31</v>
      </c>
      <c r="G11" s="92"/>
    </row>
    <row r="12" spans="1:15" x14ac:dyDescent="0.25">
      <c r="B12" s="93" t="s">
        <v>181</v>
      </c>
      <c r="C12" s="92">
        <v>17991.64</v>
      </c>
      <c r="D12" s="92">
        <v>13604.799999999997</v>
      </c>
      <c r="E12" s="92">
        <v>31596.439999999995</v>
      </c>
      <c r="G12" s="92"/>
    </row>
    <row r="13" spans="1:15" x14ac:dyDescent="0.25">
      <c r="B13" s="93" t="s">
        <v>182</v>
      </c>
      <c r="C13" s="92">
        <v>13171.43</v>
      </c>
      <c r="D13" s="92">
        <v>50803.92</v>
      </c>
      <c r="E13" s="92">
        <v>63975.35</v>
      </c>
      <c r="G13" s="92"/>
    </row>
    <row r="14" spans="1:15" x14ac:dyDescent="0.25">
      <c r="B14" s="93" t="s">
        <v>183</v>
      </c>
      <c r="C14" s="92">
        <v>11860.01</v>
      </c>
      <c r="D14" s="92">
        <v>38222.97</v>
      </c>
      <c r="E14" s="92">
        <v>50082.98</v>
      </c>
      <c r="G14" s="92"/>
    </row>
    <row r="15" spans="1:15" x14ac:dyDescent="0.25">
      <c r="B15" s="93" t="s">
        <v>184</v>
      </c>
      <c r="C15" s="92">
        <v>11451.779999999999</v>
      </c>
      <c r="D15" s="92">
        <v>26093.159999999996</v>
      </c>
      <c r="E15" s="92">
        <v>37544.939999999995</v>
      </c>
      <c r="G15" s="92"/>
    </row>
    <row r="16" spans="1:15" x14ac:dyDescent="0.25">
      <c r="B16" s="93" t="s">
        <v>185</v>
      </c>
      <c r="C16" s="92">
        <v>13008.93</v>
      </c>
      <c r="D16" s="92">
        <v>43259.03</v>
      </c>
      <c r="E16" s="92">
        <v>56267.96</v>
      </c>
      <c r="G16" s="92"/>
    </row>
    <row r="17" spans="2:7" x14ac:dyDescent="0.25">
      <c r="B17" s="93" t="s">
        <v>186</v>
      </c>
      <c r="C17" s="92">
        <v>19545.719999999998</v>
      </c>
      <c r="D17" s="92">
        <v>30961.59</v>
      </c>
      <c r="E17" s="92">
        <v>50507.31</v>
      </c>
      <c r="G17" s="92"/>
    </row>
    <row r="18" spans="2:7" x14ac:dyDescent="0.25">
      <c r="B18" s="93" t="s">
        <v>187</v>
      </c>
      <c r="C18" s="92">
        <v>23850.219999999998</v>
      </c>
      <c r="D18" s="92">
        <v>50454.960000000006</v>
      </c>
      <c r="E18" s="92">
        <v>74305.180000000008</v>
      </c>
      <c r="G18" s="92"/>
    </row>
    <row r="19" spans="2:7" x14ac:dyDescent="0.25">
      <c r="B19" s="93" t="s">
        <v>188</v>
      </c>
      <c r="C19" s="92">
        <v>13886.460000000003</v>
      </c>
      <c r="D19" s="92">
        <v>26556.65</v>
      </c>
      <c r="E19" s="92">
        <v>40443.11</v>
      </c>
      <c r="G19" s="92"/>
    </row>
    <row r="20" spans="2:7" x14ac:dyDescent="0.25">
      <c r="B20" s="93" t="s">
        <v>189</v>
      </c>
      <c r="C20" s="92">
        <v>6838</v>
      </c>
      <c r="D20" s="92">
        <v>53582.26</v>
      </c>
      <c r="E20" s="92">
        <v>60420.26</v>
      </c>
      <c r="G20" s="92"/>
    </row>
    <row r="21" spans="2:7" x14ac:dyDescent="0.25">
      <c r="B21" s="74" t="s">
        <v>137</v>
      </c>
      <c r="C21" s="92">
        <v>156843.60999999999</v>
      </c>
      <c r="D21" s="92">
        <v>452347.15</v>
      </c>
      <c r="E21" s="92">
        <v>609190.76</v>
      </c>
    </row>
  </sheetData>
  <dataValidations count="1">
    <dataValidation type="list" allowBlank="1" showInputMessage="1" showErrorMessage="1" sqref="G6" xr:uid="{53D9DEA8-C09E-4F4F-8952-0166EEE72C98}">
      <formula1>"UK, USA"</formula1>
    </dataValidation>
  </dataValidation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15C2-34F6-4085-B3BC-97DFC14CCDF0}">
  <dimension ref="A1:M43"/>
  <sheetViews>
    <sheetView showGridLines="0" workbookViewId="0">
      <selection activeCell="I3" sqref="I3"/>
    </sheetView>
  </sheetViews>
  <sheetFormatPr defaultRowHeight="15" x14ac:dyDescent="0.25"/>
  <cols>
    <col min="1" max="1" width="11.85546875" customWidth="1"/>
    <col min="2" max="2" width="16.85546875" bestFit="1" customWidth="1"/>
    <col min="3" max="3" width="15.7109375" bestFit="1" customWidth="1"/>
    <col min="4" max="4" width="10" bestFit="1" customWidth="1"/>
    <col min="7" max="7" width="16.85546875" bestFit="1" customWidth="1"/>
    <col min="8" max="8" width="15.140625" customWidth="1"/>
    <col min="9" max="9" width="13" customWidth="1"/>
    <col min="11" max="11" width="7.85546875" customWidth="1"/>
  </cols>
  <sheetData>
    <row r="1" spans="1:13" ht="48.75" customHeight="1" x14ac:dyDescent="0.25">
      <c r="A1" s="8" t="s">
        <v>263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96.75" customHeight="1" x14ac:dyDescent="0.25"/>
    <row r="3" spans="1:13" ht="96.75" customHeight="1" x14ac:dyDescent="0.25"/>
    <row r="4" spans="1:13" ht="21" customHeight="1" x14ac:dyDescent="0.25">
      <c r="B4" s="75" t="s">
        <v>262</v>
      </c>
      <c r="C4" s="76"/>
      <c r="D4" s="76"/>
      <c r="E4" s="76"/>
      <c r="F4" s="76"/>
    </row>
    <row r="6" spans="1:13" x14ac:dyDescent="0.25">
      <c r="B6" s="71" t="s">
        <v>149</v>
      </c>
      <c r="C6" s="71" t="s">
        <v>47</v>
      </c>
      <c r="D6" s="72" t="s">
        <v>150</v>
      </c>
      <c r="E6" s="72" t="s">
        <v>151</v>
      </c>
      <c r="F6" s="72" t="s">
        <v>152</v>
      </c>
    </row>
    <row r="7" spans="1:13" x14ac:dyDescent="0.25">
      <c r="B7" t="s">
        <v>35</v>
      </c>
      <c r="C7" t="s">
        <v>153</v>
      </c>
      <c r="D7">
        <v>50</v>
      </c>
      <c r="E7" s="73">
        <v>0.6</v>
      </c>
      <c r="F7" s="73">
        <f>D7*E7</f>
        <v>30</v>
      </c>
      <c r="M7" s="167"/>
    </row>
    <row r="8" spans="1:13" x14ac:dyDescent="0.25">
      <c r="B8" t="s">
        <v>35</v>
      </c>
      <c r="C8" t="s">
        <v>154</v>
      </c>
      <c r="D8">
        <v>10</v>
      </c>
      <c r="E8" s="73">
        <v>4.99</v>
      </c>
      <c r="F8" s="73">
        <f t="shared" ref="F8:F21" si="0">D8*E8</f>
        <v>49.900000000000006</v>
      </c>
      <c r="M8" s="167"/>
    </row>
    <row r="9" spans="1:13" x14ac:dyDescent="0.25">
      <c r="B9" t="s">
        <v>35</v>
      </c>
      <c r="C9" t="s">
        <v>155</v>
      </c>
      <c r="D9">
        <v>15</v>
      </c>
      <c r="E9" s="73">
        <v>0.95</v>
      </c>
      <c r="F9" s="73">
        <f t="shared" si="0"/>
        <v>14.25</v>
      </c>
      <c r="M9" s="167"/>
    </row>
    <row r="10" spans="1:13" x14ac:dyDescent="0.25">
      <c r="B10" t="s">
        <v>35</v>
      </c>
      <c r="C10" t="s">
        <v>264</v>
      </c>
      <c r="D10">
        <v>1</v>
      </c>
      <c r="E10" s="73">
        <v>1.1000000000000001</v>
      </c>
      <c r="F10" s="73">
        <f t="shared" si="0"/>
        <v>1.1000000000000001</v>
      </c>
      <c r="M10" s="167"/>
    </row>
    <row r="11" spans="1:13" x14ac:dyDescent="0.25">
      <c r="B11" t="s">
        <v>35</v>
      </c>
      <c r="C11" t="s">
        <v>265</v>
      </c>
      <c r="D11">
        <v>1</v>
      </c>
      <c r="E11" s="73">
        <v>4.7</v>
      </c>
      <c r="F11" s="73">
        <f t="shared" si="0"/>
        <v>4.7</v>
      </c>
      <c r="M11" s="167"/>
    </row>
    <row r="12" spans="1:13" x14ac:dyDescent="0.25">
      <c r="B12" t="s">
        <v>156</v>
      </c>
      <c r="C12" t="s">
        <v>153</v>
      </c>
      <c r="D12">
        <v>250</v>
      </c>
      <c r="E12" s="73">
        <v>0.6</v>
      </c>
      <c r="F12" s="73">
        <f t="shared" si="0"/>
        <v>150</v>
      </c>
      <c r="M12" s="167"/>
    </row>
    <row r="13" spans="1:13" x14ac:dyDescent="0.25">
      <c r="B13" t="s">
        <v>156</v>
      </c>
      <c r="C13" t="s">
        <v>154</v>
      </c>
      <c r="D13">
        <v>10</v>
      </c>
      <c r="E13" s="73">
        <v>4.99</v>
      </c>
      <c r="F13" s="73">
        <f t="shared" si="0"/>
        <v>49.900000000000006</v>
      </c>
      <c r="M13" s="167"/>
    </row>
    <row r="14" spans="1:13" x14ac:dyDescent="0.25">
      <c r="B14" t="s">
        <v>156</v>
      </c>
      <c r="C14" t="s">
        <v>155</v>
      </c>
      <c r="D14">
        <v>50</v>
      </c>
      <c r="E14" s="73">
        <v>0.95</v>
      </c>
      <c r="F14" s="73">
        <f t="shared" si="0"/>
        <v>47.5</v>
      </c>
      <c r="M14" s="167"/>
    </row>
    <row r="15" spans="1:13" x14ac:dyDescent="0.25">
      <c r="B15" t="s">
        <v>156</v>
      </c>
      <c r="C15" t="s">
        <v>264</v>
      </c>
      <c r="D15">
        <v>10</v>
      </c>
      <c r="E15" s="73">
        <v>1.1000000000000001</v>
      </c>
      <c r="F15" s="73">
        <f t="shared" si="0"/>
        <v>11</v>
      </c>
      <c r="M15" s="167"/>
    </row>
    <row r="16" spans="1:13" x14ac:dyDescent="0.25">
      <c r="B16" t="s">
        <v>156</v>
      </c>
      <c r="C16" t="s">
        <v>265</v>
      </c>
      <c r="D16">
        <v>0</v>
      </c>
      <c r="E16" s="73">
        <v>4.7</v>
      </c>
      <c r="F16" s="73">
        <f t="shared" si="0"/>
        <v>0</v>
      </c>
      <c r="M16" s="167"/>
    </row>
    <row r="17" spans="2:13" x14ac:dyDescent="0.25">
      <c r="B17" t="s">
        <v>48</v>
      </c>
      <c r="C17" t="s">
        <v>153</v>
      </c>
      <c r="D17">
        <v>200</v>
      </c>
      <c r="E17" s="73">
        <v>0.6</v>
      </c>
      <c r="F17" s="73">
        <f t="shared" si="0"/>
        <v>120</v>
      </c>
      <c r="M17" s="167"/>
    </row>
    <row r="18" spans="2:13" x14ac:dyDescent="0.25">
      <c r="B18" t="s">
        <v>48</v>
      </c>
      <c r="C18" t="s">
        <v>266</v>
      </c>
      <c r="D18">
        <v>20</v>
      </c>
      <c r="E18" s="73">
        <v>4.99</v>
      </c>
      <c r="F18" s="73">
        <f t="shared" si="0"/>
        <v>99.800000000000011</v>
      </c>
      <c r="M18" s="167"/>
    </row>
    <row r="19" spans="2:13" x14ac:dyDescent="0.25">
      <c r="B19" t="s">
        <v>48</v>
      </c>
      <c r="C19" t="s">
        <v>155</v>
      </c>
      <c r="D19">
        <v>15</v>
      </c>
      <c r="E19" s="73">
        <v>0.95</v>
      </c>
      <c r="F19" s="73">
        <f t="shared" si="0"/>
        <v>14.25</v>
      </c>
      <c r="M19" s="167"/>
    </row>
    <row r="20" spans="2:13" x14ac:dyDescent="0.25">
      <c r="B20" t="s">
        <v>48</v>
      </c>
      <c r="C20" t="s">
        <v>264</v>
      </c>
      <c r="D20">
        <v>1</v>
      </c>
      <c r="E20" s="73">
        <v>1.1000000000000001</v>
      </c>
      <c r="F20" s="73">
        <f t="shared" si="0"/>
        <v>1.1000000000000001</v>
      </c>
      <c r="M20" s="167"/>
    </row>
    <row r="21" spans="2:13" x14ac:dyDescent="0.25">
      <c r="B21" t="s">
        <v>48</v>
      </c>
      <c r="C21" t="s">
        <v>265</v>
      </c>
      <c r="D21">
        <v>1</v>
      </c>
      <c r="E21" s="73">
        <v>4.7</v>
      </c>
      <c r="F21" s="73">
        <f t="shared" si="0"/>
        <v>4.7</v>
      </c>
      <c r="M21" s="167"/>
    </row>
    <row r="22" spans="2:13" x14ac:dyDescent="0.25">
      <c r="B22" s="169" t="s">
        <v>115</v>
      </c>
      <c r="C22" s="169"/>
      <c r="D22" s="169"/>
      <c r="E22" s="169"/>
      <c r="F22" s="170">
        <f>SUM(F7:F21)</f>
        <v>598.20000000000016</v>
      </c>
    </row>
    <row r="24" spans="2:13" x14ac:dyDescent="0.25">
      <c r="B24" s="71" t="s">
        <v>267</v>
      </c>
      <c r="C24" s="120" t="s">
        <v>279</v>
      </c>
    </row>
    <row r="25" spans="2:13" x14ac:dyDescent="0.25">
      <c r="B25" t="str" cm="1">
        <f t="array" ref="B25:B30">_xlfn.UNIQUE(C7:C21)</f>
        <v>Stamps</v>
      </c>
      <c r="C25" t="str" cm="1">
        <f t="array" ref="C25">_xlfn.UNIQUE(C7:C21,,TRUE)</f>
        <v>Other</v>
      </c>
    </row>
    <row r="26" spans="2:13" x14ac:dyDescent="0.25">
      <c r="B26" t="str">
        <v>Paper</v>
      </c>
    </row>
    <row r="27" spans="2:13" x14ac:dyDescent="0.25">
      <c r="B27" t="str">
        <v>Pens</v>
      </c>
    </row>
    <row r="28" spans="2:13" x14ac:dyDescent="0.25">
      <c r="B28" t="str">
        <v>Staples</v>
      </c>
    </row>
    <row r="29" spans="2:13" x14ac:dyDescent="0.25">
      <c r="B29" t="str">
        <v>Scissors</v>
      </c>
    </row>
    <row r="30" spans="2:13" x14ac:dyDescent="0.25">
      <c r="B30" t="str">
        <v>Other</v>
      </c>
    </row>
    <row r="32" spans="2:13" x14ac:dyDescent="0.25">
      <c r="B32" s="15" t="s">
        <v>280</v>
      </c>
      <c r="C32" s="15"/>
    </row>
    <row r="33" spans="2:8" x14ac:dyDescent="0.25">
      <c r="B33" t="str" cm="1">
        <f t="array" ref="B33:C43">_xlfn.UNIQUE(C7:D21)</f>
        <v>Stamps</v>
      </c>
      <c r="C33">
        <v>50</v>
      </c>
    </row>
    <row r="34" spans="2:8" x14ac:dyDescent="0.25">
      <c r="B34" t="str">
        <v>Paper</v>
      </c>
      <c r="C34">
        <v>10</v>
      </c>
    </row>
    <row r="35" spans="2:8" x14ac:dyDescent="0.25">
      <c r="B35" t="str">
        <v>Pens</v>
      </c>
      <c r="C35">
        <v>15</v>
      </c>
    </row>
    <row r="36" spans="2:8" x14ac:dyDescent="0.25">
      <c r="B36" t="str">
        <v>Staples</v>
      </c>
      <c r="C36">
        <v>1</v>
      </c>
    </row>
    <row r="37" spans="2:8" x14ac:dyDescent="0.25">
      <c r="B37" t="str">
        <v>Scissors</v>
      </c>
      <c r="C37">
        <v>1</v>
      </c>
    </row>
    <row r="38" spans="2:8" x14ac:dyDescent="0.25">
      <c r="B38" t="str">
        <v>Stamps</v>
      </c>
      <c r="C38">
        <v>250</v>
      </c>
    </row>
    <row r="39" spans="2:8" x14ac:dyDescent="0.25">
      <c r="B39" t="str">
        <v>Pens</v>
      </c>
      <c r="C39">
        <v>50</v>
      </c>
    </row>
    <row r="40" spans="2:8" x14ac:dyDescent="0.25">
      <c r="B40" t="str">
        <v>Staples</v>
      </c>
      <c r="C40">
        <v>10</v>
      </c>
    </row>
    <row r="41" spans="2:8" x14ac:dyDescent="0.25">
      <c r="B41" t="str">
        <v>Scissors</v>
      </c>
      <c r="C41">
        <v>0</v>
      </c>
      <c r="H41" s="168"/>
    </row>
    <row r="42" spans="2:8" x14ac:dyDescent="0.25">
      <c r="B42" t="str">
        <v>Stamps</v>
      </c>
      <c r="C42">
        <v>200</v>
      </c>
    </row>
    <row r="43" spans="2:8" x14ac:dyDescent="0.25">
      <c r="B43" t="str">
        <v>Other</v>
      </c>
      <c r="C43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7A5-1868-4911-8623-84931D10F5BD}">
  <dimension ref="A1:M51"/>
  <sheetViews>
    <sheetView showGridLines="0" workbookViewId="0">
      <selection activeCell="J10" sqref="J10"/>
    </sheetView>
  </sheetViews>
  <sheetFormatPr defaultRowHeight="15" x14ac:dyDescent="0.25"/>
  <cols>
    <col min="1" max="1" width="11.85546875" customWidth="1"/>
    <col min="2" max="2" width="16.85546875" bestFit="1" customWidth="1"/>
    <col min="3" max="3" width="15.7109375" bestFit="1" customWidth="1"/>
    <col min="4" max="4" width="16.85546875" bestFit="1" customWidth="1"/>
    <col min="5" max="5" width="10.140625" customWidth="1"/>
    <col min="6" max="6" width="13.42578125" bestFit="1" customWidth="1"/>
    <col min="7" max="7" width="16.85546875" bestFit="1" customWidth="1"/>
    <col min="8" max="8" width="15.140625" customWidth="1"/>
    <col min="9" max="9" width="13" customWidth="1"/>
    <col min="11" max="11" width="7.85546875" customWidth="1"/>
  </cols>
  <sheetData>
    <row r="1" spans="1:13" ht="48.75" customHeight="1" x14ac:dyDescent="0.25">
      <c r="A1" s="8" t="s">
        <v>256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x14ac:dyDescent="0.25">
      <c r="B4" s="66" t="s">
        <v>144</v>
      </c>
      <c r="C4" s="166" t="s">
        <v>257</v>
      </c>
      <c r="D4" s="68"/>
      <c r="E4" s="68"/>
      <c r="F4" s="68"/>
      <c r="G4" s="68"/>
    </row>
    <row r="5" spans="1:13" x14ac:dyDescent="0.25">
      <c r="B5" s="69"/>
    </row>
    <row r="6" spans="1:13" x14ac:dyDescent="0.25">
      <c r="B6" s="70" t="s">
        <v>258</v>
      </c>
    </row>
    <row r="7" spans="1:13" ht="39.75" customHeight="1" x14ac:dyDescent="0.25">
      <c r="B7" s="179" t="s">
        <v>259</v>
      </c>
      <c r="C7" s="179"/>
      <c r="D7" s="179"/>
      <c r="E7" s="179"/>
      <c r="F7" s="179"/>
      <c r="G7" s="179"/>
      <c r="H7" s="179"/>
    </row>
    <row r="8" spans="1:13" ht="23.25" customHeight="1" x14ac:dyDescent="0.25">
      <c r="B8" s="70" t="s">
        <v>260</v>
      </c>
    </row>
    <row r="9" spans="1:13" ht="51.75" customHeight="1" x14ac:dyDescent="0.25">
      <c r="B9" s="179" t="s">
        <v>261</v>
      </c>
      <c r="C9" s="179"/>
      <c r="D9" s="179"/>
      <c r="E9" s="179"/>
      <c r="F9" s="179"/>
      <c r="G9" s="179"/>
      <c r="H9" s="179"/>
    </row>
    <row r="12" spans="1:13" ht="21" customHeight="1" x14ac:dyDescent="0.25">
      <c r="B12" s="75" t="s">
        <v>262</v>
      </c>
      <c r="C12" s="76"/>
      <c r="D12" s="76"/>
      <c r="E12" s="76"/>
      <c r="F12" s="76"/>
    </row>
    <row r="14" spans="1:13" x14ac:dyDescent="0.25">
      <c r="B14" s="71" t="s">
        <v>149</v>
      </c>
      <c r="C14" s="71" t="s">
        <v>80</v>
      </c>
      <c r="D14" s="72" t="s">
        <v>150</v>
      </c>
      <c r="E14" s="72" t="s">
        <v>151</v>
      </c>
      <c r="F14" s="72" t="s">
        <v>152</v>
      </c>
    </row>
    <row r="15" spans="1:13" x14ac:dyDescent="0.25">
      <c r="B15" t="s">
        <v>35</v>
      </c>
      <c r="C15" t="s">
        <v>153</v>
      </c>
      <c r="D15">
        <v>50</v>
      </c>
      <c r="E15" s="73">
        <v>0.6</v>
      </c>
      <c r="F15" s="73">
        <f>D15*E15</f>
        <v>30</v>
      </c>
      <c r="M15" s="167"/>
    </row>
    <row r="16" spans="1:13" x14ac:dyDescent="0.25">
      <c r="B16" t="s">
        <v>35</v>
      </c>
      <c r="C16" t="s">
        <v>155</v>
      </c>
      <c r="D16">
        <v>15</v>
      </c>
      <c r="E16" s="73">
        <v>0.95</v>
      </c>
      <c r="F16" s="73">
        <f t="shared" ref="F16:F23" si="0">D16*E16</f>
        <v>14.25</v>
      </c>
      <c r="M16" s="167"/>
    </row>
    <row r="17" spans="2:13" x14ac:dyDescent="0.25">
      <c r="B17" t="s">
        <v>156</v>
      </c>
      <c r="C17" t="s">
        <v>153</v>
      </c>
      <c r="D17">
        <v>250</v>
      </c>
      <c r="E17" s="73">
        <v>0.6</v>
      </c>
      <c r="F17" s="73">
        <f t="shared" si="0"/>
        <v>150</v>
      </c>
      <c r="M17" s="167"/>
    </row>
    <row r="18" spans="2:13" x14ac:dyDescent="0.25">
      <c r="B18" t="s">
        <v>48</v>
      </c>
      <c r="C18" t="s">
        <v>153</v>
      </c>
      <c r="D18">
        <v>200</v>
      </c>
      <c r="E18" s="73">
        <v>0.6</v>
      </c>
      <c r="F18" s="73">
        <f>D18*E18</f>
        <v>120</v>
      </c>
      <c r="M18" s="167"/>
    </row>
    <row r="19" spans="2:13" x14ac:dyDescent="0.25">
      <c r="B19" t="s">
        <v>156</v>
      </c>
      <c r="C19" t="s">
        <v>154</v>
      </c>
      <c r="D19">
        <v>30</v>
      </c>
      <c r="E19" s="73">
        <v>4.99</v>
      </c>
      <c r="F19" s="73">
        <f t="shared" si="0"/>
        <v>149.70000000000002</v>
      </c>
      <c r="M19" s="167"/>
    </row>
    <row r="20" spans="2:13" x14ac:dyDescent="0.25">
      <c r="B20" t="s">
        <v>156</v>
      </c>
      <c r="C20" t="s">
        <v>155</v>
      </c>
      <c r="D20">
        <v>50</v>
      </c>
      <c r="E20" s="73">
        <v>0.95</v>
      </c>
      <c r="F20" s="73">
        <f t="shared" si="0"/>
        <v>47.5</v>
      </c>
      <c r="M20" s="167"/>
    </row>
    <row r="21" spans="2:13" x14ac:dyDescent="0.25">
      <c r="B21" t="s">
        <v>48</v>
      </c>
      <c r="C21" t="s">
        <v>154</v>
      </c>
      <c r="D21">
        <v>20</v>
      </c>
      <c r="E21" s="73">
        <v>4.99</v>
      </c>
      <c r="F21" s="73">
        <f t="shared" si="0"/>
        <v>99.800000000000011</v>
      </c>
      <c r="M21" s="167"/>
    </row>
    <row r="22" spans="2:13" x14ac:dyDescent="0.25">
      <c r="B22" t="s">
        <v>35</v>
      </c>
      <c r="C22" t="s">
        <v>154</v>
      </c>
      <c r="D22">
        <v>10</v>
      </c>
      <c r="E22" s="73">
        <v>4.99</v>
      </c>
      <c r="F22" s="73">
        <f>D22*E22</f>
        <v>49.900000000000006</v>
      </c>
      <c r="M22" s="167"/>
    </row>
    <row r="23" spans="2:13" x14ac:dyDescent="0.25">
      <c r="B23" t="s">
        <v>48</v>
      </c>
      <c r="C23" t="s">
        <v>155</v>
      </c>
      <c r="D23">
        <v>25</v>
      </c>
      <c r="E23" s="73">
        <v>0.95</v>
      </c>
      <c r="F23" s="73">
        <f t="shared" si="0"/>
        <v>23.75</v>
      </c>
      <c r="M23" s="167"/>
    </row>
    <row r="25" spans="2:13" ht="15.75" x14ac:dyDescent="0.25">
      <c r="B25" s="75" t="str">
        <f ca="1">"Sorted Data "&amp;_xlfn.FORMULATEXT(B28)</f>
        <v>Sorted Data =SORT(B15:F23,2,1,FALSE)</v>
      </c>
      <c r="C25" s="76"/>
      <c r="D25" s="76"/>
      <c r="E25" s="76"/>
      <c r="F25" s="76"/>
    </row>
    <row r="27" spans="2:13" x14ac:dyDescent="0.25">
      <c r="B27" s="71" t="s">
        <v>149</v>
      </c>
      <c r="C27" s="71" t="s">
        <v>80</v>
      </c>
      <c r="D27" s="72" t="s">
        <v>150</v>
      </c>
      <c r="E27" s="72" t="s">
        <v>151</v>
      </c>
      <c r="F27" s="72" t="s">
        <v>152</v>
      </c>
    </row>
    <row r="28" spans="2:13" x14ac:dyDescent="0.25">
      <c r="B28" t="str" cm="1">
        <f t="array" ref="B28:F36">_xlfn._xlws.SORT(B15:F23,2,1,FALSE)</f>
        <v>Front Office</v>
      </c>
      <c r="C28" t="str">
        <v>Paper</v>
      </c>
      <c r="D28">
        <v>30</v>
      </c>
      <c r="E28">
        <v>4.99</v>
      </c>
      <c r="F28">
        <v>149.70000000000002</v>
      </c>
    </row>
    <row r="29" spans="2:13" x14ac:dyDescent="0.25">
      <c r="B29" t="str">
        <v>Sales</v>
      </c>
      <c r="C29" t="str">
        <v>Paper</v>
      </c>
      <c r="D29">
        <v>20</v>
      </c>
      <c r="E29">
        <v>4.99</v>
      </c>
      <c r="F29">
        <v>99.800000000000011</v>
      </c>
    </row>
    <row r="30" spans="2:13" x14ac:dyDescent="0.25">
      <c r="B30" t="str">
        <v>Support</v>
      </c>
      <c r="C30" t="str">
        <v>Paper</v>
      </c>
      <c r="D30">
        <v>10</v>
      </c>
      <c r="E30">
        <v>4.99</v>
      </c>
      <c r="F30">
        <v>49.900000000000006</v>
      </c>
    </row>
    <row r="31" spans="2:13" x14ac:dyDescent="0.25">
      <c r="B31" t="str">
        <v>Support</v>
      </c>
      <c r="C31" t="str">
        <v>Pens</v>
      </c>
      <c r="D31">
        <v>15</v>
      </c>
      <c r="E31">
        <v>0.95</v>
      </c>
      <c r="F31">
        <v>14.25</v>
      </c>
    </row>
    <row r="32" spans="2:13" x14ac:dyDescent="0.25">
      <c r="B32" t="str">
        <v>Front Office</v>
      </c>
      <c r="C32" t="str">
        <v>Pens</v>
      </c>
      <c r="D32">
        <v>50</v>
      </c>
      <c r="E32">
        <v>0.95</v>
      </c>
      <c r="F32">
        <v>47.5</v>
      </c>
    </row>
    <row r="33" spans="2:6" x14ac:dyDescent="0.25">
      <c r="B33" t="str">
        <v>Sales</v>
      </c>
      <c r="C33" t="str">
        <v>Pens</v>
      </c>
      <c r="D33">
        <v>25</v>
      </c>
      <c r="E33">
        <v>0.95</v>
      </c>
      <c r="F33">
        <v>23.75</v>
      </c>
    </row>
    <row r="34" spans="2:6" x14ac:dyDescent="0.25">
      <c r="B34" t="str">
        <v>Support</v>
      </c>
      <c r="C34" t="str">
        <v>Stamps</v>
      </c>
      <c r="D34">
        <v>50</v>
      </c>
      <c r="E34">
        <v>0.6</v>
      </c>
      <c r="F34">
        <v>30</v>
      </c>
    </row>
    <row r="35" spans="2:6" x14ac:dyDescent="0.25">
      <c r="B35" t="str">
        <v>Front Office</v>
      </c>
      <c r="C35" t="str">
        <v>Stamps</v>
      </c>
      <c r="D35">
        <v>250</v>
      </c>
      <c r="E35">
        <v>0.6</v>
      </c>
      <c r="F35">
        <v>150</v>
      </c>
    </row>
    <row r="36" spans="2:6" x14ac:dyDescent="0.25">
      <c r="B36" t="str">
        <v>Sales</v>
      </c>
      <c r="C36" t="str">
        <v>Stamps</v>
      </c>
      <c r="D36">
        <v>200</v>
      </c>
      <c r="E36">
        <v>0.6</v>
      </c>
      <c r="F36">
        <v>120</v>
      </c>
    </row>
    <row r="40" spans="2:6" ht="15.75" x14ac:dyDescent="0.25">
      <c r="B40" s="75" t="str">
        <f ca="1">"Sort Multiple Columns "&amp;_xlfn.FORMULATEXT(B43)</f>
        <v>Sort Multiple Columns =SORT(B15:F23,{1,2},-1)</v>
      </c>
      <c r="C40" s="76"/>
      <c r="D40" s="76"/>
      <c r="E40" s="76"/>
      <c r="F40" s="76"/>
    </row>
    <row r="42" spans="2:6" x14ac:dyDescent="0.25">
      <c r="B42" s="71" t="s">
        <v>149</v>
      </c>
      <c r="C42" s="71" t="s">
        <v>80</v>
      </c>
      <c r="D42" s="72" t="s">
        <v>150</v>
      </c>
      <c r="E42" s="72" t="s">
        <v>151</v>
      </c>
      <c r="F42" s="72" t="s">
        <v>152</v>
      </c>
    </row>
    <row r="43" spans="2:6" x14ac:dyDescent="0.25">
      <c r="B43" t="str" cm="1">
        <f t="array" ref="B43:F51">_xlfn._xlws.SORT(B15:F23,{1,2},-1)</f>
        <v>Support</v>
      </c>
      <c r="C43" t="str">
        <v>Stamps</v>
      </c>
      <c r="D43">
        <v>50</v>
      </c>
      <c r="E43">
        <v>0.6</v>
      </c>
      <c r="F43">
        <v>30</v>
      </c>
    </row>
    <row r="44" spans="2:6" x14ac:dyDescent="0.25">
      <c r="B44" t="str">
        <v>Support</v>
      </c>
      <c r="C44" t="str">
        <v>Pens</v>
      </c>
      <c r="D44">
        <v>15</v>
      </c>
      <c r="E44">
        <v>0.95</v>
      </c>
      <c r="F44">
        <v>14.25</v>
      </c>
    </row>
    <row r="45" spans="2:6" x14ac:dyDescent="0.25">
      <c r="B45" t="str">
        <v>Support</v>
      </c>
      <c r="C45" t="str">
        <v>Paper</v>
      </c>
      <c r="D45">
        <v>10</v>
      </c>
      <c r="E45">
        <v>4.99</v>
      </c>
      <c r="F45">
        <v>49.900000000000006</v>
      </c>
    </row>
    <row r="46" spans="2:6" x14ac:dyDescent="0.25">
      <c r="B46" t="str">
        <v>Sales</v>
      </c>
      <c r="C46" t="str">
        <v>Stamps</v>
      </c>
      <c r="D46">
        <v>200</v>
      </c>
      <c r="E46">
        <v>0.6</v>
      </c>
      <c r="F46">
        <v>120</v>
      </c>
    </row>
    <row r="47" spans="2:6" x14ac:dyDescent="0.25">
      <c r="B47" t="str">
        <v>Sales</v>
      </c>
      <c r="C47" t="str">
        <v>Pens</v>
      </c>
      <c r="D47">
        <v>25</v>
      </c>
      <c r="E47">
        <v>0.95</v>
      </c>
      <c r="F47">
        <v>23.75</v>
      </c>
    </row>
    <row r="48" spans="2:6" x14ac:dyDescent="0.25">
      <c r="B48" t="str">
        <v>Sales</v>
      </c>
      <c r="C48" t="str">
        <v>Paper</v>
      </c>
      <c r="D48">
        <v>20</v>
      </c>
      <c r="E48">
        <v>4.99</v>
      </c>
      <c r="F48">
        <v>99.800000000000011</v>
      </c>
    </row>
    <row r="49" spans="2:6" x14ac:dyDescent="0.25">
      <c r="B49" t="str">
        <v>Front Office</v>
      </c>
      <c r="C49" t="str">
        <v>Stamps</v>
      </c>
      <c r="D49">
        <v>250</v>
      </c>
      <c r="E49">
        <v>0.6</v>
      </c>
      <c r="F49">
        <v>150</v>
      </c>
    </row>
    <row r="50" spans="2:6" x14ac:dyDescent="0.25">
      <c r="B50" t="str">
        <v>Front Office</v>
      </c>
      <c r="C50" t="str">
        <v>Pens</v>
      </c>
      <c r="D50">
        <v>50</v>
      </c>
      <c r="E50">
        <v>0.95</v>
      </c>
      <c r="F50">
        <v>47.5</v>
      </c>
    </row>
    <row r="51" spans="2:6" x14ac:dyDescent="0.25">
      <c r="B51" t="str">
        <v>Front Office</v>
      </c>
      <c r="C51" t="str">
        <v>Paper</v>
      </c>
      <c r="D51">
        <v>30</v>
      </c>
      <c r="E51">
        <v>4.99</v>
      </c>
      <c r="F51">
        <v>149.70000000000002</v>
      </c>
    </row>
  </sheetData>
  <mergeCells count="2">
    <mergeCell ref="B7:H7"/>
    <mergeCell ref="B9:H9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34E3-A7B7-45E0-AC28-37F6D529E05A}">
  <dimension ref="A1:M67"/>
  <sheetViews>
    <sheetView showGridLines="0" workbookViewId="0">
      <selection activeCell="H5" sqref="H5"/>
    </sheetView>
  </sheetViews>
  <sheetFormatPr defaultRowHeight="15" x14ac:dyDescent="0.25"/>
  <cols>
    <col min="1" max="1" width="11.85546875" customWidth="1"/>
    <col min="2" max="2" width="20.85546875" customWidth="1"/>
    <col min="3" max="3" width="13.28515625" customWidth="1"/>
    <col min="4" max="4" width="11.85546875" customWidth="1"/>
    <col min="5" max="5" width="11.28515625" customWidth="1"/>
    <col min="6" max="6" width="11.85546875" customWidth="1"/>
    <col min="7" max="7" width="15.42578125" customWidth="1"/>
    <col min="8" max="8" width="15.140625" customWidth="1"/>
    <col min="9" max="9" width="13" customWidth="1"/>
    <col min="11" max="11" width="7.85546875" customWidth="1"/>
  </cols>
  <sheetData>
    <row r="1" spans="1:13" ht="48.75" customHeight="1" x14ac:dyDescent="0.25">
      <c r="A1" s="8" t="s">
        <v>268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x14ac:dyDescent="0.25">
      <c r="B4" s="66" t="s">
        <v>144</v>
      </c>
      <c r="C4" s="67" t="s">
        <v>269</v>
      </c>
      <c r="D4" s="68"/>
      <c r="E4" s="68"/>
      <c r="F4" s="68"/>
    </row>
    <row r="5" spans="1:13" x14ac:dyDescent="0.25">
      <c r="B5" s="69"/>
    </row>
    <row r="6" spans="1:13" ht="26.25" customHeight="1" x14ac:dyDescent="0.25">
      <c r="B6" s="70" t="s">
        <v>270</v>
      </c>
    </row>
    <row r="7" spans="1:13" ht="26.25" customHeight="1" x14ac:dyDescent="0.25">
      <c r="B7" s="179" t="s">
        <v>271</v>
      </c>
      <c r="C7" s="179"/>
      <c r="D7" s="179"/>
      <c r="E7" s="179"/>
      <c r="F7" s="179"/>
      <c r="G7" s="179"/>
      <c r="H7" s="179"/>
    </row>
    <row r="8" spans="1:13" ht="26.25" customHeight="1" x14ac:dyDescent="0.25">
      <c r="B8" s="171" t="s">
        <v>272</v>
      </c>
      <c r="C8" s="154"/>
      <c r="D8" s="154"/>
      <c r="E8" s="154"/>
      <c r="F8" s="154"/>
      <c r="G8" s="154"/>
      <c r="H8" s="154"/>
    </row>
    <row r="9" spans="1:13" ht="26.25" customHeight="1" x14ac:dyDescent="0.25">
      <c r="B9" s="171" t="s">
        <v>273</v>
      </c>
      <c r="C9" s="154"/>
      <c r="D9" s="154"/>
      <c r="E9" s="154"/>
      <c r="F9" s="154"/>
      <c r="G9" s="154"/>
      <c r="H9" s="154"/>
    </row>
    <row r="10" spans="1:13" x14ac:dyDescent="0.25">
      <c r="B10" s="69"/>
    </row>
    <row r="13" spans="1:13" ht="21" customHeight="1" x14ac:dyDescent="0.25">
      <c r="B13" s="75" t="s">
        <v>274</v>
      </c>
      <c r="C13" s="76"/>
      <c r="D13" s="76"/>
      <c r="E13" s="76"/>
      <c r="F13" s="76"/>
    </row>
    <row r="15" spans="1:13" x14ac:dyDescent="0.25">
      <c r="B15" s="71" t="str">
        <f ca="1">_xlfn.FORMULATEXT(B16)</f>
        <v>=SEQUENCE(5,1,5,10)</v>
      </c>
    </row>
    <row r="16" spans="1:13" x14ac:dyDescent="0.25">
      <c r="B16" cm="1">
        <f t="array" ref="B16:B20">_xlfn.SEQUENCE(5,1,5,10)</f>
        <v>5</v>
      </c>
    </row>
    <row r="17" spans="2:13" x14ac:dyDescent="0.25">
      <c r="B17">
        <v>15</v>
      </c>
      <c r="M17" s="167"/>
    </row>
    <row r="18" spans="2:13" x14ac:dyDescent="0.25">
      <c r="B18">
        <v>25</v>
      </c>
      <c r="M18" s="167"/>
    </row>
    <row r="19" spans="2:13" x14ac:dyDescent="0.25">
      <c r="B19">
        <v>35</v>
      </c>
      <c r="M19" s="167"/>
    </row>
    <row r="20" spans="2:13" x14ac:dyDescent="0.25">
      <c r="B20">
        <v>45</v>
      </c>
      <c r="M20" s="167"/>
    </row>
    <row r="21" spans="2:13" x14ac:dyDescent="0.25">
      <c r="M21" s="167"/>
    </row>
    <row r="22" spans="2:13" x14ac:dyDescent="0.25">
      <c r="M22" s="167"/>
    </row>
    <row r="23" spans="2:13" ht="15.75" x14ac:dyDescent="0.25">
      <c r="B23" s="75" t="s">
        <v>275</v>
      </c>
      <c r="C23" s="76"/>
      <c r="D23" s="76"/>
      <c r="E23" s="76"/>
      <c r="F23" s="76"/>
    </row>
    <row r="25" spans="2:13" x14ac:dyDescent="0.25">
      <c r="B25" s="71" t="str">
        <f ca="1">_xlfn.FORMULATEXT(B26)</f>
        <v>=SEQUENCE(3,2,2,2)</v>
      </c>
      <c r="C25" s="15"/>
    </row>
    <row r="26" spans="2:13" x14ac:dyDescent="0.25">
      <c r="B26" cm="1">
        <f t="array" ref="B26:C28">_xlfn.SEQUENCE(3,2,2,2)</f>
        <v>2</v>
      </c>
      <c r="C26">
        <v>4</v>
      </c>
    </row>
    <row r="27" spans="2:13" x14ac:dyDescent="0.25">
      <c r="B27">
        <v>6</v>
      </c>
      <c r="C27">
        <v>8</v>
      </c>
    </row>
    <row r="28" spans="2:13" x14ac:dyDescent="0.25">
      <c r="B28">
        <v>10</v>
      </c>
      <c r="C28">
        <v>12</v>
      </c>
    </row>
    <row r="31" spans="2:13" ht="15.75" x14ac:dyDescent="0.25">
      <c r="B31" s="75" t="s">
        <v>281</v>
      </c>
      <c r="C31" s="76"/>
      <c r="D31" s="76"/>
      <c r="E31" s="76"/>
      <c r="F31" s="76"/>
    </row>
    <row r="33" spans="2:6" x14ac:dyDescent="0.25">
      <c r="B33" s="120" t="str">
        <f ca="1">_xlfn.FORMULATEXT(B34)</f>
        <v>=SEQUENCE(,5,DATE(2023,1,31),-1)</v>
      </c>
      <c r="C33" s="15"/>
    </row>
    <row r="34" spans="2:6" x14ac:dyDescent="0.25">
      <c r="B34" s="19" cm="1">
        <f t="array" ref="B34:F34">_xlfn.SEQUENCE(,5,DATE(2023,1,31),-1)</f>
        <v>44957</v>
      </c>
      <c r="C34" s="19">
        <v>44956</v>
      </c>
      <c r="D34" s="19">
        <v>44955</v>
      </c>
      <c r="E34" s="19">
        <v>44954</v>
      </c>
      <c r="F34" s="19">
        <v>44953</v>
      </c>
    </row>
    <row r="35" spans="2:6" x14ac:dyDescent="0.25">
      <c r="B35" s="19"/>
    </row>
    <row r="36" spans="2:6" x14ac:dyDescent="0.25">
      <c r="B36" s="19"/>
    </row>
    <row r="37" spans="2:6" x14ac:dyDescent="0.25">
      <c r="B37" s="19"/>
    </row>
    <row r="38" spans="2:6" x14ac:dyDescent="0.25">
      <c r="B38" s="19"/>
    </row>
    <row r="40" spans="2:6" ht="15.75" x14ac:dyDescent="0.25">
      <c r="B40" s="75" t="s">
        <v>276</v>
      </c>
      <c r="C40" s="76"/>
      <c r="D40" s="76"/>
      <c r="E40" s="76"/>
      <c r="F40" s="76"/>
    </row>
    <row r="42" spans="2:6" x14ac:dyDescent="0.25">
      <c r="B42" s="71" t="str">
        <f ca="1">_xlfn.FORMULATEXT(B43)</f>
        <v>=SEQUENCE(3,3,0,0.5)</v>
      </c>
      <c r="C42" s="15"/>
      <c r="D42" s="15"/>
    </row>
    <row r="43" spans="2:6" x14ac:dyDescent="0.25">
      <c r="B43" cm="1">
        <f t="array" ref="B43:D45">_xlfn.SEQUENCE(3,3,0,0.5)</f>
        <v>0</v>
      </c>
      <c r="C43">
        <v>0.5</v>
      </c>
      <c r="D43">
        <v>1</v>
      </c>
    </row>
    <row r="44" spans="2:6" x14ac:dyDescent="0.25">
      <c r="B44">
        <v>1.5</v>
      </c>
      <c r="C44">
        <v>2</v>
      </c>
      <c r="D44">
        <v>2.5</v>
      </c>
    </row>
    <row r="45" spans="2:6" x14ac:dyDescent="0.25">
      <c r="B45">
        <v>3</v>
      </c>
      <c r="C45">
        <v>3.5</v>
      </c>
      <c r="D45">
        <v>4</v>
      </c>
    </row>
    <row r="48" spans="2:6" ht="15.75" x14ac:dyDescent="0.25">
      <c r="B48" s="75" t="s">
        <v>277</v>
      </c>
      <c r="C48" s="76"/>
      <c r="D48" s="76"/>
      <c r="E48" s="76"/>
      <c r="F48" s="76"/>
    </row>
    <row r="50" spans="2:8" x14ac:dyDescent="0.25">
      <c r="B50" s="71" t="str">
        <f ca="1">_xlfn.FORMULATEXT(B51)</f>
        <v>=SEQUENCE( ,3,3,-1)</v>
      </c>
      <c r="C50" s="15"/>
      <c r="D50" s="15"/>
      <c r="H50" s="168"/>
    </row>
    <row r="51" spans="2:8" x14ac:dyDescent="0.25">
      <c r="B51" cm="1">
        <f t="array" ref="B51:D51">_xlfn.SEQUENCE( ,3,3,-1)</f>
        <v>3</v>
      </c>
      <c r="C51">
        <v>2</v>
      </c>
      <c r="D51">
        <v>1</v>
      </c>
    </row>
    <row r="55" spans="2:8" ht="15.75" x14ac:dyDescent="0.25">
      <c r="B55" s="75" t="s">
        <v>278</v>
      </c>
      <c r="C55" s="76"/>
      <c r="D55" s="76"/>
      <c r="E55" s="76"/>
      <c r="F55" s="76"/>
    </row>
    <row r="57" spans="2:8" x14ac:dyDescent="0.25">
      <c r="B57" s="120" t="str">
        <f ca="1">_xlfn.FORMULATEXT(B58)</f>
        <v>=SORTBY(SEQUENCE(10),RANDARRAY(10))</v>
      </c>
      <c r="C57" s="15"/>
      <c r="D57" s="15"/>
    </row>
    <row r="58" spans="2:8" x14ac:dyDescent="0.25">
      <c r="B58" cm="1">
        <f t="array" aca="1" ref="B58:B67" ca="1">_xlfn.SORTBY(_xlfn.SEQUENCE(10),_xlfn.RANDARRAY(10))</f>
        <v>3</v>
      </c>
    </row>
    <row r="59" spans="2:8" x14ac:dyDescent="0.25">
      <c r="B59">
        <f ca="1"/>
        <v>9</v>
      </c>
    </row>
    <row r="60" spans="2:8" x14ac:dyDescent="0.25">
      <c r="B60">
        <f ca="1"/>
        <v>7</v>
      </c>
    </row>
    <row r="61" spans="2:8" x14ac:dyDescent="0.25">
      <c r="B61">
        <f ca="1"/>
        <v>1</v>
      </c>
    </row>
    <row r="62" spans="2:8" x14ac:dyDescent="0.25">
      <c r="B62">
        <f ca="1"/>
        <v>10</v>
      </c>
    </row>
    <row r="63" spans="2:8" x14ac:dyDescent="0.25">
      <c r="B63">
        <f ca="1"/>
        <v>8</v>
      </c>
    </row>
    <row r="64" spans="2:8" x14ac:dyDescent="0.25">
      <c r="B64">
        <f ca="1"/>
        <v>2</v>
      </c>
    </row>
    <row r="65" spans="2:2" x14ac:dyDescent="0.25">
      <c r="B65">
        <f ca="1"/>
        <v>4</v>
      </c>
    </row>
    <row r="66" spans="2:2" x14ac:dyDescent="0.25">
      <c r="B66">
        <f ca="1"/>
        <v>5</v>
      </c>
    </row>
    <row r="67" spans="2:2" x14ac:dyDescent="0.25">
      <c r="B67">
        <f ca="1"/>
        <v>6</v>
      </c>
    </row>
  </sheetData>
  <mergeCells count="1">
    <mergeCell ref="B7:H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20BC-F6DC-4E4B-928B-6E64E9FAC80B}">
  <dimension ref="A1:S23"/>
  <sheetViews>
    <sheetView showGridLines="0" workbookViewId="0">
      <selection activeCell="S13" sqref="S13"/>
    </sheetView>
  </sheetViews>
  <sheetFormatPr defaultRowHeight="15" x14ac:dyDescent="0.25"/>
  <cols>
    <col min="1" max="1" width="3.140625" customWidth="1"/>
    <col min="2" max="2" width="9.85546875" customWidth="1"/>
    <col min="3" max="3" width="26.5703125" bestFit="1" customWidth="1"/>
    <col min="4" max="4" width="2.28515625" customWidth="1"/>
    <col min="9" max="9" width="2.5703125" customWidth="1"/>
    <col min="16" max="17" width="10.7109375" bestFit="1" customWidth="1"/>
  </cols>
  <sheetData>
    <row r="1" spans="1:19" ht="37.5" x14ac:dyDescent="0.25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9" x14ac:dyDescent="0.25">
      <c r="B3" s="174" t="s">
        <v>286</v>
      </c>
      <c r="C3" s="174" t="s">
        <v>285</v>
      </c>
      <c r="D3" s="174"/>
      <c r="E3" s="174" t="s">
        <v>287</v>
      </c>
      <c r="F3" s="174"/>
      <c r="G3" s="174"/>
      <c r="H3" s="174"/>
      <c r="I3" s="174"/>
      <c r="J3" s="174" t="s">
        <v>288</v>
      </c>
      <c r="K3" s="174"/>
      <c r="L3" s="174"/>
      <c r="M3" s="174"/>
      <c r="N3" s="174"/>
    </row>
    <row r="5" spans="1:19" ht="30" customHeight="1" x14ac:dyDescent="0.25">
      <c r="B5" s="175" t="s">
        <v>283</v>
      </c>
      <c r="C5" s="176" t="s">
        <v>284</v>
      </c>
      <c r="D5" s="175"/>
      <c r="E5" s="182" t="s">
        <v>299</v>
      </c>
      <c r="F5" s="182"/>
      <c r="G5" s="182"/>
      <c r="H5" s="182"/>
      <c r="I5" s="177"/>
      <c r="J5" s="182" t="s">
        <v>298</v>
      </c>
      <c r="K5" s="182"/>
      <c r="L5" s="182"/>
      <c r="M5" s="182"/>
      <c r="N5" s="182"/>
    </row>
    <row r="6" spans="1:19" x14ac:dyDescent="0.25"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</row>
    <row r="7" spans="1:19" ht="31.5" customHeight="1" x14ac:dyDescent="0.25">
      <c r="B7" s="175" t="s">
        <v>289</v>
      </c>
      <c r="C7" s="176" t="s">
        <v>290</v>
      </c>
      <c r="D7" s="175"/>
      <c r="E7" s="182" t="s">
        <v>303</v>
      </c>
      <c r="F7" s="182"/>
      <c r="G7" s="182"/>
      <c r="H7" s="182"/>
      <c r="I7" s="177"/>
      <c r="J7" s="182" t="s">
        <v>297</v>
      </c>
      <c r="K7" s="182"/>
      <c r="L7" s="182"/>
      <c r="M7" s="182"/>
      <c r="N7" s="182"/>
    </row>
    <row r="8" spans="1:19" x14ac:dyDescent="0.25"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</row>
    <row r="9" spans="1:19" ht="33" customHeight="1" x14ac:dyDescent="0.25">
      <c r="B9" s="175" t="s">
        <v>291</v>
      </c>
      <c r="C9" s="176" t="s">
        <v>292</v>
      </c>
      <c r="D9" s="175"/>
      <c r="E9" s="175" t="s">
        <v>300</v>
      </c>
      <c r="F9" s="175"/>
      <c r="G9" s="175"/>
      <c r="H9" s="175"/>
      <c r="I9" s="175"/>
      <c r="J9" s="182" t="s">
        <v>297</v>
      </c>
      <c r="K9" s="182"/>
      <c r="L9" s="182"/>
      <c r="M9" s="182"/>
      <c r="N9" s="182"/>
    </row>
    <row r="10" spans="1:19" x14ac:dyDescent="0.25"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</row>
    <row r="11" spans="1:19" ht="29.25" customHeight="1" x14ac:dyDescent="0.25">
      <c r="B11" s="175" t="s">
        <v>295</v>
      </c>
      <c r="C11" s="176" t="s">
        <v>296</v>
      </c>
      <c r="D11" s="175"/>
      <c r="E11" s="176" t="s">
        <v>302</v>
      </c>
      <c r="F11" s="175"/>
      <c r="G11" s="175"/>
      <c r="H11" s="175"/>
      <c r="I11" s="175"/>
      <c r="J11" s="182" t="s">
        <v>306</v>
      </c>
      <c r="K11" s="182"/>
      <c r="L11" s="182"/>
      <c r="M11" s="182"/>
      <c r="N11" s="182"/>
      <c r="O11" s="172"/>
      <c r="P11" s="173" t="s">
        <v>304</v>
      </c>
      <c r="Q11" s="173">
        <v>123</v>
      </c>
      <c r="R11" s="172" t="str">
        <f>P11&amp;Q11</f>
        <v>ABC123</v>
      </c>
      <c r="S11" s="172" t="str">
        <f ca="1">_xlfn.IFNA(_xlfn.FORMULATEXT(R11),"")</f>
        <v>=P11&amp;Q11</v>
      </c>
    </row>
    <row r="12" spans="1:19" x14ac:dyDescent="0.25"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3"/>
      <c r="Q12" s="173"/>
      <c r="R12" s="172"/>
      <c r="S12" s="172"/>
    </row>
    <row r="13" spans="1:19" ht="44.25" customHeight="1" x14ac:dyDescent="0.25">
      <c r="B13" s="175" t="s">
        <v>293</v>
      </c>
      <c r="C13" s="176" t="s">
        <v>294</v>
      </c>
      <c r="D13" s="175"/>
      <c r="E13" s="182" t="s">
        <v>301</v>
      </c>
      <c r="F13" s="182"/>
      <c r="G13" s="182"/>
      <c r="H13" s="182"/>
      <c r="I13" s="177"/>
      <c r="J13" s="182" t="s">
        <v>305</v>
      </c>
      <c r="K13" s="182"/>
      <c r="L13" s="182"/>
      <c r="M13" s="182"/>
      <c r="N13" s="182"/>
      <c r="O13" s="172"/>
      <c r="P13" s="178">
        <v>44936</v>
      </c>
      <c r="Q13" s="178">
        <v>44941</v>
      </c>
      <c r="R13" s="172">
        <f>Q13-P13</f>
        <v>5</v>
      </c>
      <c r="S13" s="172" t="str">
        <f ca="1">_xlfn.IFNA(_xlfn.FORMULATEXT(R13),"")</f>
        <v>=Q13-P13</v>
      </c>
    </row>
    <row r="14" spans="1:19" x14ac:dyDescent="0.25"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1:19" x14ac:dyDescent="0.25">
      <c r="B15" s="172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</row>
    <row r="16" spans="1:19" x14ac:dyDescent="0.25"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</row>
    <row r="17" spans="2:14" x14ac:dyDescent="0.25"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</row>
    <row r="18" spans="2:14" x14ac:dyDescent="0.25"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</row>
    <row r="19" spans="2:14" x14ac:dyDescent="0.25">
      <c r="B19" s="17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</row>
    <row r="20" spans="2:14" x14ac:dyDescent="0.25"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</row>
    <row r="21" spans="2:14" x14ac:dyDescent="0.25"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</row>
    <row r="22" spans="2:14" x14ac:dyDescent="0.25"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</row>
    <row r="23" spans="2:14" x14ac:dyDescent="0.25"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</row>
  </sheetData>
  <mergeCells count="8">
    <mergeCell ref="E13:H13"/>
    <mergeCell ref="J13:N13"/>
    <mergeCell ref="J11:N11"/>
    <mergeCell ref="E5:H5"/>
    <mergeCell ref="J5:N5"/>
    <mergeCell ref="E7:H7"/>
    <mergeCell ref="J7:N7"/>
    <mergeCell ref="J9:N9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BEBE-29CF-4927-B0BA-3174122F6851}">
  <dimension ref="A1:E943"/>
  <sheetViews>
    <sheetView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12.140625" bestFit="1" customWidth="1"/>
    <col min="4" max="4" width="9.5703125" bestFit="1" customWidth="1"/>
    <col min="5" max="5" width="14.85546875" bestFit="1" customWidth="1"/>
  </cols>
  <sheetData>
    <row r="1" spans="1:5" x14ac:dyDescent="0.25">
      <c r="A1" s="77" t="s">
        <v>157</v>
      </c>
      <c r="B1" s="77" t="s">
        <v>158</v>
      </c>
      <c r="C1" s="78" t="s">
        <v>159</v>
      </c>
      <c r="D1" s="77" t="s">
        <v>160</v>
      </c>
      <c r="E1" s="77" t="s">
        <v>161</v>
      </c>
    </row>
    <row r="2" spans="1:5" x14ac:dyDescent="0.25">
      <c r="A2" s="77" t="s">
        <v>162</v>
      </c>
      <c r="B2" s="77" t="s">
        <v>163</v>
      </c>
      <c r="C2" s="78">
        <v>39814</v>
      </c>
      <c r="D2" s="77">
        <v>10392</v>
      </c>
      <c r="E2" s="77">
        <v>1440</v>
      </c>
    </row>
    <row r="3" spans="1:5" x14ac:dyDescent="0.25">
      <c r="A3" s="77" t="s">
        <v>164</v>
      </c>
      <c r="B3" s="77" t="s">
        <v>165</v>
      </c>
      <c r="C3" s="78">
        <v>39815</v>
      </c>
      <c r="D3" s="77">
        <v>10397</v>
      </c>
      <c r="E3" s="77">
        <v>716.72</v>
      </c>
    </row>
    <row r="4" spans="1:5" x14ac:dyDescent="0.25">
      <c r="A4" s="77" t="s">
        <v>164</v>
      </c>
      <c r="B4" s="77" t="s">
        <v>166</v>
      </c>
      <c r="C4" s="78">
        <v>39815</v>
      </c>
      <c r="D4" s="77">
        <v>10771</v>
      </c>
      <c r="E4" s="77">
        <v>344</v>
      </c>
    </row>
    <row r="5" spans="1:5" x14ac:dyDescent="0.25">
      <c r="A5" s="77" t="s">
        <v>162</v>
      </c>
      <c r="B5" s="77" t="s">
        <v>167</v>
      </c>
      <c r="C5" s="78">
        <v>39816</v>
      </c>
      <c r="D5" s="77">
        <v>10393</v>
      </c>
      <c r="E5" s="77">
        <v>2556.9499999999998</v>
      </c>
    </row>
    <row r="6" spans="1:5" x14ac:dyDescent="0.25">
      <c r="A6" s="77" t="s">
        <v>162</v>
      </c>
      <c r="B6" s="77" t="s">
        <v>167</v>
      </c>
      <c r="C6" s="78">
        <v>39816</v>
      </c>
      <c r="D6" s="77">
        <v>10394</v>
      </c>
      <c r="E6" s="77">
        <v>442</v>
      </c>
    </row>
    <row r="7" spans="1:5" x14ac:dyDescent="0.25">
      <c r="A7" s="77" t="s">
        <v>164</v>
      </c>
      <c r="B7" s="77" t="s">
        <v>168</v>
      </c>
      <c r="C7" s="78">
        <v>39816</v>
      </c>
      <c r="D7" s="77">
        <v>10395</v>
      </c>
      <c r="E7" s="77">
        <v>2122.92</v>
      </c>
    </row>
    <row r="8" spans="1:5" x14ac:dyDescent="0.25">
      <c r="A8" s="77" t="s">
        <v>162</v>
      </c>
      <c r="B8" s="77" t="s">
        <v>167</v>
      </c>
      <c r="C8" s="78">
        <v>39819</v>
      </c>
      <c r="D8" s="77">
        <v>10396</v>
      </c>
      <c r="E8" s="77">
        <v>1903.8</v>
      </c>
    </row>
    <row r="9" spans="1:5" x14ac:dyDescent="0.25">
      <c r="A9" s="77" t="s">
        <v>162</v>
      </c>
      <c r="B9" s="77" t="s">
        <v>169</v>
      </c>
      <c r="C9" s="78">
        <v>39821</v>
      </c>
      <c r="D9" s="77">
        <v>10399</v>
      </c>
      <c r="E9" s="77">
        <v>1765.6</v>
      </c>
    </row>
    <row r="10" spans="1:5" x14ac:dyDescent="0.25">
      <c r="A10" s="77" t="s">
        <v>162</v>
      </c>
      <c r="B10" s="77" t="s">
        <v>163</v>
      </c>
      <c r="C10" s="78">
        <v>39821</v>
      </c>
      <c r="D10" s="77">
        <v>10404</v>
      </c>
      <c r="E10" s="77">
        <v>1591.25</v>
      </c>
    </row>
    <row r="11" spans="1:5" x14ac:dyDescent="0.25">
      <c r="A11" s="77" t="s">
        <v>162</v>
      </c>
      <c r="B11" s="77" t="s">
        <v>163</v>
      </c>
      <c r="C11" s="78">
        <v>39822</v>
      </c>
      <c r="D11" s="77">
        <v>10398</v>
      </c>
      <c r="E11" s="77">
        <v>2505.6</v>
      </c>
    </row>
    <row r="12" spans="1:5" x14ac:dyDescent="0.25">
      <c r="A12" s="77" t="s">
        <v>162</v>
      </c>
      <c r="B12" s="77" t="s">
        <v>170</v>
      </c>
      <c r="C12" s="78">
        <v>39822</v>
      </c>
      <c r="D12" s="77">
        <v>10403</v>
      </c>
      <c r="E12" s="77">
        <v>855.01</v>
      </c>
    </row>
    <row r="13" spans="1:5" x14ac:dyDescent="0.25">
      <c r="A13" s="77" t="s">
        <v>162</v>
      </c>
      <c r="B13" s="77" t="s">
        <v>167</v>
      </c>
      <c r="C13" s="78">
        <v>39823</v>
      </c>
      <c r="D13" s="77">
        <v>10401</v>
      </c>
      <c r="E13" s="77">
        <v>3868.6</v>
      </c>
    </row>
    <row r="14" spans="1:5" x14ac:dyDescent="0.25">
      <c r="A14" s="77" t="s">
        <v>162</v>
      </c>
      <c r="B14" s="77" t="s">
        <v>169</v>
      </c>
      <c r="C14" s="78">
        <v>39823</v>
      </c>
      <c r="D14" s="77">
        <v>10402</v>
      </c>
      <c r="E14" s="77">
        <v>2713.5</v>
      </c>
    </row>
    <row r="15" spans="1:5" x14ac:dyDescent="0.25">
      <c r="A15" s="77" t="s">
        <v>164</v>
      </c>
      <c r="B15" s="77" t="s">
        <v>171</v>
      </c>
      <c r="C15" s="78">
        <v>39826</v>
      </c>
      <c r="D15" s="77">
        <v>10406</v>
      </c>
      <c r="E15" s="77">
        <v>1830.78</v>
      </c>
    </row>
    <row r="16" spans="1:5" x14ac:dyDescent="0.25">
      <c r="A16" s="77" t="s">
        <v>162</v>
      </c>
      <c r="B16" s="77" t="s">
        <v>169</v>
      </c>
      <c r="C16" s="78">
        <v>39827</v>
      </c>
      <c r="D16" s="77">
        <v>10408</v>
      </c>
      <c r="E16" s="77">
        <v>1622.4</v>
      </c>
    </row>
    <row r="17" spans="1:5" x14ac:dyDescent="0.25">
      <c r="A17" s="77" t="s">
        <v>162</v>
      </c>
      <c r="B17" s="77" t="s">
        <v>172</v>
      </c>
      <c r="C17" s="78">
        <v>39827</v>
      </c>
      <c r="D17" s="77">
        <v>10409</v>
      </c>
      <c r="E17" s="77">
        <v>319.2</v>
      </c>
    </row>
    <row r="18" spans="1:5" x14ac:dyDescent="0.25">
      <c r="A18" s="77" t="s">
        <v>162</v>
      </c>
      <c r="B18" s="77" t="s">
        <v>172</v>
      </c>
      <c r="C18" s="78">
        <v>39828</v>
      </c>
      <c r="D18" s="77">
        <v>10410</v>
      </c>
      <c r="E18" s="77">
        <v>802</v>
      </c>
    </row>
    <row r="19" spans="1:5" x14ac:dyDescent="0.25">
      <c r="A19" s="77" t="s">
        <v>162</v>
      </c>
      <c r="B19" s="77" t="s">
        <v>169</v>
      </c>
      <c r="C19" s="78">
        <v>39828</v>
      </c>
      <c r="D19" s="77">
        <v>10412</v>
      </c>
      <c r="E19" s="77">
        <v>334.8</v>
      </c>
    </row>
    <row r="20" spans="1:5" x14ac:dyDescent="0.25">
      <c r="A20" s="77" t="s">
        <v>162</v>
      </c>
      <c r="B20" s="77" t="s">
        <v>169</v>
      </c>
      <c r="C20" s="78">
        <v>39829</v>
      </c>
      <c r="D20" s="77">
        <v>10380</v>
      </c>
      <c r="E20" s="77">
        <v>1313.82</v>
      </c>
    </row>
    <row r="21" spans="1:5" x14ac:dyDescent="0.25">
      <c r="A21" s="77" t="s">
        <v>162</v>
      </c>
      <c r="B21" s="77" t="s">
        <v>167</v>
      </c>
      <c r="C21" s="78">
        <v>39829</v>
      </c>
      <c r="D21" s="77">
        <v>10400</v>
      </c>
      <c r="E21" s="77">
        <v>3063</v>
      </c>
    </row>
    <row r="22" spans="1:5" x14ac:dyDescent="0.25">
      <c r="A22" s="77" t="s">
        <v>162</v>
      </c>
      <c r="B22" s="77" t="s">
        <v>172</v>
      </c>
      <c r="C22" s="78">
        <v>39829</v>
      </c>
      <c r="D22" s="77">
        <v>10413</v>
      </c>
      <c r="E22" s="77">
        <v>2123.1999999999998</v>
      </c>
    </row>
    <row r="23" spans="1:5" x14ac:dyDescent="0.25">
      <c r="A23" s="77" t="s">
        <v>162</v>
      </c>
      <c r="B23" s="77" t="s">
        <v>163</v>
      </c>
      <c r="C23" s="78">
        <v>39830</v>
      </c>
      <c r="D23" s="77">
        <v>10414</v>
      </c>
      <c r="E23" s="77">
        <v>224.83</v>
      </c>
    </row>
    <row r="24" spans="1:5" x14ac:dyDescent="0.25">
      <c r="A24" s="77" t="s">
        <v>164</v>
      </c>
      <c r="B24" s="77" t="s">
        <v>166</v>
      </c>
      <c r="C24" s="78">
        <v>39834</v>
      </c>
      <c r="D24" s="77">
        <v>10411</v>
      </c>
      <c r="E24" s="77">
        <v>966.8</v>
      </c>
    </row>
    <row r="25" spans="1:5" x14ac:dyDescent="0.25">
      <c r="A25" s="77" t="s">
        <v>162</v>
      </c>
      <c r="B25" s="77" t="s">
        <v>167</v>
      </c>
      <c r="C25" s="78">
        <v>39835</v>
      </c>
      <c r="D25" s="77">
        <v>10405</v>
      </c>
      <c r="E25" s="77">
        <v>400</v>
      </c>
    </row>
    <row r="26" spans="1:5" x14ac:dyDescent="0.25">
      <c r="A26" s="77" t="s">
        <v>162</v>
      </c>
      <c r="B26" s="77" t="s">
        <v>172</v>
      </c>
      <c r="C26" s="78">
        <v>39837</v>
      </c>
      <c r="D26" s="77">
        <v>10415</v>
      </c>
      <c r="E26" s="77">
        <v>102.4</v>
      </c>
    </row>
    <row r="27" spans="1:5" x14ac:dyDescent="0.25">
      <c r="A27" s="77" t="s">
        <v>162</v>
      </c>
      <c r="B27" s="77" t="s">
        <v>170</v>
      </c>
      <c r="C27" s="78">
        <v>39837</v>
      </c>
      <c r="D27" s="77">
        <v>10418</v>
      </c>
      <c r="E27" s="77">
        <v>1814.8</v>
      </c>
    </row>
    <row r="28" spans="1:5" x14ac:dyDescent="0.25">
      <c r="A28" s="77" t="s">
        <v>162</v>
      </c>
      <c r="B28" s="77" t="s">
        <v>169</v>
      </c>
      <c r="C28" s="78">
        <v>39840</v>
      </c>
      <c r="D28" s="77">
        <v>10416</v>
      </c>
      <c r="E28" s="77">
        <v>720</v>
      </c>
    </row>
    <row r="29" spans="1:5" x14ac:dyDescent="0.25">
      <c r="A29" s="77" t="s">
        <v>162</v>
      </c>
      <c r="B29" s="77" t="s">
        <v>172</v>
      </c>
      <c r="C29" s="78">
        <v>39840</v>
      </c>
      <c r="D29" s="77">
        <v>10420</v>
      </c>
      <c r="E29" s="77">
        <v>1707.84</v>
      </c>
    </row>
    <row r="30" spans="1:5" x14ac:dyDescent="0.25">
      <c r="A30" s="77" t="s">
        <v>162</v>
      </c>
      <c r="B30" s="77" t="s">
        <v>169</v>
      </c>
      <c r="C30" s="78">
        <v>39840</v>
      </c>
      <c r="D30" s="77">
        <v>10421</v>
      </c>
      <c r="E30" s="77">
        <v>1194.27</v>
      </c>
    </row>
    <row r="31" spans="1:5" x14ac:dyDescent="0.25">
      <c r="A31" s="77" t="s">
        <v>164</v>
      </c>
      <c r="B31" s="77" t="s">
        <v>171</v>
      </c>
      <c r="C31" s="78">
        <v>39840</v>
      </c>
      <c r="D31" s="77">
        <v>10424</v>
      </c>
      <c r="E31" s="77">
        <v>9194.56</v>
      </c>
    </row>
    <row r="32" spans="1:5" x14ac:dyDescent="0.25">
      <c r="A32" s="77" t="s">
        <v>162</v>
      </c>
      <c r="B32" s="77" t="s">
        <v>170</v>
      </c>
      <c r="C32" s="78">
        <v>39841</v>
      </c>
      <c r="D32" s="77">
        <v>10417</v>
      </c>
      <c r="E32" s="77">
        <v>11188.4</v>
      </c>
    </row>
    <row r="33" spans="1:5" x14ac:dyDescent="0.25">
      <c r="A33" s="77" t="s">
        <v>162</v>
      </c>
      <c r="B33" s="77" t="s">
        <v>163</v>
      </c>
      <c r="C33" s="78">
        <v>39843</v>
      </c>
      <c r="D33" s="77">
        <v>10407</v>
      </c>
      <c r="E33" s="77">
        <v>1194</v>
      </c>
    </row>
    <row r="34" spans="1:5" x14ac:dyDescent="0.25">
      <c r="A34" s="77" t="s">
        <v>162</v>
      </c>
      <c r="B34" s="77" t="s">
        <v>170</v>
      </c>
      <c r="C34" s="78">
        <v>39843</v>
      </c>
      <c r="D34" s="77">
        <v>10419</v>
      </c>
      <c r="E34" s="77">
        <v>2097.6</v>
      </c>
    </row>
    <row r="35" spans="1:5" x14ac:dyDescent="0.25">
      <c r="A35" s="77" t="s">
        <v>162</v>
      </c>
      <c r="B35" s="77" t="s">
        <v>163</v>
      </c>
      <c r="C35" s="78">
        <v>39844</v>
      </c>
      <c r="D35" s="77">
        <v>10422</v>
      </c>
      <c r="E35" s="77">
        <v>49.8</v>
      </c>
    </row>
    <row r="36" spans="1:5" x14ac:dyDescent="0.25">
      <c r="A36" s="77" t="s">
        <v>162</v>
      </c>
      <c r="B36" s="77" t="s">
        <v>170</v>
      </c>
      <c r="C36" s="78">
        <v>39847</v>
      </c>
      <c r="D36" s="77">
        <v>10430</v>
      </c>
      <c r="E36" s="77">
        <v>4899.2</v>
      </c>
    </row>
    <row r="37" spans="1:5" x14ac:dyDescent="0.25">
      <c r="A37" s="77" t="s">
        <v>164</v>
      </c>
      <c r="B37" s="77" t="s">
        <v>171</v>
      </c>
      <c r="C37" s="78">
        <v>39848</v>
      </c>
      <c r="D37" s="77">
        <v>10428</v>
      </c>
      <c r="E37" s="77">
        <v>192</v>
      </c>
    </row>
    <row r="38" spans="1:5" x14ac:dyDescent="0.25">
      <c r="A38" s="77" t="s">
        <v>162</v>
      </c>
      <c r="B38" s="77" t="s">
        <v>170</v>
      </c>
      <c r="C38" s="78">
        <v>39850</v>
      </c>
      <c r="D38" s="77">
        <v>10426</v>
      </c>
      <c r="E38" s="77">
        <v>338.2</v>
      </c>
    </row>
    <row r="39" spans="1:5" x14ac:dyDescent="0.25">
      <c r="A39" s="77" t="s">
        <v>162</v>
      </c>
      <c r="B39" s="77" t="s">
        <v>172</v>
      </c>
      <c r="C39" s="78">
        <v>39851</v>
      </c>
      <c r="D39" s="77">
        <v>10429</v>
      </c>
      <c r="E39" s="77">
        <v>1441.37</v>
      </c>
    </row>
    <row r="40" spans="1:5" x14ac:dyDescent="0.25">
      <c r="A40" s="77" t="s">
        <v>162</v>
      </c>
      <c r="B40" s="77" t="s">
        <v>170</v>
      </c>
      <c r="C40" s="78">
        <v>39851</v>
      </c>
      <c r="D40" s="77">
        <v>10431</v>
      </c>
      <c r="E40" s="77">
        <v>1892.25</v>
      </c>
    </row>
    <row r="41" spans="1:5" x14ac:dyDescent="0.25">
      <c r="A41" s="77" t="s">
        <v>162</v>
      </c>
      <c r="B41" s="77" t="s">
        <v>172</v>
      </c>
      <c r="C41" s="78">
        <v>39851</v>
      </c>
      <c r="D41" s="77">
        <v>10432</v>
      </c>
      <c r="E41" s="77">
        <v>485</v>
      </c>
    </row>
    <row r="42" spans="1:5" x14ac:dyDescent="0.25">
      <c r="A42" s="77" t="s">
        <v>162</v>
      </c>
      <c r="B42" s="77" t="s">
        <v>169</v>
      </c>
      <c r="C42" s="78">
        <v>39851</v>
      </c>
      <c r="D42" s="77">
        <v>10435</v>
      </c>
      <c r="E42" s="77">
        <v>631.6</v>
      </c>
    </row>
    <row r="43" spans="1:5" x14ac:dyDescent="0.25">
      <c r="A43" s="77" t="s">
        <v>164</v>
      </c>
      <c r="B43" s="77" t="s">
        <v>168</v>
      </c>
      <c r="C43" s="78">
        <v>39854</v>
      </c>
      <c r="D43" s="77">
        <v>10439</v>
      </c>
      <c r="E43" s="77">
        <v>1078</v>
      </c>
    </row>
    <row r="44" spans="1:5" x14ac:dyDescent="0.25">
      <c r="A44" s="77" t="s">
        <v>162</v>
      </c>
      <c r="B44" s="77" t="s">
        <v>172</v>
      </c>
      <c r="C44" s="78">
        <v>39855</v>
      </c>
      <c r="D44" s="77">
        <v>10436</v>
      </c>
      <c r="E44" s="77">
        <v>1994.52</v>
      </c>
    </row>
    <row r="45" spans="1:5" x14ac:dyDescent="0.25">
      <c r="A45" s="77" t="s">
        <v>162</v>
      </c>
      <c r="B45" s="77" t="s">
        <v>169</v>
      </c>
      <c r="C45" s="78">
        <v>39856</v>
      </c>
      <c r="D45" s="77">
        <v>10437</v>
      </c>
      <c r="E45" s="77">
        <v>393</v>
      </c>
    </row>
    <row r="46" spans="1:5" x14ac:dyDescent="0.25">
      <c r="A46" s="77" t="s">
        <v>162</v>
      </c>
      <c r="B46" s="77" t="s">
        <v>172</v>
      </c>
      <c r="C46" s="78">
        <v>39857</v>
      </c>
      <c r="D46" s="77">
        <v>10434</v>
      </c>
      <c r="E46" s="77">
        <v>321.12</v>
      </c>
    </row>
    <row r="47" spans="1:5" x14ac:dyDescent="0.25">
      <c r="A47" s="77" t="s">
        <v>164</v>
      </c>
      <c r="B47" s="77" t="s">
        <v>168</v>
      </c>
      <c r="C47" s="78">
        <v>39858</v>
      </c>
      <c r="D47" s="77">
        <v>10425</v>
      </c>
      <c r="E47" s="77">
        <v>360</v>
      </c>
    </row>
    <row r="48" spans="1:5" x14ac:dyDescent="0.25">
      <c r="A48" s="77" t="s">
        <v>162</v>
      </c>
      <c r="B48" s="77" t="s">
        <v>172</v>
      </c>
      <c r="C48" s="78">
        <v>39858</v>
      </c>
      <c r="D48" s="77">
        <v>10438</v>
      </c>
      <c r="E48" s="77">
        <v>454</v>
      </c>
    </row>
    <row r="49" spans="1:5" x14ac:dyDescent="0.25">
      <c r="A49" s="77" t="s">
        <v>162</v>
      </c>
      <c r="B49" s="77" t="s">
        <v>169</v>
      </c>
      <c r="C49" s="78">
        <v>39858</v>
      </c>
      <c r="D49" s="77">
        <v>10443</v>
      </c>
      <c r="E49" s="77">
        <v>517.44000000000005</v>
      </c>
    </row>
    <row r="50" spans="1:5" x14ac:dyDescent="0.25">
      <c r="A50" s="77" t="s">
        <v>162</v>
      </c>
      <c r="B50" s="77" t="s">
        <v>172</v>
      </c>
      <c r="C50" s="78">
        <v>39862</v>
      </c>
      <c r="D50" s="77">
        <v>10442</v>
      </c>
      <c r="E50" s="77">
        <v>1792</v>
      </c>
    </row>
    <row r="51" spans="1:5" x14ac:dyDescent="0.25">
      <c r="A51" s="77" t="s">
        <v>164</v>
      </c>
      <c r="B51" s="77" t="s">
        <v>168</v>
      </c>
      <c r="C51" s="78">
        <v>39863</v>
      </c>
      <c r="D51" s="77">
        <v>10446</v>
      </c>
      <c r="E51" s="77">
        <v>246.24</v>
      </c>
    </row>
    <row r="52" spans="1:5" x14ac:dyDescent="0.25">
      <c r="A52" s="77" t="s">
        <v>162</v>
      </c>
      <c r="B52" s="77" t="s">
        <v>172</v>
      </c>
      <c r="C52" s="78">
        <v>39864</v>
      </c>
      <c r="D52" s="77">
        <v>10445</v>
      </c>
      <c r="E52" s="77">
        <v>174.9</v>
      </c>
    </row>
    <row r="53" spans="1:5" x14ac:dyDescent="0.25">
      <c r="A53" s="77" t="s">
        <v>162</v>
      </c>
      <c r="B53" s="77" t="s">
        <v>172</v>
      </c>
      <c r="C53" s="78">
        <v>39865</v>
      </c>
      <c r="D53" s="77">
        <v>10444</v>
      </c>
      <c r="E53" s="77">
        <v>1031.7</v>
      </c>
    </row>
    <row r="54" spans="1:5" x14ac:dyDescent="0.25">
      <c r="A54" s="77" t="s">
        <v>164</v>
      </c>
      <c r="B54" s="77" t="s">
        <v>168</v>
      </c>
      <c r="C54" s="78">
        <v>39868</v>
      </c>
      <c r="D54" s="77">
        <v>10423</v>
      </c>
      <c r="E54" s="77">
        <v>1020</v>
      </c>
    </row>
    <row r="55" spans="1:5" x14ac:dyDescent="0.25">
      <c r="A55" s="77" t="s">
        <v>162</v>
      </c>
      <c r="B55" s="77" t="s">
        <v>170</v>
      </c>
      <c r="C55" s="78">
        <v>39868</v>
      </c>
      <c r="D55" s="77">
        <v>10448</v>
      </c>
      <c r="E55" s="77">
        <v>443.4</v>
      </c>
    </row>
    <row r="56" spans="1:5" x14ac:dyDescent="0.25">
      <c r="A56" s="77" t="s">
        <v>162</v>
      </c>
      <c r="B56" s="77" t="s">
        <v>170</v>
      </c>
      <c r="C56" s="78">
        <v>39869</v>
      </c>
      <c r="D56" s="77">
        <v>10454</v>
      </c>
      <c r="E56" s="77">
        <v>331.2</v>
      </c>
    </row>
    <row r="57" spans="1:5" x14ac:dyDescent="0.25">
      <c r="A57" s="77" t="s">
        <v>162</v>
      </c>
      <c r="B57" s="77" t="s">
        <v>169</v>
      </c>
      <c r="C57" s="78">
        <v>39870</v>
      </c>
      <c r="D57" s="77">
        <v>10452</v>
      </c>
      <c r="E57" s="77">
        <v>2018.5</v>
      </c>
    </row>
    <row r="58" spans="1:5" x14ac:dyDescent="0.25">
      <c r="A58" s="77" t="s">
        <v>162</v>
      </c>
      <c r="B58" s="77" t="s">
        <v>167</v>
      </c>
      <c r="C58" s="78">
        <v>39870</v>
      </c>
      <c r="D58" s="77">
        <v>10453</v>
      </c>
      <c r="E58" s="77">
        <v>407.7</v>
      </c>
    </row>
    <row r="59" spans="1:5" x14ac:dyDescent="0.25">
      <c r="A59" s="77" t="s">
        <v>162</v>
      </c>
      <c r="B59" s="77" t="s">
        <v>172</v>
      </c>
      <c r="C59" s="78">
        <v>39871</v>
      </c>
      <c r="D59" s="77">
        <v>10449</v>
      </c>
      <c r="E59" s="77">
        <v>1838.2</v>
      </c>
    </row>
    <row r="60" spans="1:5" x14ac:dyDescent="0.25">
      <c r="A60" s="77" t="s">
        <v>162</v>
      </c>
      <c r="B60" s="77" t="s">
        <v>170</v>
      </c>
      <c r="C60" s="78">
        <v>39872</v>
      </c>
      <c r="D60" s="77">
        <v>10440</v>
      </c>
      <c r="E60" s="77">
        <v>4924.13</v>
      </c>
    </row>
    <row r="61" spans="1:5" x14ac:dyDescent="0.25">
      <c r="A61" s="77" t="s">
        <v>162</v>
      </c>
      <c r="B61" s="77" t="s">
        <v>169</v>
      </c>
      <c r="C61" s="78">
        <v>39872</v>
      </c>
      <c r="D61" s="77">
        <v>10456</v>
      </c>
      <c r="E61" s="77">
        <v>557.6</v>
      </c>
    </row>
    <row r="62" spans="1:5" x14ac:dyDescent="0.25">
      <c r="A62" s="77" t="s">
        <v>162</v>
      </c>
      <c r="B62" s="77" t="s">
        <v>170</v>
      </c>
      <c r="C62" s="78">
        <v>39872</v>
      </c>
      <c r="D62" s="77">
        <v>10459</v>
      </c>
      <c r="E62" s="77">
        <v>1659.2</v>
      </c>
    </row>
    <row r="63" spans="1:5" x14ac:dyDescent="0.25">
      <c r="A63" s="77" t="s">
        <v>162</v>
      </c>
      <c r="B63" s="77" t="s">
        <v>170</v>
      </c>
      <c r="C63" s="78">
        <v>39875</v>
      </c>
      <c r="D63" s="77">
        <v>10427</v>
      </c>
      <c r="E63" s="77">
        <v>651</v>
      </c>
    </row>
    <row r="64" spans="1:5" x14ac:dyDescent="0.25">
      <c r="A64" s="77" t="s">
        <v>162</v>
      </c>
      <c r="B64" s="77" t="s">
        <v>169</v>
      </c>
      <c r="C64" s="78">
        <v>39875</v>
      </c>
      <c r="D64" s="77">
        <v>10455</v>
      </c>
      <c r="E64" s="77">
        <v>2684</v>
      </c>
    </row>
    <row r="65" spans="1:5" x14ac:dyDescent="0.25">
      <c r="A65" s="77" t="s">
        <v>162</v>
      </c>
      <c r="B65" s="77" t="s">
        <v>163</v>
      </c>
      <c r="C65" s="78">
        <v>39875</v>
      </c>
      <c r="D65" s="77">
        <v>10457</v>
      </c>
      <c r="E65" s="77">
        <v>1584</v>
      </c>
    </row>
    <row r="66" spans="1:5" x14ac:dyDescent="0.25">
      <c r="A66" s="77" t="s">
        <v>162</v>
      </c>
      <c r="B66" s="77" t="s">
        <v>169</v>
      </c>
      <c r="C66" s="78">
        <v>39875</v>
      </c>
      <c r="D66" s="77">
        <v>10460</v>
      </c>
      <c r="E66" s="77">
        <v>176.1</v>
      </c>
    </row>
    <row r="67" spans="1:5" x14ac:dyDescent="0.25">
      <c r="A67" s="77" t="s">
        <v>162</v>
      </c>
      <c r="B67" s="77" t="s">
        <v>172</v>
      </c>
      <c r="C67" s="78">
        <v>39876</v>
      </c>
      <c r="D67" s="77">
        <v>10433</v>
      </c>
      <c r="E67" s="77">
        <v>851.2</v>
      </c>
    </row>
    <row r="68" spans="1:5" x14ac:dyDescent="0.25">
      <c r="A68" s="77" t="s">
        <v>164</v>
      </c>
      <c r="B68" s="77" t="s">
        <v>171</v>
      </c>
      <c r="C68" s="78">
        <v>39876</v>
      </c>
      <c r="D68" s="77">
        <v>10458</v>
      </c>
      <c r="E68" s="77">
        <v>3891</v>
      </c>
    </row>
    <row r="69" spans="1:5" x14ac:dyDescent="0.25">
      <c r="A69" s="77" t="s">
        <v>162</v>
      </c>
      <c r="B69" s="77" t="s">
        <v>167</v>
      </c>
      <c r="C69" s="78">
        <v>39877</v>
      </c>
      <c r="D69" s="77">
        <v>10461</v>
      </c>
      <c r="E69" s="77">
        <v>1538.7</v>
      </c>
    </row>
    <row r="70" spans="1:5" x14ac:dyDescent="0.25">
      <c r="A70" s="77" t="s">
        <v>164</v>
      </c>
      <c r="B70" s="77" t="s">
        <v>165</v>
      </c>
      <c r="C70" s="78">
        <v>39878</v>
      </c>
      <c r="D70" s="77">
        <v>10463</v>
      </c>
      <c r="E70" s="77">
        <v>713.3</v>
      </c>
    </row>
    <row r="71" spans="1:5" x14ac:dyDescent="0.25">
      <c r="A71" s="77" t="s">
        <v>162</v>
      </c>
      <c r="B71" s="77" t="s">
        <v>170</v>
      </c>
      <c r="C71" s="78">
        <v>39879</v>
      </c>
      <c r="D71" s="77">
        <v>10447</v>
      </c>
      <c r="E71" s="77">
        <v>914.4</v>
      </c>
    </row>
    <row r="72" spans="1:5" x14ac:dyDescent="0.25">
      <c r="A72" s="77" t="s">
        <v>162</v>
      </c>
      <c r="B72" s="77" t="s">
        <v>169</v>
      </c>
      <c r="C72" s="78">
        <v>39883</v>
      </c>
      <c r="D72" s="77">
        <v>10450</v>
      </c>
      <c r="E72" s="77">
        <v>425.12</v>
      </c>
    </row>
    <row r="73" spans="1:5" x14ac:dyDescent="0.25">
      <c r="A73" s="77" t="s">
        <v>162</v>
      </c>
      <c r="B73" s="77" t="s">
        <v>169</v>
      </c>
      <c r="C73" s="78">
        <v>39883</v>
      </c>
      <c r="D73" s="77">
        <v>10467</v>
      </c>
      <c r="E73" s="77">
        <v>235.2</v>
      </c>
    </row>
    <row r="74" spans="1:5" x14ac:dyDescent="0.25">
      <c r="A74" s="77" t="s">
        <v>162</v>
      </c>
      <c r="B74" s="77" t="s">
        <v>170</v>
      </c>
      <c r="C74" s="78">
        <v>39884</v>
      </c>
      <c r="D74" s="77">
        <v>10451</v>
      </c>
      <c r="E74" s="77">
        <v>3849.66</v>
      </c>
    </row>
    <row r="75" spans="1:5" x14ac:dyDescent="0.25">
      <c r="A75" s="77" t="s">
        <v>162</v>
      </c>
      <c r="B75" s="77" t="s">
        <v>172</v>
      </c>
      <c r="C75" s="78">
        <v>39884</v>
      </c>
      <c r="D75" s="77">
        <v>10468</v>
      </c>
      <c r="E75" s="77">
        <v>717.6</v>
      </c>
    </row>
    <row r="76" spans="1:5" x14ac:dyDescent="0.25">
      <c r="A76" s="77" t="s">
        <v>162</v>
      </c>
      <c r="B76" s="77" t="s">
        <v>170</v>
      </c>
      <c r="C76" s="78">
        <v>39885</v>
      </c>
      <c r="D76" s="77">
        <v>10466</v>
      </c>
      <c r="E76" s="77">
        <v>216</v>
      </c>
    </row>
    <row r="77" spans="1:5" x14ac:dyDescent="0.25">
      <c r="A77" s="77" t="s">
        <v>162</v>
      </c>
      <c r="B77" s="77" t="s">
        <v>172</v>
      </c>
      <c r="C77" s="78">
        <v>39886</v>
      </c>
      <c r="D77" s="77">
        <v>10441</v>
      </c>
      <c r="E77" s="77">
        <v>1755</v>
      </c>
    </row>
    <row r="78" spans="1:5" x14ac:dyDescent="0.25">
      <c r="A78" s="77" t="s">
        <v>162</v>
      </c>
      <c r="B78" s="77" t="s">
        <v>170</v>
      </c>
      <c r="C78" s="78">
        <v>39886</v>
      </c>
      <c r="D78" s="77">
        <v>10464</v>
      </c>
      <c r="E78" s="77">
        <v>1609.28</v>
      </c>
    </row>
    <row r="79" spans="1:5" x14ac:dyDescent="0.25">
      <c r="A79" s="77" t="s">
        <v>162</v>
      </c>
      <c r="B79" s="77" t="s">
        <v>167</v>
      </c>
      <c r="C79" s="78">
        <v>39886</v>
      </c>
      <c r="D79" s="77">
        <v>10465</v>
      </c>
      <c r="E79" s="77">
        <v>2518</v>
      </c>
    </row>
    <row r="80" spans="1:5" x14ac:dyDescent="0.25">
      <c r="A80" s="77" t="s">
        <v>162</v>
      </c>
      <c r="B80" s="77" t="s">
        <v>167</v>
      </c>
      <c r="C80" s="78">
        <v>39886</v>
      </c>
      <c r="D80" s="77">
        <v>10469</v>
      </c>
      <c r="E80" s="77">
        <v>956.67</v>
      </c>
    </row>
    <row r="81" spans="1:5" x14ac:dyDescent="0.25">
      <c r="A81" s="77" t="s">
        <v>162</v>
      </c>
      <c r="B81" s="77" t="s">
        <v>170</v>
      </c>
      <c r="C81" s="78">
        <v>39886</v>
      </c>
      <c r="D81" s="77">
        <v>10470</v>
      </c>
      <c r="E81" s="77">
        <v>1820.8</v>
      </c>
    </row>
    <row r="82" spans="1:5" x14ac:dyDescent="0.25">
      <c r="A82" s="77" t="s">
        <v>162</v>
      </c>
      <c r="B82" s="77" t="s">
        <v>163</v>
      </c>
      <c r="C82" s="78">
        <v>39890</v>
      </c>
      <c r="D82" s="77">
        <v>10462</v>
      </c>
      <c r="E82" s="77">
        <v>156</v>
      </c>
    </row>
    <row r="83" spans="1:5" x14ac:dyDescent="0.25">
      <c r="A83" s="77" t="s">
        <v>162</v>
      </c>
      <c r="B83" s="77" t="s">
        <v>163</v>
      </c>
      <c r="C83" s="78">
        <v>39890</v>
      </c>
      <c r="D83" s="77">
        <v>10471</v>
      </c>
      <c r="E83" s="77">
        <v>1328</v>
      </c>
    </row>
    <row r="84" spans="1:5" x14ac:dyDescent="0.25">
      <c r="A84" s="77" t="s">
        <v>162</v>
      </c>
      <c r="B84" s="77" t="s">
        <v>169</v>
      </c>
      <c r="C84" s="78">
        <v>39891</v>
      </c>
      <c r="D84" s="77">
        <v>10472</v>
      </c>
      <c r="E84" s="77">
        <v>1036.8</v>
      </c>
    </row>
    <row r="85" spans="1:5" x14ac:dyDescent="0.25">
      <c r="A85" s="77" t="s">
        <v>162</v>
      </c>
      <c r="B85" s="77" t="s">
        <v>167</v>
      </c>
      <c r="C85" s="78">
        <v>39893</v>
      </c>
      <c r="D85" s="77">
        <v>10473</v>
      </c>
      <c r="E85" s="77">
        <v>230.4</v>
      </c>
    </row>
    <row r="86" spans="1:5" x14ac:dyDescent="0.25">
      <c r="A86" s="77" t="s">
        <v>164</v>
      </c>
      <c r="B86" s="77" t="s">
        <v>165</v>
      </c>
      <c r="C86" s="78">
        <v>39893</v>
      </c>
      <c r="D86" s="77">
        <v>10474</v>
      </c>
      <c r="E86" s="77">
        <v>1249.0999999999999</v>
      </c>
    </row>
    <row r="87" spans="1:5" x14ac:dyDescent="0.25">
      <c r="A87" s="77" t="s">
        <v>162</v>
      </c>
      <c r="B87" s="77" t="s">
        <v>172</v>
      </c>
      <c r="C87" s="78">
        <v>39893</v>
      </c>
      <c r="D87" s="77">
        <v>10479</v>
      </c>
      <c r="E87" s="77">
        <v>10495.6</v>
      </c>
    </row>
    <row r="88" spans="1:5" x14ac:dyDescent="0.25">
      <c r="A88" s="77" t="s">
        <v>162</v>
      </c>
      <c r="B88" s="77" t="s">
        <v>169</v>
      </c>
      <c r="C88" s="78">
        <v>39896</v>
      </c>
      <c r="D88" s="77">
        <v>10476</v>
      </c>
      <c r="E88" s="77">
        <v>180.48</v>
      </c>
    </row>
    <row r="89" spans="1:5" x14ac:dyDescent="0.25">
      <c r="A89" s="77" t="s">
        <v>164</v>
      </c>
      <c r="B89" s="77" t="s">
        <v>168</v>
      </c>
      <c r="C89" s="78">
        <v>39896</v>
      </c>
      <c r="D89" s="77">
        <v>10480</v>
      </c>
      <c r="E89" s="77">
        <v>756</v>
      </c>
    </row>
    <row r="90" spans="1:5" x14ac:dyDescent="0.25">
      <c r="A90" s="77" t="s">
        <v>164</v>
      </c>
      <c r="B90" s="77" t="s">
        <v>165</v>
      </c>
      <c r="C90" s="78">
        <v>39897</v>
      </c>
      <c r="D90" s="77">
        <v>10477</v>
      </c>
      <c r="E90" s="77">
        <v>558</v>
      </c>
    </row>
    <row r="91" spans="1:5" x14ac:dyDescent="0.25">
      <c r="A91" s="77" t="s">
        <v>162</v>
      </c>
      <c r="B91" s="77" t="s">
        <v>169</v>
      </c>
      <c r="C91" s="78">
        <v>39897</v>
      </c>
      <c r="D91" s="77">
        <v>10481</v>
      </c>
      <c r="E91" s="77">
        <v>1472</v>
      </c>
    </row>
    <row r="92" spans="1:5" x14ac:dyDescent="0.25">
      <c r="A92" s="77" t="s">
        <v>162</v>
      </c>
      <c r="B92" s="77" t="s">
        <v>163</v>
      </c>
      <c r="C92" s="78">
        <v>39898</v>
      </c>
      <c r="D92" s="77">
        <v>10478</v>
      </c>
      <c r="E92" s="77">
        <v>471.2</v>
      </c>
    </row>
    <row r="93" spans="1:5" x14ac:dyDescent="0.25">
      <c r="A93" s="77" t="s">
        <v>162</v>
      </c>
      <c r="B93" s="77" t="s">
        <v>163</v>
      </c>
      <c r="C93" s="78">
        <v>39900</v>
      </c>
      <c r="D93" s="77">
        <v>10487</v>
      </c>
      <c r="E93" s="77">
        <v>889.7</v>
      </c>
    </row>
    <row r="94" spans="1:5" x14ac:dyDescent="0.25">
      <c r="A94" s="77" t="s">
        <v>162</v>
      </c>
      <c r="B94" s="77" t="s">
        <v>170</v>
      </c>
      <c r="C94" s="78">
        <v>39903</v>
      </c>
      <c r="D94" s="77">
        <v>10485</v>
      </c>
      <c r="E94" s="77">
        <v>1584</v>
      </c>
    </row>
    <row r="95" spans="1:5" x14ac:dyDescent="0.25">
      <c r="A95" s="77" t="s">
        <v>162</v>
      </c>
      <c r="B95" s="77" t="s">
        <v>172</v>
      </c>
      <c r="C95" s="78">
        <v>39904</v>
      </c>
      <c r="D95" s="77">
        <v>10484</v>
      </c>
      <c r="E95" s="77">
        <v>386.2</v>
      </c>
    </row>
    <row r="96" spans="1:5" x14ac:dyDescent="0.25">
      <c r="A96" s="77" t="s">
        <v>162</v>
      </c>
      <c r="B96" s="77" t="s">
        <v>167</v>
      </c>
      <c r="C96" s="78">
        <v>39905</v>
      </c>
      <c r="D96" s="77">
        <v>10486</v>
      </c>
      <c r="E96" s="77">
        <v>1272</v>
      </c>
    </row>
    <row r="97" spans="1:5" x14ac:dyDescent="0.25">
      <c r="A97" s="77" t="s">
        <v>162</v>
      </c>
      <c r="B97" s="77" t="s">
        <v>169</v>
      </c>
      <c r="C97" s="78">
        <v>39905</v>
      </c>
      <c r="D97" s="77">
        <v>10488</v>
      </c>
      <c r="E97" s="77">
        <v>1512</v>
      </c>
    </row>
    <row r="98" spans="1:5" x14ac:dyDescent="0.25">
      <c r="A98" s="77" t="s">
        <v>164</v>
      </c>
      <c r="B98" s="77" t="s">
        <v>171</v>
      </c>
      <c r="C98" s="78">
        <v>39906</v>
      </c>
      <c r="D98" s="77">
        <v>10490</v>
      </c>
      <c r="E98" s="77">
        <v>3163.2</v>
      </c>
    </row>
    <row r="99" spans="1:5" x14ac:dyDescent="0.25">
      <c r="A99" s="77" t="s">
        <v>164</v>
      </c>
      <c r="B99" s="77" t="s">
        <v>166</v>
      </c>
      <c r="C99" s="78">
        <v>39907</v>
      </c>
      <c r="D99" s="77">
        <v>10475</v>
      </c>
      <c r="E99" s="77">
        <v>1505.18</v>
      </c>
    </row>
    <row r="100" spans="1:5" x14ac:dyDescent="0.25">
      <c r="A100" s="77" t="s">
        <v>164</v>
      </c>
      <c r="B100" s="77" t="s">
        <v>171</v>
      </c>
      <c r="C100" s="78">
        <v>39910</v>
      </c>
      <c r="D100" s="77">
        <v>10496</v>
      </c>
      <c r="E100" s="77">
        <v>190</v>
      </c>
    </row>
    <row r="101" spans="1:5" x14ac:dyDescent="0.25">
      <c r="A101" s="77" t="s">
        <v>164</v>
      </c>
      <c r="B101" s="77" t="s">
        <v>171</v>
      </c>
      <c r="C101" s="78">
        <v>39910</v>
      </c>
      <c r="D101" s="77">
        <v>10497</v>
      </c>
      <c r="E101" s="77">
        <v>1380.6</v>
      </c>
    </row>
    <row r="102" spans="1:5" x14ac:dyDescent="0.25">
      <c r="A102" s="77" t="s">
        <v>162</v>
      </c>
      <c r="B102" s="77" t="s">
        <v>169</v>
      </c>
      <c r="C102" s="78">
        <v>39911</v>
      </c>
      <c r="D102" s="77">
        <v>10491</v>
      </c>
      <c r="E102" s="77">
        <v>259.5</v>
      </c>
    </row>
    <row r="103" spans="1:5" x14ac:dyDescent="0.25">
      <c r="A103" s="77" t="s">
        <v>164</v>
      </c>
      <c r="B103" s="77" t="s">
        <v>168</v>
      </c>
      <c r="C103" s="78">
        <v>39912</v>
      </c>
      <c r="D103" s="77">
        <v>10489</v>
      </c>
      <c r="E103" s="77">
        <v>439.2</v>
      </c>
    </row>
    <row r="104" spans="1:5" x14ac:dyDescent="0.25">
      <c r="A104" s="77" t="s">
        <v>162</v>
      </c>
      <c r="B104" s="77" t="s">
        <v>170</v>
      </c>
      <c r="C104" s="78">
        <v>39912</v>
      </c>
      <c r="D104" s="77">
        <v>10494</v>
      </c>
      <c r="E104" s="77">
        <v>912</v>
      </c>
    </row>
    <row r="105" spans="1:5" x14ac:dyDescent="0.25">
      <c r="A105" s="77" t="s">
        <v>162</v>
      </c>
      <c r="B105" s="77" t="s">
        <v>167</v>
      </c>
      <c r="C105" s="78">
        <v>39913</v>
      </c>
      <c r="D105" s="77">
        <v>10482</v>
      </c>
      <c r="E105" s="77">
        <v>147</v>
      </c>
    </row>
    <row r="106" spans="1:5" x14ac:dyDescent="0.25">
      <c r="A106" s="77" t="s">
        <v>162</v>
      </c>
      <c r="B106" s="77" t="s">
        <v>170</v>
      </c>
      <c r="C106" s="78">
        <v>39913</v>
      </c>
      <c r="D106" s="77">
        <v>10493</v>
      </c>
      <c r="E106" s="77">
        <v>608.4</v>
      </c>
    </row>
    <row r="107" spans="1:5" x14ac:dyDescent="0.25">
      <c r="A107" s="77" t="s">
        <v>162</v>
      </c>
      <c r="B107" s="77" t="s">
        <v>172</v>
      </c>
      <c r="C107" s="78">
        <v>39914</v>
      </c>
      <c r="D107" s="77">
        <v>10492</v>
      </c>
      <c r="E107" s="77">
        <v>851.2</v>
      </c>
    </row>
    <row r="108" spans="1:5" x14ac:dyDescent="0.25">
      <c r="A108" s="77" t="s">
        <v>162</v>
      </c>
      <c r="B108" s="77" t="s">
        <v>172</v>
      </c>
      <c r="C108" s="78">
        <v>39914</v>
      </c>
      <c r="D108" s="77">
        <v>10495</v>
      </c>
      <c r="E108" s="77">
        <v>278</v>
      </c>
    </row>
    <row r="109" spans="1:5" x14ac:dyDescent="0.25">
      <c r="A109" s="77" t="s">
        <v>162</v>
      </c>
      <c r="B109" s="77" t="s">
        <v>169</v>
      </c>
      <c r="C109" s="78">
        <v>39914</v>
      </c>
      <c r="D109" s="77">
        <v>10498</v>
      </c>
      <c r="E109" s="77">
        <v>575</v>
      </c>
    </row>
    <row r="110" spans="1:5" x14ac:dyDescent="0.25">
      <c r="A110" s="77" t="s">
        <v>162</v>
      </c>
      <c r="B110" s="77" t="s">
        <v>170</v>
      </c>
      <c r="C110" s="78">
        <v>39919</v>
      </c>
      <c r="D110" s="77">
        <v>10499</v>
      </c>
      <c r="E110" s="77">
        <v>1412</v>
      </c>
    </row>
    <row r="111" spans="1:5" x14ac:dyDescent="0.25">
      <c r="A111" s="77" t="s">
        <v>164</v>
      </c>
      <c r="B111" s="77" t="s">
        <v>166</v>
      </c>
      <c r="C111" s="78">
        <v>39919</v>
      </c>
      <c r="D111" s="77">
        <v>10501</v>
      </c>
      <c r="E111" s="77">
        <v>149</v>
      </c>
    </row>
    <row r="112" spans="1:5" x14ac:dyDescent="0.25">
      <c r="A112" s="77" t="s">
        <v>164</v>
      </c>
      <c r="B112" s="77" t="s">
        <v>168</v>
      </c>
      <c r="C112" s="78">
        <v>39919</v>
      </c>
      <c r="D112" s="77">
        <v>10503</v>
      </c>
      <c r="E112" s="77">
        <v>2048.5</v>
      </c>
    </row>
    <row r="113" spans="1:5" x14ac:dyDescent="0.25">
      <c r="A113" s="77" t="s">
        <v>164</v>
      </c>
      <c r="B113" s="77" t="s">
        <v>168</v>
      </c>
      <c r="C113" s="78">
        <v>39920</v>
      </c>
      <c r="D113" s="77">
        <v>10500</v>
      </c>
      <c r="E113" s="77">
        <v>523.26</v>
      </c>
    </row>
    <row r="114" spans="1:5" x14ac:dyDescent="0.25">
      <c r="A114" s="77" t="s">
        <v>162</v>
      </c>
      <c r="B114" s="77" t="s">
        <v>170</v>
      </c>
      <c r="C114" s="78">
        <v>39921</v>
      </c>
      <c r="D114" s="77">
        <v>10504</v>
      </c>
      <c r="E114" s="77">
        <v>1388.5</v>
      </c>
    </row>
    <row r="115" spans="1:5" x14ac:dyDescent="0.25">
      <c r="A115" s="77" t="s">
        <v>162</v>
      </c>
      <c r="B115" s="77" t="s">
        <v>172</v>
      </c>
      <c r="C115" s="78">
        <v>39924</v>
      </c>
      <c r="D115" s="77">
        <v>10505</v>
      </c>
      <c r="E115" s="77">
        <v>147.9</v>
      </c>
    </row>
    <row r="116" spans="1:5" x14ac:dyDescent="0.25">
      <c r="A116" s="77" t="s">
        <v>162</v>
      </c>
      <c r="B116" s="77" t="s">
        <v>170</v>
      </c>
      <c r="C116" s="78">
        <v>39924</v>
      </c>
      <c r="D116" s="77">
        <v>10511</v>
      </c>
      <c r="E116" s="77">
        <v>2550</v>
      </c>
    </row>
    <row r="117" spans="1:5" x14ac:dyDescent="0.25">
      <c r="A117" s="77" t="s">
        <v>164</v>
      </c>
      <c r="B117" s="77" t="s">
        <v>171</v>
      </c>
      <c r="C117" s="78">
        <v>39925</v>
      </c>
      <c r="D117" s="77">
        <v>10507</v>
      </c>
      <c r="E117" s="77">
        <v>749.06</v>
      </c>
    </row>
    <row r="118" spans="1:5" x14ac:dyDescent="0.25">
      <c r="A118" s="77" t="s">
        <v>164</v>
      </c>
      <c r="B118" s="77" t="s">
        <v>171</v>
      </c>
      <c r="C118" s="78">
        <v>39927</v>
      </c>
      <c r="D118" s="77">
        <v>10512</v>
      </c>
      <c r="E118" s="77">
        <v>525.29999999999995</v>
      </c>
    </row>
    <row r="119" spans="1:5" x14ac:dyDescent="0.25">
      <c r="A119" s="77" t="s">
        <v>164</v>
      </c>
      <c r="B119" s="77" t="s">
        <v>171</v>
      </c>
      <c r="C119" s="78">
        <v>39928</v>
      </c>
      <c r="D119" s="77">
        <v>10483</v>
      </c>
      <c r="E119" s="77">
        <v>668.8</v>
      </c>
    </row>
    <row r="120" spans="1:5" x14ac:dyDescent="0.25">
      <c r="A120" s="77" t="s">
        <v>164</v>
      </c>
      <c r="B120" s="77" t="s">
        <v>168</v>
      </c>
      <c r="C120" s="78">
        <v>39931</v>
      </c>
      <c r="D120" s="77">
        <v>10510</v>
      </c>
      <c r="E120" s="77">
        <v>4707.54</v>
      </c>
    </row>
    <row r="121" spans="1:5" x14ac:dyDescent="0.25">
      <c r="A121" s="77" t="s">
        <v>164</v>
      </c>
      <c r="B121" s="77" t="s">
        <v>171</v>
      </c>
      <c r="C121" s="78">
        <v>39931</v>
      </c>
      <c r="D121" s="77">
        <v>10513</v>
      </c>
      <c r="E121" s="77">
        <v>1942</v>
      </c>
    </row>
    <row r="122" spans="1:5" x14ac:dyDescent="0.25">
      <c r="A122" s="77" t="s">
        <v>162</v>
      </c>
      <c r="B122" s="77" t="s">
        <v>163</v>
      </c>
      <c r="C122" s="78">
        <v>39932</v>
      </c>
      <c r="D122" s="77">
        <v>10502</v>
      </c>
      <c r="E122" s="77">
        <v>816.3</v>
      </c>
    </row>
    <row r="123" spans="1:5" x14ac:dyDescent="0.25">
      <c r="A123" s="77" t="s">
        <v>162</v>
      </c>
      <c r="B123" s="77" t="s">
        <v>170</v>
      </c>
      <c r="C123" s="78">
        <v>39932</v>
      </c>
      <c r="D123" s="77">
        <v>10509</v>
      </c>
      <c r="E123" s="77">
        <v>136.80000000000001</v>
      </c>
    </row>
    <row r="124" spans="1:5" x14ac:dyDescent="0.25">
      <c r="A124" s="77" t="s">
        <v>162</v>
      </c>
      <c r="B124" s="77" t="s">
        <v>172</v>
      </c>
      <c r="C124" s="78">
        <v>39932</v>
      </c>
      <c r="D124" s="77">
        <v>10517</v>
      </c>
      <c r="E124" s="77">
        <v>352</v>
      </c>
    </row>
    <row r="125" spans="1:5" x14ac:dyDescent="0.25">
      <c r="A125" s="77" t="s">
        <v>162</v>
      </c>
      <c r="B125" s="77" t="s">
        <v>163</v>
      </c>
      <c r="C125" s="78">
        <v>39934</v>
      </c>
      <c r="D125" s="77">
        <v>10516</v>
      </c>
      <c r="E125" s="77">
        <v>2381.0500000000002</v>
      </c>
    </row>
    <row r="126" spans="1:5" x14ac:dyDescent="0.25">
      <c r="A126" s="77" t="s">
        <v>164</v>
      </c>
      <c r="B126" s="77" t="s">
        <v>168</v>
      </c>
      <c r="C126" s="78">
        <v>39934</v>
      </c>
      <c r="D126" s="77">
        <v>10519</v>
      </c>
      <c r="E126" s="77">
        <v>2314.1999999999998</v>
      </c>
    </row>
    <row r="127" spans="1:5" x14ac:dyDescent="0.25">
      <c r="A127" s="77" t="s">
        <v>164</v>
      </c>
      <c r="B127" s="77" t="s">
        <v>171</v>
      </c>
      <c r="C127" s="78">
        <v>39934</v>
      </c>
      <c r="D127" s="77">
        <v>10520</v>
      </c>
      <c r="E127" s="77">
        <v>200</v>
      </c>
    </row>
    <row r="128" spans="1:5" x14ac:dyDescent="0.25">
      <c r="A128" s="77" t="s">
        <v>164</v>
      </c>
      <c r="B128" s="77" t="s">
        <v>166</v>
      </c>
      <c r="C128" s="78">
        <v>39935</v>
      </c>
      <c r="D128" s="77">
        <v>10506</v>
      </c>
      <c r="E128" s="77">
        <v>415.8</v>
      </c>
    </row>
    <row r="129" spans="1:5" x14ac:dyDescent="0.25">
      <c r="A129" s="77" t="s">
        <v>162</v>
      </c>
      <c r="B129" s="77" t="s">
        <v>169</v>
      </c>
      <c r="C129" s="78">
        <v>39935</v>
      </c>
      <c r="D129" s="77">
        <v>10521</v>
      </c>
      <c r="E129" s="77">
        <v>225.5</v>
      </c>
    </row>
    <row r="130" spans="1:5" x14ac:dyDescent="0.25">
      <c r="A130" s="77" t="s">
        <v>162</v>
      </c>
      <c r="B130" s="77" t="s">
        <v>170</v>
      </c>
      <c r="C130" s="78">
        <v>39938</v>
      </c>
      <c r="D130" s="77">
        <v>10518</v>
      </c>
      <c r="E130" s="77">
        <v>4150.05</v>
      </c>
    </row>
    <row r="131" spans="1:5" x14ac:dyDescent="0.25">
      <c r="A131" s="77" t="s">
        <v>162</v>
      </c>
      <c r="B131" s="77" t="s">
        <v>170</v>
      </c>
      <c r="C131" s="78">
        <v>39939</v>
      </c>
      <c r="D131" s="77">
        <v>10522</v>
      </c>
      <c r="E131" s="77">
        <v>2318.2399999999998</v>
      </c>
    </row>
    <row r="132" spans="1:5" x14ac:dyDescent="0.25">
      <c r="A132" s="77" t="s">
        <v>162</v>
      </c>
      <c r="B132" s="77" t="s">
        <v>167</v>
      </c>
      <c r="C132" s="78">
        <v>39940</v>
      </c>
      <c r="D132" s="77">
        <v>10524</v>
      </c>
      <c r="E132" s="77">
        <v>3192.65</v>
      </c>
    </row>
    <row r="133" spans="1:5" x14ac:dyDescent="0.25">
      <c r="A133" s="77" t="s">
        <v>164</v>
      </c>
      <c r="B133" s="77" t="s">
        <v>171</v>
      </c>
      <c r="C133" s="78">
        <v>39940</v>
      </c>
      <c r="D133" s="77">
        <v>10527</v>
      </c>
      <c r="E133" s="77">
        <v>1503</v>
      </c>
    </row>
    <row r="134" spans="1:5" x14ac:dyDescent="0.25">
      <c r="A134" s="77" t="s">
        <v>164</v>
      </c>
      <c r="B134" s="77" t="s">
        <v>168</v>
      </c>
      <c r="C134" s="78">
        <v>39942</v>
      </c>
      <c r="D134" s="77">
        <v>10528</v>
      </c>
      <c r="E134" s="77">
        <v>392.2</v>
      </c>
    </row>
    <row r="135" spans="1:5" x14ac:dyDescent="0.25">
      <c r="A135" s="77" t="s">
        <v>164</v>
      </c>
      <c r="B135" s="77" t="s">
        <v>165</v>
      </c>
      <c r="C135" s="78">
        <v>39942</v>
      </c>
      <c r="D135" s="77">
        <v>10529</v>
      </c>
      <c r="E135" s="77">
        <v>946</v>
      </c>
    </row>
    <row r="136" spans="1:5" x14ac:dyDescent="0.25">
      <c r="A136" s="77" t="s">
        <v>162</v>
      </c>
      <c r="B136" s="77" t="s">
        <v>172</v>
      </c>
      <c r="C136" s="78">
        <v>39945</v>
      </c>
      <c r="D136" s="77">
        <v>10530</v>
      </c>
      <c r="E136" s="77">
        <v>4180</v>
      </c>
    </row>
    <row r="137" spans="1:5" x14ac:dyDescent="0.25">
      <c r="A137" s="77" t="s">
        <v>164</v>
      </c>
      <c r="B137" s="77" t="s">
        <v>171</v>
      </c>
      <c r="C137" s="78">
        <v>39945</v>
      </c>
      <c r="D137" s="77">
        <v>10532</v>
      </c>
      <c r="E137" s="77">
        <v>796.35</v>
      </c>
    </row>
    <row r="138" spans="1:5" x14ac:dyDescent="0.25">
      <c r="A138" s="77" t="s">
        <v>162</v>
      </c>
      <c r="B138" s="77" t="s">
        <v>167</v>
      </c>
      <c r="C138" s="78">
        <v>39946</v>
      </c>
      <c r="D138" s="77">
        <v>10508</v>
      </c>
      <c r="E138" s="77">
        <v>240</v>
      </c>
    </row>
    <row r="139" spans="1:5" x14ac:dyDescent="0.25">
      <c r="A139" s="77" t="s">
        <v>162</v>
      </c>
      <c r="B139" s="77" t="s">
        <v>169</v>
      </c>
      <c r="C139" s="78">
        <v>39947</v>
      </c>
      <c r="D139" s="77">
        <v>10534</v>
      </c>
      <c r="E139" s="77">
        <v>465.7</v>
      </c>
    </row>
    <row r="140" spans="1:5" x14ac:dyDescent="0.25">
      <c r="A140" s="77" t="s">
        <v>162</v>
      </c>
      <c r="B140" s="77" t="s">
        <v>170</v>
      </c>
      <c r="C140" s="78">
        <v>39948</v>
      </c>
      <c r="D140" s="77">
        <v>10526</v>
      </c>
      <c r="E140" s="77">
        <v>1151.4000000000001</v>
      </c>
    </row>
    <row r="141" spans="1:5" x14ac:dyDescent="0.25">
      <c r="A141" s="77" t="s">
        <v>162</v>
      </c>
      <c r="B141" s="77" t="s">
        <v>172</v>
      </c>
      <c r="C141" s="78">
        <v>39949</v>
      </c>
      <c r="D141" s="77">
        <v>10514</v>
      </c>
      <c r="E141" s="77">
        <v>8623.4500000000007</v>
      </c>
    </row>
    <row r="142" spans="1:5" x14ac:dyDescent="0.25">
      <c r="A142" s="77" t="s">
        <v>164</v>
      </c>
      <c r="B142" s="77" t="s">
        <v>166</v>
      </c>
      <c r="C142" s="78">
        <v>39949</v>
      </c>
      <c r="D142" s="77">
        <v>10538</v>
      </c>
      <c r="E142" s="77">
        <v>139.80000000000001</v>
      </c>
    </row>
    <row r="143" spans="1:5" x14ac:dyDescent="0.25">
      <c r="A143" s="77" t="s">
        <v>164</v>
      </c>
      <c r="B143" s="77" t="s">
        <v>171</v>
      </c>
      <c r="C143" s="78">
        <v>39952</v>
      </c>
      <c r="D143" s="77">
        <v>10531</v>
      </c>
      <c r="E143" s="77">
        <v>110</v>
      </c>
    </row>
    <row r="144" spans="1:5" x14ac:dyDescent="0.25">
      <c r="A144" s="77" t="s">
        <v>162</v>
      </c>
      <c r="B144" s="77" t="s">
        <v>167</v>
      </c>
      <c r="C144" s="78">
        <v>39952</v>
      </c>
      <c r="D144" s="77">
        <v>10537</v>
      </c>
      <c r="E144" s="77">
        <v>1823.8</v>
      </c>
    </row>
    <row r="145" spans="1:5" x14ac:dyDescent="0.25">
      <c r="A145" s="77" t="s">
        <v>162</v>
      </c>
      <c r="B145" s="77" t="s">
        <v>170</v>
      </c>
      <c r="C145" s="78">
        <v>39954</v>
      </c>
      <c r="D145" s="77">
        <v>10535</v>
      </c>
      <c r="E145" s="77">
        <v>1940.85</v>
      </c>
    </row>
    <row r="146" spans="1:5" x14ac:dyDescent="0.25">
      <c r="A146" s="77" t="s">
        <v>162</v>
      </c>
      <c r="B146" s="77" t="s">
        <v>169</v>
      </c>
      <c r="C146" s="78">
        <v>39955</v>
      </c>
      <c r="D146" s="77">
        <v>10533</v>
      </c>
      <c r="E146" s="77">
        <v>2222.1999999999998</v>
      </c>
    </row>
    <row r="147" spans="1:5" x14ac:dyDescent="0.25">
      <c r="A147" s="77" t="s">
        <v>162</v>
      </c>
      <c r="B147" s="77" t="s">
        <v>163</v>
      </c>
      <c r="C147" s="78">
        <v>39956</v>
      </c>
      <c r="D147" s="77">
        <v>10515</v>
      </c>
      <c r="E147" s="77">
        <v>9921.2999999999993</v>
      </c>
    </row>
    <row r="148" spans="1:5" x14ac:dyDescent="0.25">
      <c r="A148" s="77" t="s">
        <v>162</v>
      </c>
      <c r="B148" s="77" t="s">
        <v>167</v>
      </c>
      <c r="C148" s="78">
        <v>39956</v>
      </c>
      <c r="D148" s="77">
        <v>10525</v>
      </c>
      <c r="E148" s="77">
        <v>818.4</v>
      </c>
    </row>
    <row r="149" spans="1:5" x14ac:dyDescent="0.25">
      <c r="A149" s="77" t="s">
        <v>164</v>
      </c>
      <c r="B149" s="77" t="s">
        <v>168</v>
      </c>
      <c r="C149" s="78">
        <v>39956</v>
      </c>
      <c r="D149" s="77">
        <v>10539</v>
      </c>
      <c r="E149" s="77">
        <v>355.5</v>
      </c>
    </row>
    <row r="150" spans="1:5" x14ac:dyDescent="0.25">
      <c r="A150" s="77" t="s">
        <v>162</v>
      </c>
      <c r="B150" s="77" t="s">
        <v>169</v>
      </c>
      <c r="C150" s="78">
        <v>39956</v>
      </c>
      <c r="D150" s="77">
        <v>10543</v>
      </c>
      <c r="E150" s="77">
        <v>1504.5</v>
      </c>
    </row>
    <row r="151" spans="1:5" x14ac:dyDescent="0.25">
      <c r="A151" s="77" t="s">
        <v>162</v>
      </c>
      <c r="B151" s="77" t="s">
        <v>167</v>
      </c>
      <c r="C151" s="78">
        <v>39959</v>
      </c>
      <c r="D151" s="77">
        <v>10542</v>
      </c>
      <c r="E151" s="77">
        <v>469.11</v>
      </c>
    </row>
    <row r="152" spans="1:5" x14ac:dyDescent="0.25">
      <c r="A152" s="77" t="s">
        <v>162</v>
      </c>
      <c r="B152" s="77" t="s">
        <v>167</v>
      </c>
      <c r="C152" s="78">
        <v>39960</v>
      </c>
      <c r="D152" s="77">
        <v>10546</v>
      </c>
      <c r="E152" s="77">
        <v>2812</v>
      </c>
    </row>
    <row r="153" spans="1:5" x14ac:dyDescent="0.25">
      <c r="A153" s="77" t="s">
        <v>162</v>
      </c>
      <c r="B153" s="77" t="s">
        <v>163</v>
      </c>
      <c r="C153" s="78">
        <v>39962</v>
      </c>
      <c r="D153" s="77">
        <v>10541</v>
      </c>
      <c r="E153" s="77">
        <v>1946.52</v>
      </c>
    </row>
    <row r="154" spans="1:5" x14ac:dyDescent="0.25">
      <c r="A154" s="77" t="s">
        <v>164</v>
      </c>
      <c r="B154" s="77" t="s">
        <v>171</v>
      </c>
      <c r="C154" s="78">
        <v>39963</v>
      </c>
      <c r="D154" s="77">
        <v>10523</v>
      </c>
      <c r="E154" s="77">
        <v>2444.31</v>
      </c>
    </row>
    <row r="155" spans="1:5" x14ac:dyDescent="0.25">
      <c r="A155" s="77" t="s">
        <v>162</v>
      </c>
      <c r="B155" s="77" t="s">
        <v>170</v>
      </c>
      <c r="C155" s="78">
        <v>39963</v>
      </c>
      <c r="D155" s="77">
        <v>10544</v>
      </c>
      <c r="E155" s="77">
        <v>417.2</v>
      </c>
    </row>
    <row r="156" spans="1:5" x14ac:dyDescent="0.25">
      <c r="A156" s="77" t="s">
        <v>164</v>
      </c>
      <c r="B156" s="77" t="s">
        <v>165</v>
      </c>
      <c r="C156" s="78">
        <v>39963</v>
      </c>
      <c r="D156" s="77">
        <v>10549</v>
      </c>
      <c r="E156" s="77">
        <v>3554.27</v>
      </c>
    </row>
    <row r="157" spans="1:5" x14ac:dyDescent="0.25">
      <c r="A157" s="77" t="s">
        <v>162</v>
      </c>
      <c r="B157" s="77" t="s">
        <v>172</v>
      </c>
      <c r="C157" s="78">
        <v>39966</v>
      </c>
      <c r="D157" s="77">
        <v>10547</v>
      </c>
      <c r="E157" s="77">
        <v>1792.8</v>
      </c>
    </row>
    <row r="158" spans="1:5" x14ac:dyDescent="0.25">
      <c r="A158" s="77" t="s">
        <v>162</v>
      </c>
      <c r="B158" s="77" t="s">
        <v>172</v>
      </c>
      <c r="C158" s="78">
        <v>39966</v>
      </c>
      <c r="D158" s="77">
        <v>10548</v>
      </c>
      <c r="E158" s="77">
        <v>240.1</v>
      </c>
    </row>
    <row r="159" spans="1:5" x14ac:dyDescent="0.25">
      <c r="A159" s="77" t="s">
        <v>162</v>
      </c>
      <c r="B159" s="77" t="s">
        <v>163</v>
      </c>
      <c r="C159" s="78">
        <v>39967</v>
      </c>
      <c r="D159" s="77">
        <v>10553</v>
      </c>
      <c r="E159" s="77">
        <v>1546.3</v>
      </c>
    </row>
    <row r="160" spans="1:5" x14ac:dyDescent="0.25">
      <c r="A160" s="77" t="s">
        <v>164</v>
      </c>
      <c r="B160" s="77" t="s">
        <v>168</v>
      </c>
      <c r="C160" s="78">
        <v>39968</v>
      </c>
      <c r="D160" s="77">
        <v>10555</v>
      </c>
      <c r="E160" s="77">
        <v>2944.4</v>
      </c>
    </row>
    <row r="161" spans="1:5" x14ac:dyDescent="0.25">
      <c r="A161" s="77" t="s">
        <v>162</v>
      </c>
      <c r="B161" s="77" t="s">
        <v>163</v>
      </c>
      <c r="C161" s="78">
        <v>39969</v>
      </c>
      <c r="D161" s="77">
        <v>10552</v>
      </c>
      <c r="E161" s="77">
        <v>880.5</v>
      </c>
    </row>
    <row r="162" spans="1:5" x14ac:dyDescent="0.25">
      <c r="A162" s="77" t="s">
        <v>162</v>
      </c>
      <c r="B162" s="77" t="s">
        <v>170</v>
      </c>
      <c r="C162" s="78">
        <v>39969</v>
      </c>
      <c r="D162" s="77">
        <v>10554</v>
      </c>
      <c r="E162" s="77">
        <v>1728.52</v>
      </c>
    </row>
    <row r="163" spans="1:5" x14ac:dyDescent="0.25">
      <c r="A163" s="77" t="s">
        <v>162</v>
      </c>
      <c r="B163" s="77" t="s">
        <v>172</v>
      </c>
      <c r="C163" s="78">
        <v>39970</v>
      </c>
      <c r="D163" s="77">
        <v>10536</v>
      </c>
      <c r="E163" s="77">
        <v>1645</v>
      </c>
    </row>
    <row r="164" spans="1:5" x14ac:dyDescent="0.25">
      <c r="A164" s="77" t="s">
        <v>164</v>
      </c>
      <c r="B164" s="77" t="s">
        <v>171</v>
      </c>
      <c r="C164" s="78">
        <v>39970</v>
      </c>
      <c r="D164" s="77">
        <v>10550</v>
      </c>
      <c r="E164" s="77">
        <v>683.3</v>
      </c>
    </row>
    <row r="165" spans="1:5" x14ac:dyDescent="0.25">
      <c r="A165" s="77" t="s">
        <v>162</v>
      </c>
      <c r="B165" s="77" t="s">
        <v>170</v>
      </c>
      <c r="C165" s="78">
        <v>39970</v>
      </c>
      <c r="D165" s="77">
        <v>10551</v>
      </c>
      <c r="E165" s="77">
        <v>1677.3</v>
      </c>
    </row>
    <row r="166" spans="1:5" x14ac:dyDescent="0.25">
      <c r="A166" s="77" t="s">
        <v>164</v>
      </c>
      <c r="B166" s="77" t="s">
        <v>166</v>
      </c>
      <c r="C166" s="78">
        <v>39970</v>
      </c>
      <c r="D166" s="77">
        <v>10557</v>
      </c>
      <c r="E166" s="77">
        <v>1152.5</v>
      </c>
    </row>
    <row r="167" spans="1:5" x14ac:dyDescent="0.25">
      <c r="A167" s="77" t="s">
        <v>162</v>
      </c>
      <c r="B167" s="77" t="s">
        <v>169</v>
      </c>
      <c r="C167" s="78">
        <v>39973</v>
      </c>
      <c r="D167" s="77">
        <v>10560</v>
      </c>
      <c r="E167" s="77">
        <v>1072.42</v>
      </c>
    </row>
    <row r="168" spans="1:5" x14ac:dyDescent="0.25">
      <c r="A168" s="77" t="s">
        <v>162</v>
      </c>
      <c r="B168" s="77" t="s">
        <v>163</v>
      </c>
      <c r="C168" s="78">
        <v>39973</v>
      </c>
      <c r="D168" s="77">
        <v>10561</v>
      </c>
      <c r="E168" s="77">
        <v>2844.5</v>
      </c>
    </row>
    <row r="169" spans="1:5" x14ac:dyDescent="0.25">
      <c r="A169" s="77" t="s">
        <v>162</v>
      </c>
      <c r="B169" s="77" t="s">
        <v>167</v>
      </c>
      <c r="C169" s="78">
        <v>39974</v>
      </c>
      <c r="D169" s="77">
        <v>10558</v>
      </c>
      <c r="E169" s="77">
        <v>2142.9</v>
      </c>
    </row>
    <row r="170" spans="1:5" x14ac:dyDescent="0.25">
      <c r="A170" s="77" t="s">
        <v>162</v>
      </c>
      <c r="B170" s="77" t="s">
        <v>167</v>
      </c>
      <c r="C170" s="78">
        <v>39976</v>
      </c>
      <c r="D170" s="77">
        <v>10562</v>
      </c>
      <c r="E170" s="77">
        <v>488.7</v>
      </c>
    </row>
    <row r="171" spans="1:5" x14ac:dyDescent="0.25">
      <c r="A171" s="77" t="s">
        <v>162</v>
      </c>
      <c r="B171" s="77" t="s">
        <v>172</v>
      </c>
      <c r="C171" s="78">
        <v>39977</v>
      </c>
      <c r="D171" s="77">
        <v>10540</v>
      </c>
      <c r="E171" s="77">
        <v>10191.700000000001</v>
      </c>
    </row>
    <row r="172" spans="1:5" x14ac:dyDescent="0.25">
      <c r="A172" s="77" t="s">
        <v>162</v>
      </c>
      <c r="B172" s="77" t="s">
        <v>163</v>
      </c>
      <c r="C172" s="78">
        <v>39977</v>
      </c>
      <c r="D172" s="77">
        <v>10556</v>
      </c>
      <c r="E172" s="77">
        <v>835.2</v>
      </c>
    </row>
    <row r="173" spans="1:5" x14ac:dyDescent="0.25">
      <c r="A173" s="77" t="s">
        <v>164</v>
      </c>
      <c r="B173" s="77" t="s">
        <v>168</v>
      </c>
      <c r="C173" s="78">
        <v>39977</v>
      </c>
      <c r="D173" s="77">
        <v>10559</v>
      </c>
      <c r="E173" s="77">
        <v>520.41</v>
      </c>
    </row>
    <row r="174" spans="1:5" x14ac:dyDescent="0.25">
      <c r="A174" s="77" t="s">
        <v>162</v>
      </c>
      <c r="B174" s="77" t="s">
        <v>170</v>
      </c>
      <c r="C174" s="78">
        <v>39980</v>
      </c>
      <c r="D174" s="77">
        <v>10564</v>
      </c>
      <c r="E174" s="77">
        <v>1234.05</v>
      </c>
    </row>
    <row r="175" spans="1:5" x14ac:dyDescent="0.25">
      <c r="A175" s="77" t="s">
        <v>162</v>
      </c>
      <c r="B175" s="77" t="s">
        <v>167</v>
      </c>
      <c r="C175" s="78">
        <v>39981</v>
      </c>
      <c r="D175" s="77">
        <v>10567</v>
      </c>
      <c r="E175" s="77">
        <v>2519</v>
      </c>
    </row>
    <row r="176" spans="1:5" x14ac:dyDescent="0.25">
      <c r="A176" s="77" t="s">
        <v>162</v>
      </c>
      <c r="B176" s="77" t="s">
        <v>169</v>
      </c>
      <c r="C176" s="78">
        <v>39982</v>
      </c>
      <c r="D176" s="77">
        <v>10565</v>
      </c>
      <c r="E176" s="77">
        <v>639.9</v>
      </c>
    </row>
    <row r="177" spans="1:5" x14ac:dyDescent="0.25">
      <c r="A177" s="77" t="s">
        <v>164</v>
      </c>
      <c r="B177" s="77" t="s">
        <v>166</v>
      </c>
      <c r="C177" s="78">
        <v>39982</v>
      </c>
      <c r="D177" s="77">
        <v>10566</v>
      </c>
      <c r="E177" s="77">
        <v>1761</v>
      </c>
    </row>
    <row r="178" spans="1:5" x14ac:dyDescent="0.25">
      <c r="A178" s="77" t="s">
        <v>162</v>
      </c>
      <c r="B178" s="77" t="s">
        <v>172</v>
      </c>
      <c r="C178" s="78">
        <v>39983</v>
      </c>
      <c r="D178" s="77">
        <v>10570</v>
      </c>
      <c r="E178" s="77">
        <v>2465.25</v>
      </c>
    </row>
    <row r="179" spans="1:5" x14ac:dyDescent="0.25">
      <c r="A179" s="77" t="s">
        <v>164</v>
      </c>
      <c r="B179" s="77" t="s">
        <v>171</v>
      </c>
      <c r="C179" s="78">
        <v>39984</v>
      </c>
      <c r="D179" s="77">
        <v>10573</v>
      </c>
      <c r="E179" s="77">
        <v>2082</v>
      </c>
    </row>
    <row r="180" spans="1:5" x14ac:dyDescent="0.25">
      <c r="A180" s="77" t="s">
        <v>162</v>
      </c>
      <c r="B180" s="77" t="s">
        <v>163</v>
      </c>
      <c r="C180" s="78">
        <v>39988</v>
      </c>
      <c r="D180" s="77">
        <v>10563</v>
      </c>
      <c r="E180" s="77">
        <v>965</v>
      </c>
    </row>
    <row r="181" spans="1:5" x14ac:dyDescent="0.25">
      <c r="A181" s="77" t="s">
        <v>162</v>
      </c>
      <c r="B181" s="77" t="s">
        <v>172</v>
      </c>
      <c r="C181" s="78">
        <v>39989</v>
      </c>
      <c r="D181" s="77">
        <v>10572</v>
      </c>
      <c r="E181" s="77">
        <v>1501.08</v>
      </c>
    </row>
    <row r="182" spans="1:5" x14ac:dyDescent="0.25">
      <c r="A182" s="77" t="s">
        <v>162</v>
      </c>
      <c r="B182" s="77" t="s">
        <v>169</v>
      </c>
      <c r="C182" s="78">
        <v>39990</v>
      </c>
      <c r="D182" s="77">
        <v>10545</v>
      </c>
      <c r="E182" s="77">
        <v>210</v>
      </c>
    </row>
    <row r="183" spans="1:5" x14ac:dyDescent="0.25">
      <c r="A183" s="77" t="s">
        <v>162</v>
      </c>
      <c r="B183" s="77" t="s">
        <v>170</v>
      </c>
      <c r="C183" s="78">
        <v>39994</v>
      </c>
      <c r="D183" s="77">
        <v>10574</v>
      </c>
      <c r="E183" s="77">
        <v>764.3</v>
      </c>
    </row>
    <row r="184" spans="1:5" x14ac:dyDescent="0.25">
      <c r="A184" s="77" t="s">
        <v>164</v>
      </c>
      <c r="B184" s="77" t="s">
        <v>165</v>
      </c>
      <c r="C184" s="78">
        <v>39994</v>
      </c>
      <c r="D184" s="77">
        <v>10575</v>
      </c>
      <c r="E184" s="77">
        <v>2147.4</v>
      </c>
    </row>
    <row r="185" spans="1:5" x14ac:dyDescent="0.25">
      <c r="A185" s="77" t="s">
        <v>162</v>
      </c>
      <c r="B185" s="77" t="s">
        <v>172</v>
      </c>
      <c r="C185" s="78">
        <v>39994</v>
      </c>
      <c r="D185" s="77">
        <v>10576</v>
      </c>
      <c r="E185" s="77">
        <v>838.45</v>
      </c>
    </row>
    <row r="186" spans="1:5" x14ac:dyDescent="0.25">
      <c r="A186" s="77" t="s">
        <v>164</v>
      </c>
      <c r="B186" s="77" t="s">
        <v>166</v>
      </c>
      <c r="C186" s="78">
        <v>39994</v>
      </c>
      <c r="D186" s="77">
        <v>10577</v>
      </c>
      <c r="E186" s="77">
        <v>569</v>
      </c>
    </row>
    <row r="187" spans="1:5" x14ac:dyDescent="0.25">
      <c r="A187" s="77" t="s">
        <v>162</v>
      </c>
      <c r="B187" s="77" t="s">
        <v>170</v>
      </c>
      <c r="C187" s="78">
        <v>39995</v>
      </c>
      <c r="D187" s="77">
        <v>10580</v>
      </c>
      <c r="E187" s="77">
        <v>1013.74</v>
      </c>
    </row>
    <row r="188" spans="1:5" x14ac:dyDescent="0.25">
      <c r="A188" s="77" t="s">
        <v>162</v>
      </c>
      <c r="B188" s="77" t="s">
        <v>172</v>
      </c>
      <c r="C188" s="78">
        <v>39996</v>
      </c>
      <c r="D188" s="77">
        <v>10581</v>
      </c>
      <c r="E188" s="77">
        <v>310</v>
      </c>
    </row>
    <row r="189" spans="1:5" x14ac:dyDescent="0.25">
      <c r="A189" s="77" t="s">
        <v>162</v>
      </c>
      <c r="B189" s="77" t="s">
        <v>169</v>
      </c>
      <c r="C189" s="78">
        <v>39998</v>
      </c>
      <c r="D189" s="77">
        <v>10571</v>
      </c>
      <c r="E189" s="77">
        <v>550.59</v>
      </c>
    </row>
    <row r="190" spans="1:5" x14ac:dyDescent="0.25">
      <c r="A190" s="77" t="s">
        <v>162</v>
      </c>
      <c r="B190" s="77" t="s">
        <v>167</v>
      </c>
      <c r="C190" s="78">
        <v>39998</v>
      </c>
      <c r="D190" s="77">
        <v>10579</v>
      </c>
      <c r="E190" s="77">
        <v>317.75</v>
      </c>
    </row>
    <row r="191" spans="1:5" x14ac:dyDescent="0.25">
      <c r="A191" s="77" t="s">
        <v>162</v>
      </c>
      <c r="B191" s="77" t="s">
        <v>163</v>
      </c>
      <c r="C191" s="78">
        <v>39998</v>
      </c>
      <c r="D191" s="77">
        <v>10583</v>
      </c>
      <c r="E191" s="77">
        <v>2237.5</v>
      </c>
    </row>
    <row r="192" spans="1:5" x14ac:dyDescent="0.25">
      <c r="A192" s="77" t="s">
        <v>162</v>
      </c>
      <c r="B192" s="77" t="s">
        <v>170</v>
      </c>
      <c r="C192" s="78">
        <v>39998</v>
      </c>
      <c r="D192" s="77">
        <v>10584</v>
      </c>
      <c r="E192" s="77">
        <v>593.75</v>
      </c>
    </row>
    <row r="193" spans="1:5" x14ac:dyDescent="0.25">
      <c r="A193" s="77" t="s">
        <v>162</v>
      </c>
      <c r="B193" s="77" t="s">
        <v>172</v>
      </c>
      <c r="C193" s="78">
        <v>40003</v>
      </c>
      <c r="D193" s="77">
        <v>10568</v>
      </c>
      <c r="E193" s="77">
        <v>155</v>
      </c>
    </row>
    <row r="194" spans="1:5" x14ac:dyDescent="0.25">
      <c r="A194" s="77" t="s">
        <v>164</v>
      </c>
      <c r="B194" s="77" t="s">
        <v>166</v>
      </c>
      <c r="C194" s="78">
        <v>40003</v>
      </c>
      <c r="D194" s="77">
        <v>10586</v>
      </c>
      <c r="E194" s="77">
        <v>23.8</v>
      </c>
    </row>
    <row r="195" spans="1:5" x14ac:dyDescent="0.25">
      <c r="A195" s="77" t="s">
        <v>162</v>
      </c>
      <c r="B195" s="77" t="s">
        <v>167</v>
      </c>
      <c r="C195" s="78">
        <v>40003</v>
      </c>
      <c r="D195" s="77">
        <v>10587</v>
      </c>
      <c r="E195" s="77">
        <v>807.38</v>
      </c>
    </row>
    <row r="196" spans="1:5" x14ac:dyDescent="0.25">
      <c r="A196" s="77" t="s">
        <v>164</v>
      </c>
      <c r="B196" s="77" t="s">
        <v>171</v>
      </c>
      <c r="C196" s="78">
        <v>40004</v>
      </c>
      <c r="D196" s="77">
        <v>10585</v>
      </c>
      <c r="E196" s="77">
        <v>142.5</v>
      </c>
    </row>
    <row r="197" spans="1:5" x14ac:dyDescent="0.25">
      <c r="A197" s="77" t="s">
        <v>162</v>
      </c>
      <c r="B197" s="77" t="s">
        <v>163</v>
      </c>
      <c r="C197" s="78">
        <v>40004</v>
      </c>
      <c r="D197" s="77">
        <v>10588</v>
      </c>
      <c r="E197" s="77">
        <v>3120</v>
      </c>
    </row>
    <row r="198" spans="1:5" x14ac:dyDescent="0.25">
      <c r="A198" s="77" t="s">
        <v>164</v>
      </c>
      <c r="B198" s="77" t="s">
        <v>165</v>
      </c>
      <c r="C198" s="78">
        <v>40005</v>
      </c>
      <c r="D198" s="77">
        <v>10569</v>
      </c>
      <c r="E198" s="77">
        <v>890</v>
      </c>
    </row>
    <row r="199" spans="1:5" x14ac:dyDescent="0.25">
      <c r="A199" s="77" t="s">
        <v>162</v>
      </c>
      <c r="B199" s="77" t="s">
        <v>172</v>
      </c>
      <c r="C199" s="78">
        <v>40008</v>
      </c>
      <c r="D199" s="77">
        <v>10582</v>
      </c>
      <c r="E199" s="77">
        <v>330</v>
      </c>
    </row>
    <row r="200" spans="1:5" x14ac:dyDescent="0.25">
      <c r="A200" s="77" t="s">
        <v>162</v>
      </c>
      <c r="B200" s="77" t="s">
        <v>169</v>
      </c>
      <c r="C200" s="78">
        <v>40008</v>
      </c>
      <c r="D200" s="77">
        <v>10589</v>
      </c>
      <c r="E200" s="77">
        <v>72</v>
      </c>
    </row>
    <row r="201" spans="1:5" x14ac:dyDescent="0.25">
      <c r="A201" s="77" t="s">
        <v>162</v>
      </c>
      <c r="B201" s="77" t="s">
        <v>170</v>
      </c>
      <c r="C201" s="78">
        <v>40008</v>
      </c>
      <c r="D201" s="77">
        <v>10590</v>
      </c>
      <c r="E201" s="77">
        <v>1101</v>
      </c>
    </row>
    <row r="202" spans="1:5" x14ac:dyDescent="0.25">
      <c r="A202" s="77" t="s">
        <v>162</v>
      </c>
      <c r="B202" s="77" t="s">
        <v>163</v>
      </c>
      <c r="C202" s="78">
        <v>40008</v>
      </c>
      <c r="D202" s="77">
        <v>10595</v>
      </c>
      <c r="E202" s="77">
        <v>4725</v>
      </c>
    </row>
    <row r="203" spans="1:5" x14ac:dyDescent="0.25">
      <c r="A203" s="77" t="s">
        <v>162</v>
      </c>
      <c r="B203" s="77" t="s">
        <v>167</v>
      </c>
      <c r="C203" s="78">
        <v>40010</v>
      </c>
      <c r="D203" s="77">
        <v>10591</v>
      </c>
      <c r="E203" s="77">
        <v>812.5</v>
      </c>
    </row>
    <row r="204" spans="1:5" x14ac:dyDescent="0.25">
      <c r="A204" s="77" t="s">
        <v>162</v>
      </c>
      <c r="B204" s="77" t="s">
        <v>172</v>
      </c>
      <c r="C204" s="78">
        <v>40010</v>
      </c>
      <c r="D204" s="77">
        <v>10592</v>
      </c>
      <c r="E204" s="77">
        <v>516.46</v>
      </c>
    </row>
    <row r="205" spans="1:5" x14ac:dyDescent="0.25">
      <c r="A205" s="77" t="s">
        <v>162</v>
      </c>
      <c r="B205" s="77" t="s">
        <v>172</v>
      </c>
      <c r="C205" s="78">
        <v>40010</v>
      </c>
      <c r="D205" s="77">
        <v>10594</v>
      </c>
      <c r="E205" s="77">
        <v>565.5</v>
      </c>
    </row>
    <row r="206" spans="1:5" x14ac:dyDescent="0.25">
      <c r="A206" s="77" t="s">
        <v>164</v>
      </c>
      <c r="B206" s="77" t="s">
        <v>171</v>
      </c>
      <c r="C206" s="78">
        <v>40012</v>
      </c>
      <c r="D206" s="77">
        <v>10597</v>
      </c>
      <c r="E206" s="77">
        <v>718.08</v>
      </c>
    </row>
    <row r="207" spans="1:5" x14ac:dyDescent="0.25">
      <c r="A207" s="77" t="s">
        <v>162</v>
      </c>
      <c r="B207" s="77" t="s">
        <v>167</v>
      </c>
      <c r="C207" s="78">
        <v>40012</v>
      </c>
      <c r="D207" s="77">
        <v>10598</v>
      </c>
      <c r="E207" s="77">
        <v>2388.5</v>
      </c>
    </row>
    <row r="208" spans="1:5" x14ac:dyDescent="0.25">
      <c r="A208" s="77" t="s">
        <v>164</v>
      </c>
      <c r="B208" s="77" t="s">
        <v>168</v>
      </c>
      <c r="C208" s="78">
        <v>40015</v>
      </c>
      <c r="D208" s="77">
        <v>10599</v>
      </c>
      <c r="E208" s="77">
        <v>493</v>
      </c>
    </row>
    <row r="209" spans="1:5" x14ac:dyDescent="0.25">
      <c r="A209" s="77" t="s">
        <v>162</v>
      </c>
      <c r="B209" s="77" t="s">
        <v>170</v>
      </c>
      <c r="C209" s="78">
        <v>40015</v>
      </c>
      <c r="D209" s="77">
        <v>10600</v>
      </c>
      <c r="E209" s="77">
        <v>479.8</v>
      </c>
    </row>
    <row r="210" spans="1:5" x14ac:dyDescent="0.25">
      <c r="A210" s="77" t="s">
        <v>164</v>
      </c>
      <c r="B210" s="77" t="s">
        <v>171</v>
      </c>
      <c r="C210" s="78">
        <v>40016</v>
      </c>
      <c r="D210" s="77">
        <v>10601</v>
      </c>
      <c r="E210" s="77">
        <v>2285</v>
      </c>
    </row>
    <row r="211" spans="1:5" x14ac:dyDescent="0.25">
      <c r="A211" s="77" t="s">
        <v>162</v>
      </c>
      <c r="B211" s="77" t="s">
        <v>169</v>
      </c>
      <c r="C211" s="78">
        <v>40016</v>
      </c>
      <c r="D211" s="77">
        <v>10602</v>
      </c>
      <c r="E211" s="77">
        <v>48.75</v>
      </c>
    </row>
    <row r="212" spans="1:5" x14ac:dyDescent="0.25">
      <c r="A212" s="77" t="s">
        <v>162</v>
      </c>
      <c r="B212" s="77" t="s">
        <v>170</v>
      </c>
      <c r="C212" s="78">
        <v>40019</v>
      </c>
      <c r="D212" s="77">
        <v>10578</v>
      </c>
      <c r="E212" s="77">
        <v>477</v>
      </c>
    </row>
    <row r="213" spans="1:5" x14ac:dyDescent="0.25">
      <c r="A213" s="77" t="s">
        <v>164</v>
      </c>
      <c r="B213" s="77" t="s">
        <v>165</v>
      </c>
      <c r="C213" s="78">
        <v>40019</v>
      </c>
      <c r="D213" s="77">
        <v>10607</v>
      </c>
      <c r="E213" s="77">
        <v>6475.4</v>
      </c>
    </row>
    <row r="214" spans="1:5" x14ac:dyDescent="0.25">
      <c r="A214" s="77" t="s">
        <v>162</v>
      </c>
      <c r="B214" s="77" t="s">
        <v>167</v>
      </c>
      <c r="C214" s="78">
        <v>40023</v>
      </c>
      <c r="D214" s="77">
        <v>10604</v>
      </c>
      <c r="E214" s="77">
        <v>230.85</v>
      </c>
    </row>
    <row r="215" spans="1:5" x14ac:dyDescent="0.25">
      <c r="A215" s="77" t="s">
        <v>162</v>
      </c>
      <c r="B215" s="77" t="s">
        <v>167</v>
      </c>
      <c r="C215" s="78">
        <v>40023</v>
      </c>
      <c r="D215" s="77">
        <v>10605</v>
      </c>
      <c r="E215" s="77">
        <v>4109.6899999999996</v>
      </c>
    </row>
    <row r="216" spans="1:5" x14ac:dyDescent="0.25">
      <c r="A216" s="77" t="s">
        <v>164</v>
      </c>
      <c r="B216" s="77" t="s">
        <v>171</v>
      </c>
      <c r="C216" s="78">
        <v>40024</v>
      </c>
      <c r="D216" s="77">
        <v>10609</v>
      </c>
      <c r="E216" s="77">
        <v>424</v>
      </c>
    </row>
    <row r="217" spans="1:5" x14ac:dyDescent="0.25">
      <c r="A217" s="77" t="s">
        <v>162</v>
      </c>
      <c r="B217" s="77" t="s">
        <v>170</v>
      </c>
      <c r="C217" s="78">
        <v>40025</v>
      </c>
      <c r="D217" s="77">
        <v>10606</v>
      </c>
      <c r="E217" s="77">
        <v>1130.4000000000001</v>
      </c>
    </row>
    <row r="218" spans="1:5" x14ac:dyDescent="0.25">
      <c r="A218" s="77" t="s">
        <v>162</v>
      </c>
      <c r="B218" s="77" t="s">
        <v>170</v>
      </c>
      <c r="C218" s="78">
        <v>40026</v>
      </c>
      <c r="D218" s="77">
        <v>10608</v>
      </c>
      <c r="E218" s="77">
        <v>1064</v>
      </c>
    </row>
    <row r="219" spans="1:5" x14ac:dyDescent="0.25">
      <c r="A219" s="77" t="s">
        <v>164</v>
      </c>
      <c r="B219" s="77" t="s">
        <v>168</v>
      </c>
      <c r="C219" s="78">
        <v>40026</v>
      </c>
      <c r="D219" s="77">
        <v>10611</v>
      </c>
      <c r="E219" s="77">
        <v>808</v>
      </c>
    </row>
    <row r="220" spans="1:5" x14ac:dyDescent="0.25">
      <c r="A220" s="77" t="s">
        <v>162</v>
      </c>
      <c r="B220" s="77" t="s">
        <v>167</v>
      </c>
      <c r="C220" s="78">
        <v>40026</v>
      </c>
      <c r="D220" s="77">
        <v>10612</v>
      </c>
      <c r="E220" s="77">
        <v>6375</v>
      </c>
    </row>
    <row r="221" spans="1:5" x14ac:dyDescent="0.25">
      <c r="A221" s="77" t="s">
        <v>162</v>
      </c>
      <c r="B221" s="77" t="s">
        <v>170</v>
      </c>
      <c r="C221" s="78">
        <v>40026</v>
      </c>
      <c r="D221" s="77">
        <v>10613</v>
      </c>
      <c r="E221" s="77">
        <v>353.2</v>
      </c>
    </row>
    <row r="222" spans="1:5" x14ac:dyDescent="0.25">
      <c r="A222" s="77" t="s">
        <v>162</v>
      </c>
      <c r="B222" s="77" t="s">
        <v>169</v>
      </c>
      <c r="C222" s="78">
        <v>40026</v>
      </c>
      <c r="D222" s="77">
        <v>10614</v>
      </c>
      <c r="E222" s="77">
        <v>464</v>
      </c>
    </row>
    <row r="223" spans="1:5" x14ac:dyDescent="0.25">
      <c r="A223" s="77" t="s">
        <v>162</v>
      </c>
      <c r="B223" s="77" t="s">
        <v>170</v>
      </c>
      <c r="C223" s="78">
        <v>40029</v>
      </c>
      <c r="D223" s="77">
        <v>10617</v>
      </c>
      <c r="E223" s="77">
        <v>1402.5</v>
      </c>
    </row>
    <row r="224" spans="1:5" x14ac:dyDescent="0.25">
      <c r="A224" s="77" t="s">
        <v>162</v>
      </c>
      <c r="B224" s="77" t="s">
        <v>167</v>
      </c>
      <c r="C224" s="78">
        <v>40030</v>
      </c>
      <c r="D224" s="77">
        <v>10616</v>
      </c>
      <c r="E224" s="77">
        <v>4806.99</v>
      </c>
    </row>
    <row r="225" spans="1:5" x14ac:dyDescent="0.25">
      <c r="A225" s="77" t="s">
        <v>162</v>
      </c>
      <c r="B225" s="77" t="s">
        <v>169</v>
      </c>
      <c r="C225" s="78">
        <v>40031</v>
      </c>
      <c r="D225" s="77">
        <v>10610</v>
      </c>
      <c r="E225" s="77">
        <v>299.25</v>
      </c>
    </row>
    <row r="226" spans="1:5" x14ac:dyDescent="0.25">
      <c r="A226" s="77" t="s">
        <v>162</v>
      </c>
      <c r="B226" s="77" t="s">
        <v>163</v>
      </c>
      <c r="C226" s="78">
        <v>40031</v>
      </c>
      <c r="D226" s="77">
        <v>10615</v>
      </c>
      <c r="E226" s="77">
        <v>120</v>
      </c>
    </row>
    <row r="227" spans="1:5" x14ac:dyDescent="0.25">
      <c r="A227" s="77" t="s">
        <v>162</v>
      </c>
      <c r="B227" s="77" t="s">
        <v>172</v>
      </c>
      <c r="C227" s="78">
        <v>40032</v>
      </c>
      <c r="D227" s="77">
        <v>10619</v>
      </c>
      <c r="E227" s="77">
        <v>1260</v>
      </c>
    </row>
    <row r="228" spans="1:5" x14ac:dyDescent="0.25">
      <c r="A228" s="77" t="s">
        <v>162</v>
      </c>
      <c r="B228" s="77" t="s">
        <v>169</v>
      </c>
      <c r="C228" s="78">
        <v>40033</v>
      </c>
      <c r="D228" s="77">
        <v>10603</v>
      </c>
      <c r="E228" s="77">
        <v>1483</v>
      </c>
    </row>
    <row r="229" spans="1:5" x14ac:dyDescent="0.25">
      <c r="A229" s="77" t="s">
        <v>162</v>
      </c>
      <c r="B229" s="77" t="s">
        <v>167</v>
      </c>
      <c r="C229" s="78">
        <v>40033</v>
      </c>
      <c r="D229" s="77">
        <v>10618</v>
      </c>
      <c r="E229" s="77">
        <v>2697.5</v>
      </c>
    </row>
    <row r="230" spans="1:5" x14ac:dyDescent="0.25">
      <c r="A230" s="77" t="s">
        <v>162</v>
      </c>
      <c r="B230" s="77" t="s">
        <v>170</v>
      </c>
      <c r="C230" s="78">
        <v>40036</v>
      </c>
      <c r="D230" s="77">
        <v>10621</v>
      </c>
      <c r="E230" s="77">
        <v>758.5</v>
      </c>
    </row>
    <row r="231" spans="1:5" x14ac:dyDescent="0.25">
      <c r="A231" s="77" t="s">
        <v>162</v>
      </c>
      <c r="B231" s="77" t="s">
        <v>170</v>
      </c>
      <c r="C231" s="78">
        <v>40036</v>
      </c>
      <c r="D231" s="77">
        <v>10622</v>
      </c>
      <c r="E231" s="77">
        <v>560</v>
      </c>
    </row>
    <row r="232" spans="1:5" x14ac:dyDescent="0.25">
      <c r="A232" s="77" t="s">
        <v>162</v>
      </c>
      <c r="B232" s="77" t="s">
        <v>169</v>
      </c>
      <c r="C232" s="78">
        <v>40037</v>
      </c>
      <c r="D232" s="77">
        <v>10596</v>
      </c>
      <c r="E232" s="77">
        <v>1180.8800000000001</v>
      </c>
    </row>
    <row r="233" spans="1:5" x14ac:dyDescent="0.25">
      <c r="A233" s="77" t="s">
        <v>162</v>
      </c>
      <c r="B233" s="77" t="s">
        <v>169</v>
      </c>
      <c r="C233" s="78">
        <v>40037</v>
      </c>
      <c r="D233" s="77">
        <v>10623</v>
      </c>
      <c r="E233" s="77">
        <v>1336.95</v>
      </c>
    </row>
    <row r="234" spans="1:5" x14ac:dyDescent="0.25">
      <c r="A234" s="77" t="s">
        <v>164</v>
      </c>
      <c r="B234" s="77" t="s">
        <v>171</v>
      </c>
      <c r="C234" s="78">
        <v>40038</v>
      </c>
      <c r="D234" s="77">
        <v>10593</v>
      </c>
      <c r="E234" s="77">
        <v>1994.4</v>
      </c>
    </row>
    <row r="235" spans="1:5" x14ac:dyDescent="0.25">
      <c r="A235" s="77" t="s">
        <v>162</v>
      </c>
      <c r="B235" s="77" t="s">
        <v>163</v>
      </c>
      <c r="C235" s="78">
        <v>40039</v>
      </c>
      <c r="D235" s="77">
        <v>10620</v>
      </c>
      <c r="E235" s="77">
        <v>57.5</v>
      </c>
    </row>
    <row r="236" spans="1:5" x14ac:dyDescent="0.25">
      <c r="A236" s="77" t="s">
        <v>162</v>
      </c>
      <c r="B236" s="77" t="s">
        <v>172</v>
      </c>
      <c r="C236" s="78">
        <v>40039</v>
      </c>
      <c r="D236" s="77">
        <v>10625</v>
      </c>
      <c r="E236" s="77">
        <v>479.75</v>
      </c>
    </row>
    <row r="237" spans="1:5" x14ac:dyDescent="0.25">
      <c r="A237" s="77" t="s">
        <v>162</v>
      </c>
      <c r="B237" s="77" t="s">
        <v>169</v>
      </c>
      <c r="C237" s="78">
        <v>40040</v>
      </c>
      <c r="D237" s="77">
        <v>10631</v>
      </c>
      <c r="E237" s="77">
        <v>55.8</v>
      </c>
    </row>
    <row r="238" spans="1:5" x14ac:dyDescent="0.25">
      <c r="A238" s="77" t="s">
        <v>164</v>
      </c>
      <c r="B238" s="77" t="s">
        <v>171</v>
      </c>
      <c r="C238" s="78">
        <v>40043</v>
      </c>
      <c r="D238" s="77">
        <v>10633</v>
      </c>
      <c r="E238" s="77">
        <v>5510.59</v>
      </c>
    </row>
    <row r="239" spans="1:5" x14ac:dyDescent="0.25">
      <c r="A239" s="77" t="s">
        <v>162</v>
      </c>
      <c r="B239" s="77" t="s">
        <v>170</v>
      </c>
      <c r="C239" s="78">
        <v>40044</v>
      </c>
      <c r="D239" s="77">
        <v>10624</v>
      </c>
      <c r="E239" s="77">
        <v>1393.24</v>
      </c>
    </row>
    <row r="240" spans="1:5" x14ac:dyDescent="0.25">
      <c r="A240" s="77" t="s">
        <v>162</v>
      </c>
      <c r="B240" s="77" t="s">
        <v>167</v>
      </c>
      <c r="C240" s="78">
        <v>40044</v>
      </c>
      <c r="D240" s="77">
        <v>10630</v>
      </c>
      <c r="E240" s="77">
        <v>903.6</v>
      </c>
    </row>
    <row r="241" spans="1:5" x14ac:dyDescent="0.25">
      <c r="A241" s="77" t="s">
        <v>162</v>
      </c>
      <c r="B241" s="77" t="s">
        <v>169</v>
      </c>
      <c r="C241" s="78">
        <v>40044</v>
      </c>
      <c r="D241" s="77">
        <v>10632</v>
      </c>
      <c r="E241" s="77">
        <v>589</v>
      </c>
    </row>
    <row r="242" spans="1:5" x14ac:dyDescent="0.25">
      <c r="A242" s="77" t="s">
        <v>162</v>
      </c>
      <c r="B242" s="77" t="s">
        <v>167</v>
      </c>
      <c r="C242" s="78">
        <v>40045</v>
      </c>
      <c r="D242" s="77">
        <v>10626</v>
      </c>
      <c r="E242" s="77">
        <v>1503.6</v>
      </c>
    </row>
    <row r="243" spans="1:5" x14ac:dyDescent="0.25">
      <c r="A243" s="77" t="s">
        <v>162</v>
      </c>
      <c r="B243" s="77" t="s">
        <v>170</v>
      </c>
      <c r="C243" s="78">
        <v>40045</v>
      </c>
      <c r="D243" s="77">
        <v>10628</v>
      </c>
      <c r="E243" s="77">
        <v>450</v>
      </c>
    </row>
    <row r="244" spans="1:5" x14ac:dyDescent="0.25">
      <c r="A244" s="77" t="s">
        <v>162</v>
      </c>
      <c r="B244" s="77" t="s">
        <v>170</v>
      </c>
      <c r="C244" s="78">
        <v>40045</v>
      </c>
      <c r="D244" s="77">
        <v>10629</v>
      </c>
      <c r="E244" s="77">
        <v>2775.05</v>
      </c>
    </row>
    <row r="245" spans="1:5" x14ac:dyDescent="0.25">
      <c r="A245" s="77" t="s">
        <v>162</v>
      </c>
      <c r="B245" s="77" t="s">
        <v>169</v>
      </c>
      <c r="C245" s="78">
        <v>40046</v>
      </c>
      <c r="D245" s="77">
        <v>10627</v>
      </c>
      <c r="E245" s="77">
        <v>1185.75</v>
      </c>
    </row>
    <row r="246" spans="1:5" x14ac:dyDescent="0.25">
      <c r="A246" s="77" t="s">
        <v>162</v>
      </c>
      <c r="B246" s="77" t="s">
        <v>170</v>
      </c>
      <c r="C246" s="78">
        <v>40046</v>
      </c>
      <c r="D246" s="77">
        <v>10634</v>
      </c>
      <c r="E246" s="77">
        <v>4985.5</v>
      </c>
    </row>
    <row r="247" spans="1:5" x14ac:dyDescent="0.25">
      <c r="A247" s="77" t="s">
        <v>162</v>
      </c>
      <c r="B247" s="77" t="s">
        <v>169</v>
      </c>
      <c r="C247" s="78">
        <v>40046</v>
      </c>
      <c r="D247" s="77">
        <v>10635</v>
      </c>
      <c r="E247" s="77">
        <v>1326.22</v>
      </c>
    </row>
    <row r="248" spans="1:5" x14ac:dyDescent="0.25">
      <c r="A248" s="77" t="s">
        <v>162</v>
      </c>
      <c r="B248" s="77" t="s">
        <v>170</v>
      </c>
      <c r="C248" s="78">
        <v>40051</v>
      </c>
      <c r="D248" s="77">
        <v>10636</v>
      </c>
      <c r="E248" s="77">
        <v>629.5</v>
      </c>
    </row>
    <row r="249" spans="1:5" x14ac:dyDescent="0.25">
      <c r="A249" s="77" t="s">
        <v>164</v>
      </c>
      <c r="B249" s="77" t="s">
        <v>168</v>
      </c>
      <c r="C249" s="78">
        <v>40051</v>
      </c>
      <c r="D249" s="77">
        <v>10637</v>
      </c>
      <c r="E249" s="77">
        <v>2761.94</v>
      </c>
    </row>
    <row r="250" spans="1:5" x14ac:dyDescent="0.25">
      <c r="A250" s="77" t="s">
        <v>162</v>
      </c>
      <c r="B250" s="77" t="s">
        <v>170</v>
      </c>
      <c r="C250" s="78">
        <v>40051</v>
      </c>
      <c r="D250" s="77">
        <v>10641</v>
      </c>
      <c r="E250" s="77">
        <v>2054</v>
      </c>
    </row>
    <row r="251" spans="1:5" x14ac:dyDescent="0.25">
      <c r="A251" s="77" t="s">
        <v>164</v>
      </c>
      <c r="B251" s="77" t="s">
        <v>171</v>
      </c>
      <c r="C251" s="78">
        <v>40052</v>
      </c>
      <c r="D251" s="77">
        <v>10639</v>
      </c>
      <c r="E251" s="77">
        <v>500</v>
      </c>
    </row>
    <row r="252" spans="1:5" x14ac:dyDescent="0.25">
      <c r="A252" s="77" t="s">
        <v>162</v>
      </c>
      <c r="B252" s="77" t="s">
        <v>170</v>
      </c>
      <c r="C252" s="78">
        <v>40053</v>
      </c>
      <c r="D252" s="77">
        <v>10640</v>
      </c>
      <c r="E252" s="77">
        <v>708.75</v>
      </c>
    </row>
    <row r="253" spans="1:5" x14ac:dyDescent="0.25">
      <c r="A253" s="77" t="s">
        <v>164</v>
      </c>
      <c r="B253" s="77" t="s">
        <v>165</v>
      </c>
      <c r="C253" s="78">
        <v>40054</v>
      </c>
      <c r="D253" s="77">
        <v>10649</v>
      </c>
      <c r="E253" s="77">
        <v>1434</v>
      </c>
    </row>
    <row r="254" spans="1:5" x14ac:dyDescent="0.25">
      <c r="A254" s="77" t="s">
        <v>162</v>
      </c>
      <c r="B254" s="77" t="s">
        <v>172</v>
      </c>
      <c r="C254" s="78">
        <v>40057</v>
      </c>
      <c r="D254" s="77">
        <v>10638</v>
      </c>
      <c r="E254" s="77">
        <v>2720.05</v>
      </c>
    </row>
    <row r="255" spans="1:5" x14ac:dyDescent="0.25">
      <c r="A255" s="77" t="s">
        <v>162</v>
      </c>
      <c r="B255" s="77" t="s">
        <v>172</v>
      </c>
      <c r="C255" s="78">
        <v>40057</v>
      </c>
      <c r="D255" s="77">
        <v>10644</v>
      </c>
      <c r="E255" s="77">
        <v>1371.8</v>
      </c>
    </row>
    <row r="256" spans="1:5" x14ac:dyDescent="0.25">
      <c r="A256" s="77" t="s">
        <v>164</v>
      </c>
      <c r="B256" s="77" t="s">
        <v>168</v>
      </c>
      <c r="C256" s="78">
        <v>40058</v>
      </c>
      <c r="D256" s="77">
        <v>10643</v>
      </c>
      <c r="E256" s="77">
        <v>814.5</v>
      </c>
    </row>
    <row r="257" spans="1:5" x14ac:dyDescent="0.25">
      <c r="A257" s="77" t="s">
        <v>162</v>
      </c>
      <c r="B257" s="77" t="s">
        <v>170</v>
      </c>
      <c r="C257" s="78">
        <v>40058</v>
      </c>
      <c r="D257" s="77">
        <v>10645</v>
      </c>
      <c r="E257" s="77">
        <v>1535</v>
      </c>
    </row>
    <row r="258" spans="1:5" x14ac:dyDescent="0.25">
      <c r="A258" s="77" t="s">
        <v>164</v>
      </c>
      <c r="B258" s="77" t="s">
        <v>166</v>
      </c>
      <c r="C258" s="78">
        <v>40059</v>
      </c>
      <c r="D258" s="77">
        <v>10646</v>
      </c>
      <c r="E258" s="77">
        <v>1446</v>
      </c>
    </row>
    <row r="259" spans="1:5" x14ac:dyDescent="0.25">
      <c r="A259" s="77" t="s">
        <v>162</v>
      </c>
      <c r="B259" s="77" t="s">
        <v>170</v>
      </c>
      <c r="C259" s="78">
        <v>40059</v>
      </c>
      <c r="D259" s="77">
        <v>10647</v>
      </c>
      <c r="E259" s="77">
        <v>636</v>
      </c>
    </row>
    <row r="260" spans="1:5" x14ac:dyDescent="0.25">
      <c r="A260" s="77" t="s">
        <v>164</v>
      </c>
      <c r="B260" s="77" t="s">
        <v>165</v>
      </c>
      <c r="C260" s="78">
        <v>40059</v>
      </c>
      <c r="D260" s="77">
        <v>10650</v>
      </c>
      <c r="E260" s="77">
        <v>1779.2</v>
      </c>
    </row>
    <row r="261" spans="1:5" x14ac:dyDescent="0.25">
      <c r="A261" s="77" t="s">
        <v>164</v>
      </c>
      <c r="B261" s="77" t="s">
        <v>171</v>
      </c>
      <c r="C261" s="78">
        <v>40061</v>
      </c>
      <c r="D261" s="77">
        <v>10642</v>
      </c>
      <c r="E261" s="77">
        <v>696</v>
      </c>
    </row>
    <row r="262" spans="1:5" x14ac:dyDescent="0.25">
      <c r="A262" s="77" t="s">
        <v>162</v>
      </c>
      <c r="B262" s="77" t="s">
        <v>170</v>
      </c>
      <c r="C262" s="78">
        <v>40064</v>
      </c>
      <c r="D262" s="77">
        <v>10652</v>
      </c>
      <c r="E262" s="77">
        <v>318.83999999999997</v>
      </c>
    </row>
    <row r="263" spans="1:5" x14ac:dyDescent="0.25">
      <c r="A263" s="77" t="s">
        <v>162</v>
      </c>
      <c r="B263" s="77" t="s">
        <v>170</v>
      </c>
      <c r="C263" s="78">
        <v>40064</v>
      </c>
      <c r="D263" s="77">
        <v>10658</v>
      </c>
      <c r="E263" s="77">
        <v>4464.6000000000004</v>
      </c>
    </row>
    <row r="264" spans="1:5" x14ac:dyDescent="0.25">
      <c r="A264" s="77" t="s">
        <v>164</v>
      </c>
      <c r="B264" s="77" t="s">
        <v>165</v>
      </c>
      <c r="C264" s="78">
        <v>40065</v>
      </c>
      <c r="D264" s="77">
        <v>10648</v>
      </c>
      <c r="E264" s="77">
        <v>372.37</v>
      </c>
    </row>
    <row r="265" spans="1:5" x14ac:dyDescent="0.25">
      <c r="A265" s="77" t="s">
        <v>164</v>
      </c>
      <c r="B265" s="77" t="s">
        <v>168</v>
      </c>
      <c r="C265" s="78">
        <v>40066</v>
      </c>
      <c r="D265" s="77">
        <v>10656</v>
      </c>
      <c r="E265" s="77">
        <v>604.21</v>
      </c>
    </row>
    <row r="266" spans="1:5" x14ac:dyDescent="0.25">
      <c r="A266" s="77" t="s">
        <v>164</v>
      </c>
      <c r="B266" s="77" t="s">
        <v>171</v>
      </c>
      <c r="C266" s="78">
        <v>40066</v>
      </c>
      <c r="D266" s="77">
        <v>10659</v>
      </c>
      <c r="E266" s="77">
        <v>1227.02</v>
      </c>
    </row>
    <row r="267" spans="1:5" x14ac:dyDescent="0.25">
      <c r="A267" s="77" t="s">
        <v>162</v>
      </c>
      <c r="B267" s="77" t="s">
        <v>169</v>
      </c>
      <c r="C267" s="78">
        <v>40067</v>
      </c>
      <c r="D267" s="77">
        <v>10651</v>
      </c>
      <c r="E267" s="77">
        <v>397.8</v>
      </c>
    </row>
    <row r="268" spans="1:5" x14ac:dyDescent="0.25">
      <c r="A268" s="77" t="s">
        <v>164</v>
      </c>
      <c r="B268" s="77" t="s">
        <v>165</v>
      </c>
      <c r="C268" s="78">
        <v>40067</v>
      </c>
      <c r="D268" s="77">
        <v>10654</v>
      </c>
      <c r="E268" s="77">
        <v>601.83000000000004</v>
      </c>
    </row>
    <row r="269" spans="1:5" x14ac:dyDescent="0.25">
      <c r="A269" s="77" t="s">
        <v>162</v>
      </c>
      <c r="B269" s="77" t="s">
        <v>167</v>
      </c>
      <c r="C269" s="78">
        <v>40067</v>
      </c>
      <c r="D269" s="77">
        <v>10655</v>
      </c>
      <c r="E269" s="77">
        <v>154.4</v>
      </c>
    </row>
    <row r="270" spans="1:5" x14ac:dyDescent="0.25">
      <c r="A270" s="77" t="s">
        <v>162</v>
      </c>
      <c r="B270" s="77" t="s">
        <v>163</v>
      </c>
      <c r="C270" s="78">
        <v>40071</v>
      </c>
      <c r="D270" s="77">
        <v>10657</v>
      </c>
      <c r="E270" s="77">
        <v>4371.6000000000004</v>
      </c>
    </row>
    <row r="271" spans="1:5" x14ac:dyDescent="0.25">
      <c r="A271" s="77" t="s">
        <v>164</v>
      </c>
      <c r="B271" s="77" t="s">
        <v>171</v>
      </c>
      <c r="C271" s="78">
        <v>40071</v>
      </c>
      <c r="D271" s="77">
        <v>10661</v>
      </c>
      <c r="E271" s="77">
        <v>562.6</v>
      </c>
    </row>
    <row r="272" spans="1:5" x14ac:dyDescent="0.25">
      <c r="A272" s="77" t="s">
        <v>162</v>
      </c>
      <c r="B272" s="77" t="s">
        <v>167</v>
      </c>
      <c r="C272" s="78">
        <v>40073</v>
      </c>
      <c r="D272" s="77">
        <v>10665</v>
      </c>
      <c r="E272" s="77">
        <v>1295</v>
      </c>
    </row>
    <row r="273" spans="1:5" x14ac:dyDescent="0.25">
      <c r="A273" s="77" t="s">
        <v>162</v>
      </c>
      <c r="B273" s="77" t="s">
        <v>172</v>
      </c>
      <c r="C273" s="78">
        <v>40074</v>
      </c>
      <c r="D273" s="77">
        <v>10662</v>
      </c>
      <c r="E273" s="77">
        <v>125</v>
      </c>
    </row>
    <row r="274" spans="1:5" x14ac:dyDescent="0.25">
      <c r="A274" s="77" t="s">
        <v>162</v>
      </c>
      <c r="B274" s="77" t="s">
        <v>170</v>
      </c>
      <c r="C274" s="78">
        <v>40074</v>
      </c>
      <c r="D274" s="77">
        <v>10670</v>
      </c>
      <c r="E274" s="77">
        <v>2301.75</v>
      </c>
    </row>
    <row r="275" spans="1:5" x14ac:dyDescent="0.25">
      <c r="A275" s="77" t="s">
        <v>162</v>
      </c>
      <c r="B275" s="77" t="s">
        <v>167</v>
      </c>
      <c r="C275" s="78">
        <v>40075</v>
      </c>
      <c r="D275" s="77">
        <v>10653</v>
      </c>
      <c r="E275" s="77">
        <v>1083.1500000000001</v>
      </c>
    </row>
    <row r="276" spans="1:5" x14ac:dyDescent="0.25">
      <c r="A276" s="77" t="s">
        <v>162</v>
      </c>
      <c r="B276" s="77" t="s">
        <v>167</v>
      </c>
      <c r="C276" s="78">
        <v>40075</v>
      </c>
      <c r="D276" s="77">
        <v>10664</v>
      </c>
      <c r="E276" s="77">
        <v>1288.3900000000001</v>
      </c>
    </row>
    <row r="277" spans="1:5" x14ac:dyDescent="0.25">
      <c r="A277" s="77" t="s">
        <v>164</v>
      </c>
      <c r="B277" s="77" t="s">
        <v>171</v>
      </c>
      <c r="C277" s="78">
        <v>40075</v>
      </c>
      <c r="D277" s="77">
        <v>10667</v>
      </c>
      <c r="E277" s="77">
        <v>1536.8</v>
      </c>
    </row>
    <row r="278" spans="1:5" x14ac:dyDescent="0.25">
      <c r="A278" s="77" t="s">
        <v>162</v>
      </c>
      <c r="B278" s="77" t="s">
        <v>163</v>
      </c>
      <c r="C278" s="78">
        <v>40075</v>
      </c>
      <c r="D278" s="77">
        <v>10673</v>
      </c>
      <c r="E278" s="77">
        <v>412.35</v>
      </c>
    </row>
    <row r="279" spans="1:5" x14ac:dyDescent="0.25">
      <c r="A279" s="77" t="s">
        <v>164</v>
      </c>
      <c r="B279" s="77" t="s">
        <v>171</v>
      </c>
      <c r="C279" s="78">
        <v>40078</v>
      </c>
      <c r="D279" s="77">
        <v>10666</v>
      </c>
      <c r="E279" s="77">
        <v>4666.9399999999996</v>
      </c>
    </row>
    <row r="280" spans="1:5" x14ac:dyDescent="0.25">
      <c r="A280" s="77" t="s">
        <v>162</v>
      </c>
      <c r="B280" s="77" t="s">
        <v>163</v>
      </c>
      <c r="C280" s="78">
        <v>40078</v>
      </c>
      <c r="D280" s="77">
        <v>10669</v>
      </c>
      <c r="E280" s="77">
        <v>570</v>
      </c>
    </row>
    <row r="281" spans="1:5" x14ac:dyDescent="0.25">
      <c r="A281" s="77" t="s">
        <v>162</v>
      </c>
      <c r="B281" s="77" t="s">
        <v>167</v>
      </c>
      <c r="C281" s="78">
        <v>40079</v>
      </c>
      <c r="D281" s="77">
        <v>10668</v>
      </c>
      <c r="E281" s="77">
        <v>625.27</v>
      </c>
    </row>
    <row r="282" spans="1:5" x14ac:dyDescent="0.25">
      <c r="A282" s="77" t="s">
        <v>164</v>
      </c>
      <c r="B282" s="77" t="s">
        <v>165</v>
      </c>
      <c r="C282" s="78">
        <v>40079</v>
      </c>
      <c r="D282" s="77">
        <v>10675</v>
      </c>
      <c r="E282" s="77">
        <v>1423</v>
      </c>
    </row>
    <row r="283" spans="1:5" x14ac:dyDescent="0.25">
      <c r="A283" s="77" t="s">
        <v>162</v>
      </c>
      <c r="B283" s="77" t="s">
        <v>167</v>
      </c>
      <c r="C283" s="78">
        <v>40080</v>
      </c>
      <c r="D283" s="77">
        <v>10671</v>
      </c>
      <c r="E283" s="77">
        <v>920.1</v>
      </c>
    </row>
    <row r="284" spans="1:5" x14ac:dyDescent="0.25">
      <c r="A284" s="77" t="s">
        <v>164</v>
      </c>
      <c r="B284" s="77" t="s">
        <v>166</v>
      </c>
      <c r="C284" s="78">
        <v>40082</v>
      </c>
      <c r="D284" s="77">
        <v>10672</v>
      </c>
      <c r="E284" s="77">
        <v>3815.25</v>
      </c>
    </row>
    <row r="285" spans="1:5" x14ac:dyDescent="0.25">
      <c r="A285" s="77" t="s">
        <v>162</v>
      </c>
      <c r="B285" s="77" t="s">
        <v>167</v>
      </c>
      <c r="C285" s="78">
        <v>40082</v>
      </c>
      <c r="D285" s="77">
        <v>10677</v>
      </c>
      <c r="E285" s="77">
        <v>813.36</v>
      </c>
    </row>
    <row r="286" spans="1:5" x14ac:dyDescent="0.25">
      <c r="A286" s="77" t="s">
        <v>162</v>
      </c>
      <c r="B286" s="77" t="s">
        <v>167</v>
      </c>
      <c r="C286" s="78">
        <v>40082</v>
      </c>
      <c r="D286" s="77">
        <v>10680</v>
      </c>
      <c r="E286" s="77">
        <v>1261.8800000000001</v>
      </c>
    </row>
    <row r="287" spans="1:5" x14ac:dyDescent="0.25">
      <c r="A287" s="77" t="s">
        <v>162</v>
      </c>
      <c r="B287" s="77" t="s">
        <v>163</v>
      </c>
      <c r="C287" s="78">
        <v>40085</v>
      </c>
      <c r="D287" s="77">
        <v>10676</v>
      </c>
      <c r="E287" s="77">
        <v>534.85</v>
      </c>
    </row>
    <row r="288" spans="1:5" x14ac:dyDescent="0.25">
      <c r="A288" s="77" t="s">
        <v>162</v>
      </c>
      <c r="B288" s="77" t="s">
        <v>170</v>
      </c>
      <c r="C288" s="78">
        <v>40086</v>
      </c>
      <c r="D288" s="77">
        <v>10674</v>
      </c>
      <c r="E288" s="77">
        <v>45</v>
      </c>
    </row>
    <row r="289" spans="1:5" x14ac:dyDescent="0.25">
      <c r="A289" s="77" t="s">
        <v>162</v>
      </c>
      <c r="B289" s="77" t="s">
        <v>169</v>
      </c>
      <c r="C289" s="78">
        <v>40086</v>
      </c>
      <c r="D289" s="77">
        <v>10679</v>
      </c>
      <c r="E289" s="77">
        <v>660</v>
      </c>
    </row>
    <row r="290" spans="1:5" x14ac:dyDescent="0.25">
      <c r="A290" s="77" t="s">
        <v>162</v>
      </c>
      <c r="B290" s="77" t="s">
        <v>172</v>
      </c>
      <c r="C290" s="78">
        <v>40086</v>
      </c>
      <c r="D290" s="77">
        <v>10681</v>
      </c>
      <c r="E290" s="77">
        <v>1287.4000000000001</v>
      </c>
    </row>
    <row r="291" spans="1:5" x14ac:dyDescent="0.25">
      <c r="A291" s="77" t="s">
        <v>162</v>
      </c>
      <c r="B291" s="77" t="s">
        <v>172</v>
      </c>
      <c r="C291" s="78">
        <v>40086</v>
      </c>
      <c r="D291" s="77">
        <v>10684</v>
      </c>
      <c r="E291" s="77">
        <v>1768</v>
      </c>
    </row>
    <row r="292" spans="1:5" x14ac:dyDescent="0.25">
      <c r="A292" s="77" t="s">
        <v>162</v>
      </c>
      <c r="B292" s="77" t="s">
        <v>172</v>
      </c>
      <c r="C292" s="78">
        <v>40087</v>
      </c>
      <c r="D292" s="77">
        <v>10682</v>
      </c>
      <c r="E292" s="77">
        <v>375.5</v>
      </c>
    </row>
    <row r="293" spans="1:5" x14ac:dyDescent="0.25">
      <c r="A293" s="77" t="s">
        <v>162</v>
      </c>
      <c r="B293" s="77" t="s">
        <v>163</v>
      </c>
      <c r="C293" s="78">
        <v>40087</v>
      </c>
      <c r="D293" s="77">
        <v>10683</v>
      </c>
      <c r="E293" s="77">
        <v>63</v>
      </c>
    </row>
    <row r="294" spans="1:5" x14ac:dyDescent="0.25">
      <c r="A294" s="77" t="s">
        <v>162</v>
      </c>
      <c r="B294" s="77" t="s">
        <v>163</v>
      </c>
      <c r="C294" s="78">
        <v>40089</v>
      </c>
      <c r="D294" s="77">
        <v>10663</v>
      </c>
      <c r="E294" s="77">
        <v>1930.4</v>
      </c>
    </row>
    <row r="295" spans="1:5" x14ac:dyDescent="0.25">
      <c r="A295" s="77" t="s">
        <v>162</v>
      </c>
      <c r="B295" s="77" t="s">
        <v>170</v>
      </c>
      <c r="C295" s="78">
        <v>40089</v>
      </c>
      <c r="D295" s="77">
        <v>10685</v>
      </c>
      <c r="E295" s="77">
        <v>801.1</v>
      </c>
    </row>
    <row r="296" spans="1:5" x14ac:dyDescent="0.25">
      <c r="A296" s="77" t="s">
        <v>162</v>
      </c>
      <c r="B296" s="77" t="s">
        <v>167</v>
      </c>
      <c r="C296" s="78">
        <v>40089</v>
      </c>
      <c r="D296" s="77">
        <v>10690</v>
      </c>
      <c r="E296" s="77">
        <v>862.5</v>
      </c>
    </row>
    <row r="297" spans="1:5" x14ac:dyDescent="0.25">
      <c r="A297" s="77" t="s">
        <v>162</v>
      </c>
      <c r="B297" s="77" t="s">
        <v>170</v>
      </c>
      <c r="C297" s="78">
        <v>40093</v>
      </c>
      <c r="D297" s="77">
        <v>10688</v>
      </c>
      <c r="E297" s="77">
        <v>3160.6</v>
      </c>
    </row>
    <row r="298" spans="1:5" x14ac:dyDescent="0.25">
      <c r="A298" s="77" t="s">
        <v>162</v>
      </c>
      <c r="B298" s="77" t="s">
        <v>167</v>
      </c>
      <c r="C298" s="78">
        <v>40093</v>
      </c>
      <c r="D298" s="77">
        <v>10689</v>
      </c>
      <c r="E298" s="77">
        <v>472.5</v>
      </c>
    </row>
    <row r="299" spans="1:5" x14ac:dyDescent="0.25">
      <c r="A299" s="77" t="s">
        <v>162</v>
      </c>
      <c r="B299" s="77" t="s">
        <v>163</v>
      </c>
      <c r="C299" s="78">
        <v>40094</v>
      </c>
      <c r="D299" s="77">
        <v>10686</v>
      </c>
      <c r="E299" s="77">
        <v>1404.45</v>
      </c>
    </row>
    <row r="300" spans="1:5" x14ac:dyDescent="0.25">
      <c r="A300" s="77" t="s">
        <v>162</v>
      </c>
      <c r="B300" s="77" t="s">
        <v>169</v>
      </c>
      <c r="C300" s="78">
        <v>40095</v>
      </c>
      <c r="D300" s="77">
        <v>10694</v>
      </c>
      <c r="E300" s="77">
        <v>4825</v>
      </c>
    </row>
    <row r="301" spans="1:5" x14ac:dyDescent="0.25">
      <c r="A301" s="77" t="s">
        <v>162</v>
      </c>
      <c r="B301" s="77" t="s">
        <v>172</v>
      </c>
      <c r="C301" s="78">
        <v>40096</v>
      </c>
      <c r="D301" s="77">
        <v>10693</v>
      </c>
      <c r="E301" s="77">
        <v>2071.1999999999998</v>
      </c>
    </row>
    <row r="302" spans="1:5" x14ac:dyDescent="0.25">
      <c r="A302" s="77" t="s">
        <v>162</v>
      </c>
      <c r="B302" s="77" t="s">
        <v>170</v>
      </c>
      <c r="C302" s="78">
        <v>40099</v>
      </c>
      <c r="D302" s="77">
        <v>10692</v>
      </c>
      <c r="E302" s="77">
        <v>878</v>
      </c>
    </row>
    <row r="303" spans="1:5" x14ac:dyDescent="0.25">
      <c r="A303" s="77" t="s">
        <v>162</v>
      </c>
      <c r="B303" s="77" t="s">
        <v>172</v>
      </c>
      <c r="C303" s="78">
        <v>40099</v>
      </c>
      <c r="D303" s="77">
        <v>10699</v>
      </c>
      <c r="E303" s="77">
        <v>114</v>
      </c>
    </row>
    <row r="304" spans="1:5" x14ac:dyDescent="0.25">
      <c r="A304" s="77" t="s">
        <v>164</v>
      </c>
      <c r="B304" s="77" t="s">
        <v>171</v>
      </c>
      <c r="C304" s="78">
        <v>40100</v>
      </c>
      <c r="D304" s="77">
        <v>10695</v>
      </c>
      <c r="E304" s="77">
        <v>642</v>
      </c>
    </row>
    <row r="305" spans="1:5" x14ac:dyDescent="0.25">
      <c r="A305" s="77" t="s">
        <v>162</v>
      </c>
      <c r="B305" s="77" t="s">
        <v>169</v>
      </c>
      <c r="C305" s="78">
        <v>40100</v>
      </c>
      <c r="D305" s="77">
        <v>10696</v>
      </c>
      <c r="E305" s="77">
        <v>996</v>
      </c>
    </row>
    <row r="306" spans="1:5" x14ac:dyDescent="0.25">
      <c r="A306" s="77" t="s">
        <v>162</v>
      </c>
      <c r="B306" s="77" t="s">
        <v>172</v>
      </c>
      <c r="C306" s="78">
        <v>40100</v>
      </c>
      <c r="D306" s="77">
        <v>10697</v>
      </c>
      <c r="E306" s="77">
        <v>805.43</v>
      </c>
    </row>
    <row r="307" spans="1:5" x14ac:dyDescent="0.25">
      <c r="A307" s="77" t="s">
        <v>162</v>
      </c>
      <c r="B307" s="77" t="s">
        <v>169</v>
      </c>
      <c r="C307" s="78">
        <v>40101</v>
      </c>
      <c r="D307" s="77">
        <v>10660</v>
      </c>
      <c r="E307" s="77">
        <v>1701</v>
      </c>
    </row>
    <row r="308" spans="1:5" x14ac:dyDescent="0.25">
      <c r="A308" s="77" t="s">
        <v>164</v>
      </c>
      <c r="B308" s="77" t="s">
        <v>168</v>
      </c>
      <c r="C308" s="78">
        <v>40101</v>
      </c>
      <c r="D308" s="77">
        <v>10701</v>
      </c>
      <c r="E308" s="77">
        <v>2864.5</v>
      </c>
    </row>
    <row r="309" spans="1:5" x14ac:dyDescent="0.25">
      <c r="A309" s="77" t="s">
        <v>164</v>
      </c>
      <c r="B309" s="77" t="s">
        <v>171</v>
      </c>
      <c r="C309" s="78">
        <v>40102</v>
      </c>
      <c r="D309" s="77">
        <v>10678</v>
      </c>
      <c r="E309" s="77">
        <v>5256.5</v>
      </c>
    </row>
    <row r="310" spans="1:5" x14ac:dyDescent="0.25">
      <c r="A310" s="77" t="s">
        <v>162</v>
      </c>
      <c r="B310" s="77" t="s">
        <v>172</v>
      </c>
      <c r="C310" s="78">
        <v>40102</v>
      </c>
      <c r="D310" s="77">
        <v>10700</v>
      </c>
      <c r="E310" s="77">
        <v>1638.4</v>
      </c>
    </row>
    <row r="311" spans="1:5" x14ac:dyDescent="0.25">
      <c r="A311" s="77" t="s">
        <v>162</v>
      </c>
      <c r="B311" s="77" t="s">
        <v>170</v>
      </c>
      <c r="C311" s="78">
        <v>40103</v>
      </c>
      <c r="D311" s="77">
        <v>10698</v>
      </c>
      <c r="E311" s="77">
        <v>3436.45</v>
      </c>
    </row>
    <row r="312" spans="1:5" x14ac:dyDescent="0.25">
      <c r="A312" s="77" t="s">
        <v>164</v>
      </c>
      <c r="B312" s="77" t="s">
        <v>168</v>
      </c>
      <c r="C312" s="78">
        <v>40106</v>
      </c>
      <c r="D312" s="77">
        <v>10703</v>
      </c>
      <c r="E312" s="77">
        <v>2545</v>
      </c>
    </row>
    <row r="313" spans="1:5" x14ac:dyDescent="0.25">
      <c r="A313" s="77" t="s">
        <v>162</v>
      </c>
      <c r="B313" s="77" t="s">
        <v>170</v>
      </c>
      <c r="C313" s="78">
        <v>40107</v>
      </c>
      <c r="D313" s="77">
        <v>10702</v>
      </c>
      <c r="E313" s="77">
        <v>330</v>
      </c>
    </row>
    <row r="314" spans="1:5" x14ac:dyDescent="0.25">
      <c r="A314" s="77" t="s">
        <v>162</v>
      </c>
      <c r="B314" s="77" t="s">
        <v>169</v>
      </c>
      <c r="C314" s="78">
        <v>40107</v>
      </c>
      <c r="D314" s="77">
        <v>10706</v>
      </c>
      <c r="E314" s="77">
        <v>1893</v>
      </c>
    </row>
    <row r="315" spans="1:5" x14ac:dyDescent="0.25">
      <c r="A315" s="77" t="s">
        <v>162</v>
      </c>
      <c r="B315" s="77" t="s">
        <v>163</v>
      </c>
      <c r="C315" s="78">
        <v>40108</v>
      </c>
      <c r="D315" s="77">
        <v>10691</v>
      </c>
      <c r="E315" s="77">
        <v>10164.799999999999</v>
      </c>
    </row>
    <row r="316" spans="1:5" x14ac:dyDescent="0.25">
      <c r="A316" s="77" t="s">
        <v>162</v>
      </c>
      <c r="B316" s="77" t="s">
        <v>170</v>
      </c>
      <c r="C316" s="78">
        <v>40109</v>
      </c>
      <c r="D316" s="77">
        <v>10707</v>
      </c>
      <c r="E316" s="77">
        <v>1641</v>
      </c>
    </row>
    <row r="317" spans="1:5" x14ac:dyDescent="0.25">
      <c r="A317" s="77" t="s">
        <v>162</v>
      </c>
      <c r="B317" s="77" t="s">
        <v>167</v>
      </c>
      <c r="C317" s="78">
        <v>40109</v>
      </c>
      <c r="D317" s="77">
        <v>10710</v>
      </c>
      <c r="E317" s="77">
        <v>93.5</v>
      </c>
    </row>
    <row r="318" spans="1:5" x14ac:dyDescent="0.25">
      <c r="A318" s="77" t="s">
        <v>162</v>
      </c>
      <c r="B318" s="77" t="s">
        <v>167</v>
      </c>
      <c r="C318" s="78">
        <v>40110</v>
      </c>
      <c r="D318" s="77">
        <v>10713</v>
      </c>
      <c r="E318" s="77">
        <v>2827.9</v>
      </c>
    </row>
    <row r="319" spans="1:5" x14ac:dyDescent="0.25">
      <c r="A319" s="77" t="s">
        <v>164</v>
      </c>
      <c r="B319" s="77" t="s">
        <v>165</v>
      </c>
      <c r="C319" s="78">
        <v>40113</v>
      </c>
      <c r="D319" s="77">
        <v>10714</v>
      </c>
      <c r="E319" s="77">
        <v>2205.75</v>
      </c>
    </row>
    <row r="320" spans="1:5" x14ac:dyDescent="0.25">
      <c r="A320" s="77" t="s">
        <v>162</v>
      </c>
      <c r="B320" s="77" t="s">
        <v>170</v>
      </c>
      <c r="C320" s="78">
        <v>40113</v>
      </c>
      <c r="D320" s="77">
        <v>10716</v>
      </c>
      <c r="E320" s="77">
        <v>706</v>
      </c>
    </row>
    <row r="321" spans="1:5" x14ac:dyDescent="0.25">
      <c r="A321" s="77" t="s">
        <v>164</v>
      </c>
      <c r="B321" s="77" t="s">
        <v>165</v>
      </c>
      <c r="C321" s="78">
        <v>40115</v>
      </c>
      <c r="D321" s="77">
        <v>10711</v>
      </c>
      <c r="E321" s="77">
        <v>4451.7</v>
      </c>
    </row>
    <row r="322" spans="1:5" x14ac:dyDescent="0.25">
      <c r="A322" s="77" t="s">
        <v>162</v>
      </c>
      <c r="B322" s="77" t="s">
        <v>172</v>
      </c>
      <c r="C322" s="78">
        <v>40115</v>
      </c>
      <c r="D322" s="77">
        <v>10715</v>
      </c>
      <c r="E322" s="77">
        <v>1296</v>
      </c>
    </row>
    <row r="323" spans="1:5" x14ac:dyDescent="0.25">
      <c r="A323" s="77" t="s">
        <v>162</v>
      </c>
      <c r="B323" s="77" t="s">
        <v>167</v>
      </c>
      <c r="C323" s="78">
        <v>40115</v>
      </c>
      <c r="D323" s="77">
        <v>10717</v>
      </c>
      <c r="E323" s="77">
        <v>1270.75</v>
      </c>
    </row>
    <row r="324" spans="1:5" x14ac:dyDescent="0.25">
      <c r="A324" s="77" t="s">
        <v>162</v>
      </c>
      <c r="B324" s="77" t="s">
        <v>167</v>
      </c>
      <c r="C324" s="78">
        <v>40115</v>
      </c>
      <c r="D324" s="77">
        <v>10718</v>
      </c>
      <c r="E324" s="77">
        <v>3463</v>
      </c>
    </row>
    <row r="325" spans="1:5" x14ac:dyDescent="0.25">
      <c r="A325" s="77" t="s">
        <v>164</v>
      </c>
      <c r="B325" s="77" t="s">
        <v>166</v>
      </c>
      <c r="C325" s="78">
        <v>40116</v>
      </c>
      <c r="D325" s="77">
        <v>10687</v>
      </c>
      <c r="E325" s="77">
        <v>4960.8999999999996</v>
      </c>
    </row>
    <row r="326" spans="1:5" x14ac:dyDescent="0.25">
      <c r="A326" s="77" t="s">
        <v>162</v>
      </c>
      <c r="B326" s="77" t="s">
        <v>172</v>
      </c>
      <c r="C326" s="78">
        <v>40117</v>
      </c>
      <c r="D326" s="77">
        <v>10712</v>
      </c>
      <c r="E326" s="77">
        <v>1233.48</v>
      </c>
    </row>
    <row r="327" spans="1:5" x14ac:dyDescent="0.25">
      <c r="A327" s="77" t="s">
        <v>164</v>
      </c>
      <c r="B327" s="77" t="s">
        <v>165</v>
      </c>
      <c r="C327" s="78">
        <v>40117</v>
      </c>
      <c r="D327" s="77">
        <v>10721</v>
      </c>
      <c r="E327" s="77">
        <v>923.87</v>
      </c>
    </row>
    <row r="328" spans="1:5" x14ac:dyDescent="0.25">
      <c r="A328" s="77" t="s">
        <v>162</v>
      </c>
      <c r="B328" s="77" t="s">
        <v>169</v>
      </c>
      <c r="C328" s="78">
        <v>40121</v>
      </c>
      <c r="D328" s="77">
        <v>10722</v>
      </c>
      <c r="E328" s="77">
        <v>1570</v>
      </c>
    </row>
    <row r="329" spans="1:5" x14ac:dyDescent="0.25">
      <c r="A329" s="77" t="s">
        <v>164</v>
      </c>
      <c r="B329" s="77" t="s">
        <v>168</v>
      </c>
      <c r="C329" s="78">
        <v>40122</v>
      </c>
      <c r="D329" s="77">
        <v>10708</v>
      </c>
      <c r="E329" s="77">
        <v>180.4</v>
      </c>
    </row>
    <row r="330" spans="1:5" x14ac:dyDescent="0.25">
      <c r="A330" s="77" t="s">
        <v>162</v>
      </c>
      <c r="B330" s="77" t="s">
        <v>169</v>
      </c>
      <c r="C330" s="78">
        <v>40122</v>
      </c>
      <c r="D330" s="77">
        <v>10719</v>
      </c>
      <c r="E330" s="77">
        <v>844.25</v>
      </c>
    </row>
    <row r="331" spans="1:5" x14ac:dyDescent="0.25">
      <c r="A331" s="77" t="s">
        <v>162</v>
      </c>
      <c r="B331" s="77" t="s">
        <v>169</v>
      </c>
      <c r="C331" s="78">
        <v>40122</v>
      </c>
      <c r="D331" s="77">
        <v>10720</v>
      </c>
      <c r="E331" s="77">
        <v>550</v>
      </c>
    </row>
    <row r="332" spans="1:5" x14ac:dyDescent="0.25">
      <c r="A332" s="77" t="s">
        <v>162</v>
      </c>
      <c r="B332" s="77" t="s">
        <v>169</v>
      </c>
      <c r="C332" s="78">
        <v>40122</v>
      </c>
      <c r="D332" s="77">
        <v>10724</v>
      </c>
      <c r="E332" s="77">
        <v>638.5</v>
      </c>
    </row>
    <row r="333" spans="1:5" x14ac:dyDescent="0.25">
      <c r="A333" s="77" t="s">
        <v>162</v>
      </c>
      <c r="B333" s="77" t="s">
        <v>170</v>
      </c>
      <c r="C333" s="78">
        <v>40122</v>
      </c>
      <c r="D333" s="77">
        <v>10725</v>
      </c>
      <c r="E333" s="77">
        <v>287.8</v>
      </c>
    </row>
    <row r="334" spans="1:5" x14ac:dyDescent="0.25">
      <c r="A334" s="77" t="s">
        <v>164</v>
      </c>
      <c r="B334" s="77" t="s">
        <v>168</v>
      </c>
      <c r="C334" s="78">
        <v>40124</v>
      </c>
      <c r="D334" s="77">
        <v>10704</v>
      </c>
      <c r="E334" s="77">
        <v>595.5</v>
      </c>
    </row>
    <row r="335" spans="1:5" x14ac:dyDescent="0.25">
      <c r="A335" s="77" t="s">
        <v>162</v>
      </c>
      <c r="B335" s="77" t="s">
        <v>172</v>
      </c>
      <c r="C335" s="78">
        <v>40124</v>
      </c>
      <c r="D335" s="77">
        <v>10732</v>
      </c>
      <c r="E335" s="77">
        <v>360</v>
      </c>
    </row>
    <row r="336" spans="1:5" x14ac:dyDescent="0.25">
      <c r="A336" s="77" t="s">
        <v>162</v>
      </c>
      <c r="B336" s="77" t="s">
        <v>167</v>
      </c>
      <c r="C336" s="78">
        <v>40127</v>
      </c>
      <c r="D336" s="77">
        <v>10733</v>
      </c>
      <c r="E336" s="77">
        <v>1459</v>
      </c>
    </row>
    <row r="337" spans="1:5" x14ac:dyDescent="0.25">
      <c r="A337" s="77" t="s">
        <v>162</v>
      </c>
      <c r="B337" s="77" t="s">
        <v>170</v>
      </c>
      <c r="C337" s="78">
        <v>40128</v>
      </c>
      <c r="D337" s="77">
        <v>10728</v>
      </c>
      <c r="E337" s="77">
        <v>1296.75</v>
      </c>
    </row>
    <row r="338" spans="1:5" x14ac:dyDescent="0.25">
      <c r="A338" s="77" t="s">
        <v>162</v>
      </c>
      <c r="B338" s="77" t="s">
        <v>163</v>
      </c>
      <c r="C338" s="78">
        <v>40129</v>
      </c>
      <c r="D338" s="77">
        <v>10734</v>
      </c>
      <c r="E338" s="77">
        <v>1498.35</v>
      </c>
    </row>
    <row r="339" spans="1:5" x14ac:dyDescent="0.25">
      <c r="A339" s="77" t="s">
        <v>162</v>
      </c>
      <c r="B339" s="77" t="s">
        <v>169</v>
      </c>
      <c r="C339" s="78">
        <v>40131</v>
      </c>
      <c r="D339" s="77">
        <v>10729</v>
      </c>
      <c r="E339" s="77">
        <v>1850</v>
      </c>
    </row>
    <row r="340" spans="1:5" x14ac:dyDescent="0.25">
      <c r="A340" s="77" t="s">
        <v>164</v>
      </c>
      <c r="B340" s="77" t="s">
        <v>165</v>
      </c>
      <c r="C340" s="78">
        <v>40131</v>
      </c>
      <c r="D340" s="77">
        <v>10730</v>
      </c>
      <c r="E340" s="77">
        <v>484.25</v>
      </c>
    </row>
    <row r="341" spans="1:5" x14ac:dyDescent="0.25">
      <c r="A341" s="77" t="s">
        <v>164</v>
      </c>
      <c r="B341" s="77" t="s">
        <v>171</v>
      </c>
      <c r="C341" s="78">
        <v>40131</v>
      </c>
      <c r="D341" s="77">
        <v>10731</v>
      </c>
      <c r="E341" s="77">
        <v>1890.5</v>
      </c>
    </row>
    <row r="342" spans="1:5" x14ac:dyDescent="0.25">
      <c r="A342" s="77" t="s">
        <v>162</v>
      </c>
      <c r="B342" s="77" t="s">
        <v>172</v>
      </c>
      <c r="C342" s="78">
        <v>40134</v>
      </c>
      <c r="D342" s="77">
        <v>10739</v>
      </c>
      <c r="E342" s="77">
        <v>240</v>
      </c>
    </row>
    <row r="343" spans="1:5" x14ac:dyDescent="0.25">
      <c r="A343" s="77" t="s">
        <v>164</v>
      </c>
      <c r="B343" s="77" t="s">
        <v>166</v>
      </c>
      <c r="C343" s="78">
        <v>40135</v>
      </c>
      <c r="D343" s="77">
        <v>10705</v>
      </c>
      <c r="E343" s="77">
        <v>378</v>
      </c>
    </row>
    <row r="344" spans="1:5" x14ac:dyDescent="0.25">
      <c r="A344" s="77" t="s">
        <v>162</v>
      </c>
      <c r="B344" s="77" t="s">
        <v>163</v>
      </c>
      <c r="C344" s="78">
        <v>40135</v>
      </c>
      <c r="D344" s="77">
        <v>10737</v>
      </c>
      <c r="E344" s="77">
        <v>139.80000000000001</v>
      </c>
    </row>
    <row r="345" spans="1:5" x14ac:dyDescent="0.25">
      <c r="A345" s="77" t="s">
        <v>162</v>
      </c>
      <c r="B345" s="77" t="s">
        <v>163</v>
      </c>
      <c r="C345" s="78">
        <v>40135</v>
      </c>
      <c r="D345" s="77">
        <v>10738</v>
      </c>
      <c r="E345" s="77">
        <v>52.35</v>
      </c>
    </row>
    <row r="346" spans="1:5" x14ac:dyDescent="0.25">
      <c r="A346" s="77" t="s">
        <v>162</v>
      </c>
      <c r="B346" s="77" t="s">
        <v>170</v>
      </c>
      <c r="C346" s="78">
        <v>40135</v>
      </c>
      <c r="D346" s="77">
        <v>10741</v>
      </c>
      <c r="E346" s="77">
        <v>228</v>
      </c>
    </row>
    <row r="347" spans="1:5" x14ac:dyDescent="0.25">
      <c r="A347" s="77" t="s">
        <v>162</v>
      </c>
      <c r="B347" s="77" t="s">
        <v>172</v>
      </c>
      <c r="C347" s="78">
        <v>40135</v>
      </c>
      <c r="D347" s="77">
        <v>10742</v>
      </c>
      <c r="E347" s="77">
        <v>3118</v>
      </c>
    </row>
    <row r="348" spans="1:5" x14ac:dyDescent="0.25">
      <c r="A348" s="77" t="s">
        <v>162</v>
      </c>
      <c r="B348" s="77" t="s">
        <v>167</v>
      </c>
      <c r="C348" s="78">
        <v>40137</v>
      </c>
      <c r="D348" s="77">
        <v>10709</v>
      </c>
      <c r="E348" s="77">
        <v>3424</v>
      </c>
    </row>
    <row r="349" spans="1:5" x14ac:dyDescent="0.25">
      <c r="A349" s="77" t="s">
        <v>164</v>
      </c>
      <c r="B349" s="77" t="s">
        <v>168</v>
      </c>
      <c r="C349" s="78">
        <v>40138</v>
      </c>
      <c r="D349" s="77">
        <v>10735</v>
      </c>
      <c r="E349" s="77">
        <v>536.4</v>
      </c>
    </row>
    <row r="350" spans="1:5" x14ac:dyDescent="0.25">
      <c r="A350" s="77" t="s">
        <v>164</v>
      </c>
      <c r="B350" s="77" t="s">
        <v>166</v>
      </c>
      <c r="C350" s="78">
        <v>40138</v>
      </c>
      <c r="D350" s="77">
        <v>10736</v>
      </c>
      <c r="E350" s="77">
        <v>997</v>
      </c>
    </row>
    <row r="351" spans="1:5" x14ac:dyDescent="0.25">
      <c r="A351" s="77" t="s">
        <v>162</v>
      </c>
      <c r="B351" s="77" t="s">
        <v>167</v>
      </c>
      <c r="C351" s="78">
        <v>40138</v>
      </c>
      <c r="D351" s="77">
        <v>10743</v>
      </c>
      <c r="E351" s="77">
        <v>319.2</v>
      </c>
    </row>
    <row r="352" spans="1:5" x14ac:dyDescent="0.25">
      <c r="A352" s="77" t="s">
        <v>162</v>
      </c>
      <c r="B352" s="77" t="s">
        <v>167</v>
      </c>
      <c r="C352" s="78">
        <v>40138</v>
      </c>
      <c r="D352" s="77">
        <v>10746</v>
      </c>
      <c r="E352" s="77">
        <v>2311.6999999999998</v>
      </c>
    </row>
    <row r="353" spans="1:5" x14ac:dyDescent="0.25">
      <c r="A353" s="77" t="s">
        <v>164</v>
      </c>
      <c r="B353" s="77" t="s">
        <v>168</v>
      </c>
      <c r="C353" s="78">
        <v>40141</v>
      </c>
      <c r="D353" s="77">
        <v>10744</v>
      </c>
      <c r="E353" s="77">
        <v>736</v>
      </c>
    </row>
    <row r="354" spans="1:5" x14ac:dyDescent="0.25">
      <c r="A354" s="77" t="s">
        <v>164</v>
      </c>
      <c r="B354" s="77" t="s">
        <v>166</v>
      </c>
      <c r="C354" s="78">
        <v>40141</v>
      </c>
      <c r="D354" s="77">
        <v>10750</v>
      </c>
      <c r="E354" s="77">
        <v>1590.56</v>
      </c>
    </row>
    <row r="355" spans="1:5" x14ac:dyDescent="0.25">
      <c r="A355" s="77" t="s">
        <v>162</v>
      </c>
      <c r="B355" s="77" t="s">
        <v>172</v>
      </c>
      <c r="C355" s="78">
        <v>40142</v>
      </c>
      <c r="D355" s="77">
        <v>10723</v>
      </c>
      <c r="E355" s="77">
        <v>468.45</v>
      </c>
    </row>
    <row r="356" spans="1:5" x14ac:dyDescent="0.25">
      <c r="A356" s="77" t="s">
        <v>162</v>
      </c>
      <c r="B356" s="77" t="s">
        <v>170</v>
      </c>
      <c r="C356" s="78">
        <v>40142</v>
      </c>
      <c r="D356" s="77">
        <v>10740</v>
      </c>
      <c r="E356" s="77">
        <v>1416</v>
      </c>
    </row>
    <row r="357" spans="1:5" x14ac:dyDescent="0.25">
      <c r="A357" s="77" t="s">
        <v>164</v>
      </c>
      <c r="B357" s="77" t="s">
        <v>168</v>
      </c>
      <c r="C357" s="78">
        <v>40143</v>
      </c>
      <c r="D357" s="77">
        <v>10747</v>
      </c>
      <c r="E357" s="77">
        <v>1912.85</v>
      </c>
    </row>
    <row r="358" spans="1:5" x14ac:dyDescent="0.25">
      <c r="A358" s="77" t="s">
        <v>164</v>
      </c>
      <c r="B358" s="77" t="s">
        <v>166</v>
      </c>
      <c r="C358" s="78">
        <v>40144</v>
      </c>
      <c r="D358" s="77">
        <v>10745</v>
      </c>
      <c r="E358" s="77">
        <v>4529.8</v>
      </c>
    </row>
    <row r="359" spans="1:5" x14ac:dyDescent="0.25">
      <c r="A359" s="77" t="s">
        <v>162</v>
      </c>
      <c r="B359" s="77" t="s">
        <v>172</v>
      </c>
      <c r="C359" s="78">
        <v>40144</v>
      </c>
      <c r="D359" s="77">
        <v>10753</v>
      </c>
      <c r="E359" s="77">
        <v>88</v>
      </c>
    </row>
    <row r="360" spans="1:5" x14ac:dyDescent="0.25">
      <c r="A360" s="77" t="s">
        <v>164</v>
      </c>
      <c r="B360" s="77" t="s">
        <v>168</v>
      </c>
      <c r="C360" s="78">
        <v>40144</v>
      </c>
      <c r="D360" s="77">
        <v>10754</v>
      </c>
      <c r="E360" s="77">
        <v>55.2</v>
      </c>
    </row>
    <row r="361" spans="1:5" x14ac:dyDescent="0.25">
      <c r="A361" s="77" t="s">
        <v>162</v>
      </c>
      <c r="B361" s="77" t="s">
        <v>172</v>
      </c>
      <c r="C361" s="78">
        <v>40145</v>
      </c>
      <c r="D361" s="77">
        <v>10748</v>
      </c>
      <c r="E361" s="77">
        <v>2196</v>
      </c>
    </row>
    <row r="362" spans="1:5" x14ac:dyDescent="0.25">
      <c r="A362" s="77" t="s">
        <v>162</v>
      </c>
      <c r="B362" s="77" t="s">
        <v>163</v>
      </c>
      <c r="C362" s="78">
        <v>40145</v>
      </c>
      <c r="D362" s="77">
        <v>10752</v>
      </c>
      <c r="E362" s="77">
        <v>252</v>
      </c>
    </row>
    <row r="363" spans="1:5" x14ac:dyDescent="0.25">
      <c r="A363" s="77" t="s">
        <v>162</v>
      </c>
      <c r="B363" s="77" t="s">
        <v>170</v>
      </c>
      <c r="C363" s="78">
        <v>40145</v>
      </c>
      <c r="D363" s="77">
        <v>10755</v>
      </c>
      <c r="E363" s="77">
        <v>1948.5</v>
      </c>
    </row>
    <row r="364" spans="1:5" x14ac:dyDescent="0.25">
      <c r="A364" s="77" t="s">
        <v>162</v>
      </c>
      <c r="B364" s="77" t="s">
        <v>169</v>
      </c>
      <c r="C364" s="78">
        <v>40149</v>
      </c>
      <c r="D364" s="77">
        <v>10756</v>
      </c>
      <c r="E364" s="77">
        <v>1990</v>
      </c>
    </row>
    <row r="365" spans="1:5" x14ac:dyDescent="0.25">
      <c r="A365" s="77" t="s">
        <v>162</v>
      </c>
      <c r="B365" s="77" t="s">
        <v>172</v>
      </c>
      <c r="C365" s="78">
        <v>40150</v>
      </c>
      <c r="D365" s="77">
        <v>10751</v>
      </c>
      <c r="E365" s="77">
        <v>1631.48</v>
      </c>
    </row>
    <row r="366" spans="1:5" x14ac:dyDescent="0.25">
      <c r="A366" s="77" t="s">
        <v>162</v>
      </c>
      <c r="B366" s="77" t="s">
        <v>172</v>
      </c>
      <c r="C366" s="78">
        <v>40151</v>
      </c>
      <c r="D366" s="77">
        <v>10758</v>
      </c>
      <c r="E366" s="77">
        <v>1644.6</v>
      </c>
    </row>
    <row r="367" spans="1:5" x14ac:dyDescent="0.25">
      <c r="A367" s="77" t="s">
        <v>162</v>
      </c>
      <c r="B367" s="77" t="s">
        <v>170</v>
      </c>
      <c r="C367" s="78">
        <v>40152</v>
      </c>
      <c r="D367" s="77">
        <v>10726</v>
      </c>
      <c r="E367" s="77">
        <v>655</v>
      </c>
    </row>
    <row r="368" spans="1:5" x14ac:dyDescent="0.25">
      <c r="A368" s="77" t="s">
        <v>162</v>
      </c>
      <c r="B368" s="77" t="s">
        <v>163</v>
      </c>
      <c r="C368" s="78">
        <v>40152</v>
      </c>
      <c r="D368" s="77">
        <v>10727</v>
      </c>
      <c r="E368" s="77">
        <v>1624.5</v>
      </c>
    </row>
    <row r="369" spans="1:5" x14ac:dyDescent="0.25">
      <c r="A369" s="77" t="s">
        <v>164</v>
      </c>
      <c r="B369" s="77" t="s">
        <v>165</v>
      </c>
      <c r="C369" s="78">
        <v>40155</v>
      </c>
      <c r="D369" s="77">
        <v>10761</v>
      </c>
      <c r="E369" s="77">
        <v>507</v>
      </c>
    </row>
    <row r="370" spans="1:5" x14ac:dyDescent="0.25">
      <c r="A370" s="77" t="s">
        <v>162</v>
      </c>
      <c r="B370" s="77" t="s">
        <v>172</v>
      </c>
      <c r="C370" s="78">
        <v>40155</v>
      </c>
      <c r="D370" s="77">
        <v>10763</v>
      </c>
      <c r="E370" s="77">
        <v>616</v>
      </c>
    </row>
    <row r="371" spans="1:5" x14ac:dyDescent="0.25">
      <c r="A371" s="77" t="s">
        <v>164</v>
      </c>
      <c r="B371" s="77" t="s">
        <v>168</v>
      </c>
      <c r="C371" s="78">
        <v>40155</v>
      </c>
      <c r="D371" s="77">
        <v>10764</v>
      </c>
      <c r="E371" s="77">
        <v>2286</v>
      </c>
    </row>
    <row r="372" spans="1:5" x14ac:dyDescent="0.25">
      <c r="A372" s="77" t="s">
        <v>162</v>
      </c>
      <c r="B372" s="77" t="s">
        <v>172</v>
      </c>
      <c r="C372" s="78">
        <v>40156</v>
      </c>
      <c r="D372" s="77">
        <v>10762</v>
      </c>
      <c r="E372" s="77">
        <v>4337</v>
      </c>
    </row>
    <row r="373" spans="1:5" x14ac:dyDescent="0.25">
      <c r="A373" s="77" t="s">
        <v>162</v>
      </c>
      <c r="B373" s="77" t="s">
        <v>172</v>
      </c>
      <c r="C373" s="78">
        <v>40156</v>
      </c>
      <c r="D373" s="77">
        <v>10765</v>
      </c>
      <c r="E373" s="77">
        <v>1515.6</v>
      </c>
    </row>
    <row r="374" spans="1:5" x14ac:dyDescent="0.25">
      <c r="A374" s="77" t="s">
        <v>162</v>
      </c>
      <c r="B374" s="77" t="s">
        <v>170</v>
      </c>
      <c r="C374" s="78">
        <v>40156</v>
      </c>
      <c r="D374" s="77">
        <v>10766</v>
      </c>
      <c r="E374" s="77">
        <v>2310</v>
      </c>
    </row>
    <row r="375" spans="1:5" x14ac:dyDescent="0.25">
      <c r="A375" s="77" t="s">
        <v>162</v>
      </c>
      <c r="B375" s="77" t="s">
        <v>170</v>
      </c>
      <c r="C375" s="78">
        <v>40157</v>
      </c>
      <c r="D375" s="77">
        <v>10760</v>
      </c>
      <c r="E375" s="77">
        <v>2917</v>
      </c>
    </row>
    <row r="376" spans="1:5" x14ac:dyDescent="0.25">
      <c r="A376" s="77" t="s">
        <v>162</v>
      </c>
      <c r="B376" s="77" t="s">
        <v>172</v>
      </c>
      <c r="C376" s="78">
        <v>40159</v>
      </c>
      <c r="D376" s="77">
        <v>10759</v>
      </c>
      <c r="E376" s="77">
        <v>320</v>
      </c>
    </row>
    <row r="377" spans="1:5" x14ac:dyDescent="0.25">
      <c r="A377" s="77" t="s">
        <v>162</v>
      </c>
      <c r="B377" s="77" t="s">
        <v>172</v>
      </c>
      <c r="C377" s="78">
        <v>40159</v>
      </c>
      <c r="D377" s="77">
        <v>10769</v>
      </c>
      <c r="E377" s="77">
        <v>1684.27</v>
      </c>
    </row>
    <row r="378" spans="1:5" x14ac:dyDescent="0.25">
      <c r="A378" s="77" t="s">
        <v>162</v>
      </c>
      <c r="B378" s="77" t="s">
        <v>170</v>
      </c>
      <c r="C378" s="78">
        <v>40159</v>
      </c>
      <c r="D378" s="77">
        <v>10774</v>
      </c>
      <c r="E378" s="77">
        <v>868.75</v>
      </c>
    </row>
    <row r="379" spans="1:5" x14ac:dyDescent="0.25">
      <c r="A379" s="77" t="s">
        <v>164</v>
      </c>
      <c r="B379" s="77" t="s">
        <v>168</v>
      </c>
      <c r="C379" s="78">
        <v>40162</v>
      </c>
      <c r="D379" s="77">
        <v>10757</v>
      </c>
      <c r="E379" s="77">
        <v>3082</v>
      </c>
    </row>
    <row r="380" spans="1:5" x14ac:dyDescent="0.25">
      <c r="A380" s="77" t="s">
        <v>162</v>
      </c>
      <c r="B380" s="77" t="s">
        <v>170</v>
      </c>
      <c r="C380" s="78">
        <v>40162</v>
      </c>
      <c r="D380" s="77">
        <v>10767</v>
      </c>
      <c r="E380" s="77">
        <v>28</v>
      </c>
    </row>
    <row r="381" spans="1:5" x14ac:dyDescent="0.25">
      <c r="A381" s="77" t="s">
        <v>162</v>
      </c>
      <c r="B381" s="77" t="s">
        <v>172</v>
      </c>
      <c r="C381" s="78">
        <v>40162</v>
      </c>
      <c r="D381" s="77">
        <v>10768</v>
      </c>
      <c r="E381" s="77">
        <v>1477</v>
      </c>
    </row>
    <row r="382" spans="1:5" x14ac:dyDescent="0.25">
      <c r="A382" s="77" t="s">
        <v>162</v>
      </c>
      <c r="B382" s="77" t="s">
        <v>167</v>
      </c>
      <c r="C382" s="78">
        <v>40163</v>
      </c>
      <c r="D382" s="77">
        <v>10773</v>
      </c>
      <c r="E382" s="77">
        <v>2030.4</v>
      </c>
    </row>
    <row r="383" spans="1:5" x14ac:dyDescent="0.25">
      <c r="A383" s="77" t="s">
        <v>162</v>
      </c>
      <c r="B383" s="77" t="s">
        <v>169</v>
      </c>
      <c r="C383" s="78">
        <v>40164</v>
      </c>
      <c r="D383" s="77">
        <v>10770</v>
      </c>
      <c r="E383" s="77">
        <v>236.25</v>
      </c>
    </row>
    <row r="384" spans="1:5" x14ac:dyDescent="0.25">
      <c r="A384" s="77" t="s">
        <v>162</v>
      </c>
      <c r="B384" s="77" t="s">
        <v>167</v>
      </c>
      <c r="C384" s="78">
        <v>40165</v>
      </c>
      <c r="D384" s="77">
        <v>10776</v>
      </c>
      <c r="E384" s="77">
        <v>6635.27</v>
      </c>
    </row>
    <row r="385" spans="1:5" x14ac:dyDescent="0.25">
      <c r="A385" s="77" t="s">
        <v>162</v>
      </c>
      <c r="B385" s="77" t="s">
        <v>170</v>
      </c>
      <c r="C385" s="78">
        <v>40166</v>
      </c>
      <c r="D385" s="77">
        <v>10749</v>
      </c>
      <c r="E385" s="77">
        <v>1080</v>
      </c>
    </row>
    <row r="386" spans="1:5" x14ac:dyDescent="0.25">
      <c r="A386" s="77" t="s">
        <v>162</v>
      </c>
      <c r="B386" s="77" t="s">
        <v>172</v>
      </c>
      <c r="C386" s="78">
        <v>40166</v>
      </c>
      <c r="D386" s="77">
        <v>10772</v>
      </c>
      <c r="E386" s="77">
        <v>3603.22</v>
      </c>
    </row>
    <row r="387" spans="1:5" x14ac:dyDescent="0.25">
      <c r="A387" s="77" t="s">
        <v>162</v>
      </c>
      <c r="B387" s="77" t="s">
        <v>163</v>
      </c>
      <c r="C387" s="78">
        <v>40166</v>
      </c>
      <c r="D387" s="77">
        <v>10781</v>
      </c>
      <c r="E387" s="77">
        <v>975.88</v>
      </c>
    </row>
    <row r="388" spans="1:5" x14ac:dyDescent="0.25">
      <c r="A388" s="77" t="s">
        <v>162</v>
      </c>
      <c r="B388" s="77" t="s">
        <v>170</v>
      </c>
      <c r="C388" s="78">
        <v>40166</v>
      </c>
      <c r="D388" s="77">
        <v>10783</v>
      </c>
      <c r="E388" s="77">
        <v>1442.5</v>
      </c>
    </row>
    <row r="389" spans="1:5" x14ac:dyDescent="0.25">
      <c r="A389" s="77" t="s">
        <v>164</v>
      </c>
      <c r="B389" s="77" t="s">
        <v>166</v>
      </c>
      <c r="C389" s="78">
        <v>40169</v>
      </c>
      <c r="D389" s="77">
        <v>10782</v>
      </c>
      <c r="E389" s="77">
        <v>12.5</v>
      </c>
    </row>
    <row r="390" spans="1:5" x14ac:dyDescent="0.25">
      <c r="A390" s="77" t="s">
        <v>162</v>
      </c>
      <c r="B390" s="77" t="s">
        <v>170</v>
      </c>
      <c r="C390" s="78">
        <v>40169</v>
      </c>
      <c r="D390" s="77">
        <v>10784</v>
      </c>
      <c r="E390" s="77">
        <v>1488</v>
      </c>
    </row>
    <row r="391" spans="1:5" x14ac:dyDescent="0.25">
      <c r="A391" s="77" t="s">
        <v>162</v>
      </c>
      <c r="B391" s="77" t="s">
        <v>169</v>
      </c>
      <c r="C391" s="78">
        <v>40170</v>
      </c>
      <c r="D391" s="77">
        <v>10786</v>
      </c>
      <c r="E391" s="77">
        <v>1531.08</v>
      </c>
    </row>
    <row r="392" spans="1:5" x14ac:dyDescent="0.25">
      <c r="A392" s="77" t="s">
        <v>162</v>
      </c>
      <c r="B392" s="77" t="s">
        <v>172</v>
      </c>
      <c r="C392" s="78">
        <v>40171</v>
      </c>
      <c r="D392" s="77">
        <v>10778</v>
      </c>
      <c r="E392" s="77">
        <v>96.5</v>
      </c>
    </row>
    <row r="393" spans="1:5" x14ac:dyDescent="0.25">
      <c r="A393" s="77" t="s">
        <v>162</v>
      </c>
      <c r="B393" s="77" t="s">
        <v>167</v>
      </c>
      <c r="C393" s="78">
        <v>40171</v>
      </c>
      <c r="D393" s="77">
        <v>10785</v>
      </c>
      <c r="E393" s="77">
        <v>387.5</v>
      </c>
    </row>
    <row r="394" spans="1:5" x14ac:dyDescent="0.25">
      <c r="A394" s="77" t="s">
        <v>162</v>
      </c>
      <c r="B394" s="77" t="s">
        <v>163</v>
      </c>
      <c r="C394" s="78">
        <v>40172</v>
      </c>
      <c r="D394" s="77">
        <v>10780</v>
      </c>
      <c r="E394" s="77">
        <v>720</v>
      </c>
    </row>
    <row r="395" spans="1:5" x14ac:dyDescent="0.25">
      <c r="A395" s="77" t="s">
        <v>164</v>
      </c>
      <c r="B395" s="77" t="s">
        <v>171</v>
      </c>
      <c r="C395" s="78">
        <v>40173</v>
      </c>
      <c r="D395" s="77">
        <v>10775</v>
      </c>
      <c r="E395" s="77">
        <v>228</v>
      </c>
    </row>
    <row r="396" spans="1:5" x14ac:dyDescent="0.25">
      <c r="A396" s="77" t="s">
        <v>162</v>
      </c>
      <c r="B396" s="77" t="s">
        <v>163</v>
      </c>
      <c r="C396" s="78">
        <v>40173</v>
      </c>
      <c r="D396" s="77">
        <v>10787</v>
      </c>
      <c r="E396" s="77">
        <v>2622.76</v>
      </c>
    </row>
    <row r="397" spans="1:5" x14ac:dyDescent="0.25">
      <c r="A397" s="77" t="s">
        <v>164</v>
      </c>
      <c r="B397" s="77" t="s">
        <v>168</v>
      </c>
      <c r="C397" s="78">
        <v>40173</v>
      </c>
      <c r="D397" s="77">
        <v>10790</v>
      </c>
      <c r="E397" s="77">
        <v>722.5</v>
      </c>
    </row>
    <row r="398" spans="1:5" x14ac:dyDescent="0.25">
      <c r="A398" s="77" t="s">
        <v>162</v>
      </c>
      <c r="B398" s="77" t="s">
        <v>167</v>
      </c>
      <c r="C398" s="78">
        <v>40178</v>
      </c>
      <c r="D398" s="77">
        <v>10789</v>
      </c>
      <c r="E398" s="77">
        <v>3687</v>
      </c>
    </row>
    <row r="399" spans="1:5" x14ac:dyDescent="0.25">
      <c r="A399" s="77" t="s">
        <v>162</v>
      </c>
      <c r="B399" s="77" t="s">
        <v>167</v>
      </c>
      <c r="C399" s="78">
        <v>40178</v>
      </c>
      <c r="D399" s="77">
        <v>10792</v>
      </c>
      <c r="E399" s="77">
        <v>399.85</v>
      </c>
    </row>
    <row r="400" spans="1:5" x14ac:dyDescent="0.25">
      <c r="A400" s="77" t="s">
        <v>162</v>
      </c>
      <c r="B400" s="77" t="s">
        <v>170</v>
      </c>
      <c r="C400" s="78">
        <v>40178</v>
      </c>
      <c r="D400" s="77">
        <v>10801</v>
      </c>
      <c r="E400" s="77">
        <v>3026.85</v>
      </c>
    </row>
    <row r="401" spans="1:5" x14ac:dyDescent="0.25">
      <c r="A401" s="77" t="s">
        <v>164</v>
      </c>
      <c r="B401" s="77" t="s">
        <v>168</v>
      </c>
      <c r="C401" s="78">
        <v>40179</v>
      </c>
      <c r="D401" s="77">
        <v>10791</v>
      </c>
      <c r="E401" s="77">
        <v>1829.76</v>
      </c>
    </row>
    <row r="402" spans="1:5" x14ac:dyDescent="0.25">
      <c r="A402" s="77" t="s">
        <v>164</v>
      </c>
      <c r="B402" s="77" t="s">
        <v>168</v>
      </c>
      <c r="C402" s="78">
        <v>40180</v>
      </c>
      <c r="D402" s="77">
        <v>10794</v>
      </c>
      <c r="E402" s="77">
        <v>314.76</v>
      </c>
    </row>
    <row r="403" spans="1:5" x14ac:dyDescent="0.25">
      <c r="A403" s="77" t="s">
        <v>162</v>
      </c>
      <c r="B403" s="77" t="s">
        <v>170</v>
      </c>
      <c r="C403" s="78">
        <v>40180</v>
      </c>
      <c r="D403" s="77">
        <v>10802</v>
      </c>
      <c r="E403" s="77">
        <v>2942.81</v>
      </c>
    </row>
    <row r="404" spans="1:5" x14ac:dyDescent="0.25">
      <c r="A404" s="77" t="s">
        <v>164</v>
      </c>
      <c r="B404" s="77" t="s">
        <v>171</v>
      </c>
      <c r="C404" s="78">
        <v>40183</v>
      </c>
      <c r="D404" s="77">
        <v>10797</v>
      </c>
      <c r="E404" s="77">
        <v>420</v>
      </c>
    </row>
    <row r="405" spans="1:5" x14ac:dyDescent="0.25">
      <c r="A405" s="77" t="s">
        <v>162</v>
      </c>
      <c r="B405" s="77" t="s">
        <v>163</v>
      </c>
      <c r="C405" s="78">
        <v>40183</v>
      </c>
      <c r="D405" s="77">
        <v>10798</v>
      </c>
      <c r="E405" s="77">
        <v>446.6</v>
      </c>
    </row>
    <row r="406" spans="1:5" x14ac:dyDescent="0.25">
      <c r="A406" s="77" t="s">
        <v>164</v>
      </c>
      <c r="B406" s="77" t="s">
        <v>166</v>
      </c>
      <c r="C406" s="78">
        <v>40183</v>
      </c>
      <c r="D406" s="77">
        <v>10799</v>
      </c>
      <c r="E406" s="77">
        <v>1553.5</v>
      </c>
    </row>
    <row r="407" spans="1:5" x14ac:dyDescent="0.25">
      <c r="A407" s="77" t="s">
        <v>162</v>
      </c>
      <c r="B407" s="77" t="s">
        <v>167</v>
      </c>
      <c r="C407" s="78">
        <v>40183</v>
      </c>
      <c r="D407" s="77">
        <v>10800</v>
      </c>
      <c r="E407" s="77">
        <v>1468.93</v>
      </c>
    </row>
    <row r="408" spans="1:5" x14ac:dyDescent="0.25">
      <c r="A408" s="77" t="s">
        <v>162</v>
      </c>
      <c r="B408" s="77" t="s">
        <v>172</v>
      </c>
      <c r="C408" s="78">
        <v>40183</v>
      </c>
      <c r="D408" s="77">
        <v>10806</v>
      </c>
      <c r="E408" s="77">
        <v>439.6</v>
      </c>
    </row>
    <row r="409" spans="1:5" x14ac:dyDescent="0.25">
      <c r="A409" s="77" t="s">
        <v>162</v>
      </c>
      <c r="B409" s="77" t="s">
        <v>170</v>
      </c>
      <c r="C409" s="78">
        <v>40184</v>
      </c>
      <c r="D409" s="77">
        <v>10803</v>
      </c>
      <c r="E409" s="77">
        <v>1193.01</v>
      </c>
    </row>
    <row r="410" spans="1:5" x14ac:dyDescent="0.25">
      <c r="A410" s="77" t="s">
        <v>164</v>
      </c>
      <c r="B410" s="77" t="s">
        <v>168</v>
      </c>
      <c r="C410" s="78">
        <v>40185</v>
      </c>
      <c r="D410" s="77">
        <v>10804</v>
      </c>
      <c r="E410" s="77">
        <v>2278.4</v>
      </c>
    </row>
    <row r="411" spans="1:5" x14ac:dyDescent="0.25">
      <c r="A411" s="77" t="s">
        <v>164</v>
      </c>
      <c r="B411" s="77" t="s">
        <v>171</v>
      </c>
      <c r="C411" s="78">
        <v>40185</v>
      </c>
      <c r="D411" s="77">
        <v>10809</v>
      </c>
      <c r="E411" s="77">
        <v>140</v>
      </c>
    </row>
    <row r="412" spans="1:5" x14ac:dyDescent="0.25">
      <c r="A412" s="77" t="s">
        <v>162</v>
      </c>
      <c r="B412" s="77" t="s">
        <v>163</v>
      </c>
      <c r="C412" s="78">
        <v>40185</v>
      </c>
      <c r="D412" s="77">
        <v>10810</v>
      </c>
      <c r="E412" s="77">
        <v>187</v>
      </c>
    </row>
    <row r="413" spans="1:5" x14ac:dyDescent="0.25">
      <c r="A413" s="77" t="s">
        <v>162</v>
      </c>
      <c r="B413" s="77" t="s">
        <v>172</v>
      </c>
      <c r="C413" s="78">
        <v>40186</v>
      </c>
      <c r="D413" s="77">
        <v>10793</v>
      </c>
      <c r="E413" s="77">
        <v>191.1</v>
      </c>
    </row>
    <row r="414" spans="1:5" x14ac:dyDescent="0.25">
      <c r="A414" s="77" t="s">
        <v>162</v>
      </c>
      <c r="B414" s="77" t="s">
        <v>169</v>
      </c>
      <c r="C414" s="78">
        <v>40186</v>
      </c>
      <c r="D414" s="77">
        <v>10811</v>
      </c>
      <c r="E414" s="77">
        <v>852</v>
      </c>
    </row>
    <row r="415" spans="1:5" x14ac:dyDescent="0.25">
      <c r="A415" s="77" t="s">
        <v>162</v>
      </c>
      <c r="B415" s="77" t="s">
        <v>163</v>
      </c>
      <c r="C415" s="78">
        <v>40187</v>
      </c>
      <c r="D415" s="77">
        <v>10805</v>
      </c>
      <c r="E415" s="77">
        <v>2775</v>
      </c>
    </row>
    <row r="416" spans="1:5" x14ac:dyDescent="0.25">
      <c r="A416" s="77" t="s">
        <v>162</v>
      </c>
      <c r="B416" s="77" t="s">
        <v>163</v>
      </c>
      <c r="C416" s="78">
        <v>40187</v>
      </c>
      <c r="D416" s="77">
        <v>10808</v>
      </c>
      <c r="E416" s="77">
        <v>1411</v>
      </c>
    </row>
    <row r="417" spans="1:5" x14ac:dyDescent="0.25">
      <c r="A417" s="77" t="s">
        <v>162</v>
      </c>
      <c r="B417" s="77" t="s">
        <v>167</v>
      </c>
      <c r="C417" s="78">
        <v>40187</v>
      </c>
      <c r="D417" s="77">
        <v>10813</v>
      </c>
      <c r="E417" s="77">
        <v>602.4</v>
      </c>
    </row>
    <row r="418" spans="1:5" x14ac:dyDescent="0.25">
      <c r="A418" s="77" t="s">
        <v>164</v>
      </c>
      <c r="B418" s="77" t="s">
        <v>165</v>
      </c>
      <c r="C418" s="78">
        <v>40190</v>
      </c>
      <c r="D418" s="77">
        <v>10812</v>
      </c>
      <c r="E418" s="77">
        <v>1692.8</v>
      </c>
    </row>
    <row r="419" spans="1:5" x14ac:dyDescent="0.25">
      <c r="A419" s="77" t="s">
        <v>164</v>
      </c>
      <c r="B419" s="77" t="s">
        <v>171</v>
      </c>
      <c r="C419" s="78">
        <v>40190</v>
      </c>
      <c r="D419" s="77">
        <v>10818</v>
      </c>
      <c r="E419" s="77">
        <v>833</v>
      </c>
    </row>
    <row r="420" spans="1:5" x14ac:dyDescent="0.25">
      <c r="A420" s="77" t="s">
        <v>162</v>
      </c>
      <c r="B420" s="77" t="s">
        <v>172</v>
      </c>
      <c r="C420" s="78">
        <v>40191</v>
      </c>
      <c r="D420" s="77">
        <v>10817</v>
      </c>
      <c r="E420" s="77">
        <v>10952.84</v>
      </c>
    </row>
    <row r="421" spans="1:5" x14ac:dyDescent="0.25">
      <c r="A421" s="77" t="s">
        <v>162</v>
      </c>
      <c r="B421" s="77" t="s">
        <v>172</v>
      </c>
      <c r="C421" s="78">
        <v>40191</v>
      </c>
      <c r="D421" s="77">
        <v>10820</v>
      </c>
      <c r="E421" s="77">
        <v>1140</v>
      </c>
    </row>
    <row r="422" spans="1:5" x14ac:dyDescent="0.25">
      <c r="A422" s="77" t="s">
        <v>164</v>
      </c>
      <c r="B422" s="77" t="s">
        <v>165</v>
      </c>
      <c r="C422" s="78">
        <v>40191</v>
      </c>
      <c r="D422" s="77">
        <v>10823</v>
      </c>
      <c r="E422" s="77">
        <v>2826</v>
      </c>
    </row>
    <row r="423" spans="1:5" x14ac:dyDescent="0.25">
      <c r="A423" s="77" t="s">
        <v>162</v>
      </c>
      <c r="B423" s="77" t="s">
        <v>172</v>
      </c>
      <c r="C423" s="78">
        <v>40192</v>
      </c>
      <c r="D423" s="77">
        <v>10779</v>
      </c>
      <c r="E423" s="77">
        <v>1335</v>
      </c>
    </row>
    <row r="424" spans="1:5" x14ac:dyDescent="0.25">
      <c r="A424" s="77" t="s">
        <v>162</v>
      </c>
      <c r="B424" s="77" t="s">
        <v>172</v>
      </c>
      <c r="C424" s="78">
        <v>40192</v>
      </c>
      <c r="D424" s="77">
        <v>10796</v>
      </c>
      <c r="E424" s="77">
        <v>2341.36</v>
      </c>
    </row>
    <row r="425" spans="1:5" x14ac:dyDescent="0.25">
      <c r="A425" s="77" t="s">
        <v>162</v>
      </c>
      <c r="B425" s="77" t="s">
        <v>172</v>
      </c>
      <c r="C425" s="78">
        <v>40192</v>
      </c>
      <c r="D425" s="77">
        <v>10814</v>
      </c>
      <c r="E425" s="77">
        <v>1788.45</v>
      </c>
    </row>
    <row r="426" spans="1:5" x14ac:dyDescent="0.25">
      <c r="A426" s="77" t="s">
        <v>162</v>
      </c>
      <c r="B426" s="77" t="s">
        <v>163</v>
      </c>
      <c r="C426" s="78">
        <v>40192</v>
      </c>
      <c r="D426" s="77">
        <v>10815</v>
      </c>
      <c r="E426" s="77">
        <v>40</v>
      </c>
    </row>
    <row r="427" spans="1:5" x14ac:dyDescent="0.25">
      <c r="A427" s="77" t="s">
        <v>162</v>
      </c>
      <c r="B427" s="77" t="s">
        <v>167</v>
      </c>
      <c r="C427" s="78">
        <v>40192</v>
      </c>
      <c r="D427" s="77">
        <v>10825</v>
      </c>
      <c r="E427" s="77">
        <v>1030.76</v>
      </c>
    </row>
    <row r="428" spans="1:5" x14ac:dyDescent="0.25">
      <c r="A428" s="77" t="s">
        <v>162</v>
      </c>
      <c r="B428" s="77" t="s">
        <v>167</v>
      </c>
      <c r="C428" s="78">
        <v>40193</v>
      </c>
      <c r="D428" s="77">
        <v>10821</v>
      </c>
      <c r="E428" s="77">
        <v>678</v>
      </c>
    </row>
    <row r="429" spans="1:5" x14ac:dyDescent="0.25">
      <c r="A429" s="77" t="s">
        <v>162</v>
      </c>
      <c r="B429" s="77" t="s">
        <v>163</v>
      </c>
      <c r="C429" s="78">
        <v>40194</v>
      </c>
      <c r="D429" s="77">
        <v>10819</v>
      </c>
      <c r="E429" s="77">
        <v>477</v>
      </c>
    </row>
    <row r="430" spans="1:5" x14ac:dyDescent="0.25">
      <c r="A430" s="77" t="s">
        <v>164</v>
      </c>
      <c r="B430" s="77" t="s">
        <v>168</v>
      </c>
      <c r="C430" s="78">
        <v>40194</v>
      </c>
      <c r="D430" s="77">
        <v>10822</v>
      </c>
      <c r="E430" s="77">
        <v>237.9</v>
      </c>
    </row>
    <row r="431" spans="1:5" x14ac:dyDescent="0.25">
      <c r="A431" s="77" t="s">
        <v>162</v>
      </c>
      <c r="B431" s="77" t="s">
        <v>167</v>
      </c>
      <c r="C431" s="78">
        <v>40197</v>
      </c>
      <c r="D431" s="77">
        <v>10788</v>
      </c>
      <c r="E431" s="77">
        <v>731.5</v>
      </c>
    </row>
    <row r="432" spans="1:5" x14ac:dyDescent="0.25">
      <c r="A432" s="77" t="s">
        <v>162</v>
      </c>
      <c r="B432" s="77" t="s">
        <v>163</v>
      </c>
      <c r="C432" s="78">
        <v>40197</v>
      </c>
      <c r="D432" s="77">
        <v>10832</v>
      </c>
      <c r="E432" s="77">
        <v>475.11</v>
      </c>
    </row>
    <row r="433" spans="1:5" x14ac:dyDescent="0.25">
      <c r="A433" s="77" t="s">
        <v>162</v>
      </c>
      <c r="B433" s="77" t="s">
        <v>167</v>
      </c>
      <c r="C433" s="78">
        <v>40197</v>
      </c>
      <c r="D433" s="77">
        <v>10834</v>
      </c>
      <c r="E433" s="77">
        <v>1432.71</v>
      </c>
    </row>
    <row r="434" spans="1:5" x14ac:dyDescent="0.25">
      <c r="A434" s="77" t="s">
        <v>162</v>
      </c>
      <c r="B434" s="77" t="s">
        <v>169</v>
      </c>
      <c r="C434" s="78">
        <v>40198</v>
      </c>
      <c r="D434" s="77">
        <v>10795</v>
      </c>
      <c r="E434" s="77">
        <v>2158</v>
      </c>
    </row>
    <row r="435" spans="1:5" x14ac:dyDescent="0.25">
      <c r="A435" s="77" t="s">
        <v>164</v>
      </c>
      <c r="B435" s="77" t="s">
        <v>171</v>
      </c>
      <c r="C435" s="78">
        <v>40199</v>
      </c>
      <c r="D435" s="77">
        <v>10777</v>
      </c>
      <c r="E435" s="77">
        <v>224</v>
      </c>
    </row>
    <row r="436" spans="1:5" x14ac:dyDescent="0.25">
      <c r="A436" s="77" t="s">
        <v>162</v>
      </c>
      <c r="B436" s="77" t="s">
        <v>170</v>
      </c>
      <c r="C436" s="78">
        <v>40199</v>
      </c>
      <c r="D436" s="77">
        <v>10830</v>
      </c>
      <c r="E436" s="77">
        <v>1974</v>
      </c>
    </row>
    <row r="437" spans="1:5" x14ac:dyDescent="0.25">
      <c r="A437" s="77" t="s">
        <v>162</v>
      </c>
      <c r="B437" s="77" t="s">
        <v>167</v>
      </c>
      <c r="C437" s="78">
        <v>40199</v>
      </c>
      <c r="D437" s="77">
        <v>10835</v>
      </c>
      <c r="E437" s="77">
        <v>845.8</v>
      </c>
    </row>
    <row r="438" spans="1:5" x14ac:dyDescent="0.25">
      <c r="A438" s="77" t="s">
        <v>164</v>
      </c>
      <c r="B438" s="77" t="s">
        <v>171</v>
      </c>
      <c r="C438" s="78">
        <v>40199</v>
      </c>
      <c r="D438" s="77">
        <v>10836</v>
      </c>
      <c r="E438" s="77">
        <v>4705.5</v>
      </c>
    </row>
    <row r="439" spans="1:5" x14ac:dyDescent="0.25">
      <c r="A439" s="77" t="s">
        <v>162</v>
      </c>
      <c r="B439" s="77" t="s">
        <v>172</v>
      </c>
      <c r="C439" s="78">
        <v>40200</v>
      </c>
      <c r="D439" s="77">
        <v>10839</v>
      </c>
      <c r="E439" s="77">
        <v>827.55</v>
      </c>
    </row>
    <row r="440" spans="1:5" x14ac:dyDescent="0.25">
      <c r="A440" s="77" t="s">
        <v>164</v>
      </c>
      <c r="B440" s="77" t="s">
        <v>166</v>
      </c>
      <c r="C440" s="78">
        <v>40201</v>
      </c>
      <c r="D440" s="77">
        <v>10829</v>
      </c>
      <c r="E440" s="77">
        <v>1764</v>
      </c>
    </row>
    <row r="441" spans="1:5" x14ac:dyDescent="0.25">
      <c r="A441" s="77" t="s">
        <v>162</v>
      </c>
      <c r="B441" s="77" t="s">
        <v>172</v>
      </c>
      <c r="C441" s="78">
        <v>40201</v>
      </c>
      <c r="D441" s="77">
        <v>10831</v>
      </c>
      <c r="E441" s="77">
        <v>2684.4</v>
      </c>
    </row>
    <row r="442" spans="1:5" x14ac:dyDescent="0.25">
      <c r="A442" s="77" t="s">
        <v>164</v>
      </c>
      <c r="B442" s="77" t="s">
        <v>168</v>
      </c>
      <c r="C442" s="78">
        <v>40201</v>
      </c>
      <c r="D442" s="77">
        <v>10833</v>
      </c>
      <c r="E442" s="77">
        <v>906.93</v>
      </c>
    </row>
    <row r="443" spans="1:5" x14ac:dyDescent="0.25">
      <c r="A443" s="77" t="s">
        <v>164</v>
      </c>
      <c r="B443" s="77" t="s">
        <v>166</v>
      </c>
      <c r="C443" s="78">
        <v>40201</v>
      </c>
      <c r="D443" s="77">
        <v>10837</v>
      </c>
      <c r="E443" s="77">
        <v>1064.5</v>
      </c>
    </row>
    <row r="444" spans="1:5" x14ac:dyDescent="0.25">
      <c r="A444" s="77" t="s">
        <v>162</v>
      </c>
      <c r="B444" s="77" t="s">
        <v>172</v>
      </c>
      <c r="C444" s="78">
        <v>40201</v>
      </c>
      <c r="D444" s="77">
        <v>10838</v>
      </c>
      <c r="E444" s="77">
        <v>1938.38</v>
      </c>
    </row>
    <row r="445" spans="1:5" x14ac:dyDescent="0.25">
      <c r="A445" s="77" t="s">
        <v>162</v>
      </c>
      <c r="B445" s="77" t="s">
        <v>163</v>
      </c>
      <c r="C445" s="78">
        <v>40201</v>
      </c>
      <c r="D445" s="77">
        <v>10846</v>
      </c>
      <c r="E445" s="77">
        <v>1112</v>
      </c>
    </row>
    <row r="446" spans="1:5" x14ac:dyDescent="0.25">
      <c r="A446" s="77" t="s">
        <v>162</v>
      </c>
      <c r="B446" s="77" t="s">
        <v>170</v>
      </c>
      <c r="C446" s="78">
        <v>40204</v>
      </c>
      <c r="D446" s="77">
        <v>10843</v>
      </c>
      <c r="E446" s="77">
        <v>159</v>
      </c>
    </row>
    <row r="447" spans="1:5" x14ac:dyDescent="0.25">
      <c r="A447" s="77" t="s">
        <v>162</v>
      </c>
      <c r="B447" s="77" t="s">
        <v>169</v>
      </c>
      <c r="C447" s="78">
        <v>40204</v>
      </c>
      <c r="D447" s="77">
        <v>10844</v>
      </c>
      <c r="E447" s="77">
        <v>735</v>
      </c>
    </row>
    <row r="448" spans="1:5" x14ac:dyDescent="0.25">
      <c r="A448" s="77" t="s">
        <v>164</v>
      </c>
      <c r="B448" s="77" t="s">
        <v>165</v>
      </c>
      <c r="C448" s="78">
        <v>40207</v>
      </c>
      <c r="D448" s="77">
        <v>10841</v>
      </c>
      <c r="E448" s="77">
        <v>4581</v>
      </c>
    </row>
    <row r="449" spans="1:5" x14ac:dyDescent="0.25">
      <c r="A449" s="77" t="s">
        <v>162</v>
      </c>
      <c r="B449" s="77" t="s">
        <v>167</v>
      </c>
      <c r="C449" s="78">
        <v>40207</v>
      </c>
      <c r="D449" s="77">
        <v>10842</v>
      </c>
      <c r="E449" s="77">
        <v>975</v>
      </c>
    </row>
    <row r="450" spans="1:5" x14ac:dyDescent="0.25">
      <c r="A450" s="77" t="s">
        <v>164</v>
      </c>
      <c r="B450" s="77" t="s">
        <v>171</v>
      </c>
      <c r="C450" s="78">
        <v>40207</v>
      </c>
      <c r="D450" s="77">
        <v>10848</v>
      </c>
      <c r="E450" s="77">
        <v>931.5</v>
      </c>
    </row>
    <row r="451" spans="1:5" x14ac:dyDescent="0.25">
      <c r="A451" s="77" t="s">
        <v>162</v>
      </c>
      <c r="B451" s="77" t="s">
        <v>170</v>
      </c>
      <c r="C451" s="78">
        <v>40208</v>
      </c>
      <c r="D451" s="77">
        <v>10807</v>
      </c>
      <c r="E451" s="77">
        <v>18.399999999999999</v>
      </c>
    </row>
    <row r="452" spans="1:5" x14ac:dyDescent="0.25">
      <c r="A452" s="77" t="s">
        <v>162</v>
      </c>
      <c r="B452" s="77" t="s">
        <v>169</v>
      </c>
      <c r="C452" s="78">
        <v>40208</v>
      </c>
      <c r="D452" s="77">
        <v>10824</v>
      </c>
      <c r="E452" s="77">
        <v>250.8</v>
      </c>
    </row>
    <row r="453" spans="1:5" x14ac:dyDescent="0.25">
      <c r="A453" s="77" t="s">
        <v>162</v>
      </c>
      <c r="B453" s="77" t="s">
        <v>169</v>
      </c>
      <c r="C453" s="78">
        <v>40208</v>
      </c>
      <c r="D453" s="77">
        <v>10845</v>
      </c>
      <c r="E453" s="77">
        <v>3812.7</v>
      </c>
    </row>
    <row r="454" spans="1:5" x14ac:dyDescent="0.25">
      <c r="A454" s="77" t="s">
        <v>164</v>
      </c>
      <c r="B454" s="77" t="s">
        <v>166</v>
      </c>
      <c r="C454" s="78">
        <v>40208</v>
      </c>
      <c r="D454" s="77">
        <v>10849</v>
      </c>
      <c r="E454" s="77">
        <v>967.82</v>
      </c>
    </row>
    <row r="455" spans="1:5" x14ac:dyDescent="0.25">
      <c r="A455" s="77" t="s">
        <v>162</v>
      </c>
      <c r="B455" s="77" t="s">
        <v>167</v>
      </c>
      <c r="C455" s="78">
        <v>40208</v>
      </c>
      <c r="D455" s="77">
        <v>10850</v>
      </c>
      <c r="E455" s="77">
        <v>629</v>
      </c>
    </row>
    <row r="456" spans="1:5" x14ac:dyDescent="0.25">
      <c r="A456" s="77" t="s">
        <v>162</v>
      </c>
      <c r="B456" s="77" t="s">
        <v>169</v>
      </c>
      <c r="C456" s="78">
        <v>40208</v>
      </c>
      <c r="D456" s="77">
        <v>10852</v>
      </c>
      <c r="E456" s="77">
        <v>2984</v>
      </c>
    </row>
    <row r="457" spans="1:5" x14ac:dyDescent="0.25">
      <c r="A457" s="77" t="s">
        <v>164</v>
      </c>
      <c r="B457" s="77" t="s">
        <v>165</v>
      </c>
      <c r="C457" s="78">
        <v>40211</v>
      </c>
      <c r="D457" s="77">
        <v>10851</v>
      </c>
      <c r="E457" s="77">
        <v>2603</v>
      </c>
    </row>
    <row r="458" spans="1:5" x14ac:dyDescent="0.25">
      <c r="A458" s="77" t="s">
        <v>162</v>
      </c>
      <c r="B458" s="77" t="s">
        <v>167</v>
      </c>
      <c r="C458" s="78">
        <v>40211</v>
      </c>
      <c r="D458" s="77">
        <v>10859</v>
      </c>
      <c r="E458" s="77">
        <v>1078.69</v>
      </c>
    </row>
    <row r="459" spans="1:5" x14ac:dyDescent="0.25">
      <c r="A459" s="77" t="s">
        <v>162</v>
      </c>
      <c r="B459" s="77" t="s">
        <v>169</v>
      </c>
      <c r="C459" s="78">
        <v>40211</v>
      </c>
      <c r="D459" s="77">
        <v>10862</v>
      </c>
      <c r="E459" s="77">
        <v>581</v>
      </c>
    </row>
    <row r="460" spans="1:5" x14ac:dyDescent="0.25">
      <c r="A460" s="77" t="s">
        <v>164</v>
      </c>
      <c r="B460" s="77" t="s">
        <v>166</v>
      </c>
      <c r="C460" s="78">
        <v>40212</v>
      </c>
      <c r="D460" s="77">
        <v>10853</v>
      </c>
      <c r="E460" s="77">
        <v>625</v>
      </c>
    </row>
    <row r="461" spans="1:5" x14ac:dyDescent="0.25">
      <c r="A461" s="77" t="s">
        <v>162</v>
      </c>
      <c r="B461" s="77" t="s">
        <v>163</v>
      </c>
      <c r="C461" s="78">
        <v>40212</v>
      </c>
      <c r="D461" s="77">
        <v>10858</v>
      </c>
      <c r="E461" s="77">
        <v>649</v>
      </c>
    </row>
    <row r="462" spans="1:5" x14ac:dyDescent="0.25">
      <c r="A462" s="77" t="s">
        <v>162</v>
      </c>
      <c r="B462" s="77" t="s">
        <v>170</v>
      </c>
      <c r="C462" s="78">
        <v>40213</v>
      </c>
      <c r="D462" s="77">
        <v>10816</v>
      </c>
      <c r="E462" s="77">
        <v>8446.4500000000007</v>
      </c>
    </row>
    <row r="463" spans="1:5" x14ac:dyDescent="0.25">
      <c r="A463" s="77" t="s">
        <v>164</v>
      </c>
      <c r="B463" s="77" t="s">
        <v>166</v>
      </c>
      <c r="C463" s="78">
        <v>40213</v>
      </c>
      <c r="D463" s="77">
        <v>10828</v>
      </c>
      <c r="E463" s="77">
        <v>932</v>
      </c>
    </row>
    <row r="464" spans="1:5" x14ac:dyDescent="0.25">
      <c r="A464" s="77" t="s">
        <v>162</v>
      </c>
      <c r="B464" s="77" t="s">
        <v>172</v>
      </c>
      <c r="C464" s="78">
        <v>40213</v>
      </c>
      <c r="D464" s="77">
        <v>10855</v>
      </c>
      <c r="E464" s="77">
        <v>2227.89</v>
      </c>
    </row>
    <row r="465" spans="1:5" x14ac:dyDescent="0.25">
      <c r="A465" s="77" t="s">
        <v>162</v>
      </c>
      <c r="B465" s="77" t="s">
        <v>172</v>
      </c>
      <c r="C465" s="78">
        <v>40213</v>
      </c>
      <c r="D465" s="77">
        <v>10860</v>
      </c>
      <c r="E465" s="77">
        <v>519</v>
      </c>
    </row>
    <row r="466" spans="1:5" x14ac:dyDescent="0.25">
      <c r="A466" s="77" t="s">
        <v>162</v>
      </c>
      <c r="B466" s="77" t="s">
        <v>172</v>
      </c>
      <c r="C466" s="78">
        <v>40214</v>
      </c>
      <c r="D466" s="77">
        <v>10854</v>
      </c>
      <c r="E466" s="77">
        <v>2966.5</v>
      </c>
    </row>
    <row r="467" spans="1:5" x14ac:dyDescent="0.25">
      <c r="A467" s="77" t="s">
        <v>164</v>
      </c>
      <c r="B467" s="77" t="s">
        <v>168</v>
      </c>
      <c r="C467" s="78">
        <v>40215</v>
      </c>
      <c r="D467" s="77">
        <v>10826</v>
      </c>
      <c r="E467" s="77">
        <v>730</v>
      </c>
    </row>
    <row r="468" spans="1:5" x14ac:dyDescent="0.25">
      <c r="A468" s="77" t="s">
        <v>162</v>
      </c>
      <c r="B468" s="77" t="s">
        <v>167</v>
      </c>
      <c r="C468" s="78">
        <v>40215</v>
      </c>
      <c r="D468" s="77">
        <v>10827</v>
      </c>
      <c r="E468" s="77">
        <v>843</v>
      </c>
    </row>
    <row r="469" spans="1:5" x14ac:dyDescent="0.25">
      <c r="A469" s="77" t="s">
        <v>162</v>
      </c>
      <c r="B469" s="77" t="s">
        <v>169</v>
      </c>
      <c r="C469" s="78">
        <v>40215</v>
      </c>
      <c r="D469" s="77">
        <v>10857</v>
      </c>
      <c r="E469" s="77">
        <v>2048.2199999999998</v>
      </c>
    </row>
    <row r="470" spans="1:5" x14ac:dyDescent="0.25">
      <c r="A470" s="77" t="s">
        <v>162</v>
      </c>
      <c r="B470" s="77" t="s">
        <v>170</v>
      </c>
      <c r="C470" s="78">
        <v>40218</v>
      </c>
      <c r="D470" s="77">
        <v>10864</v>
      </c>
      <c r="E470" s="77">
        <v>282</v>
      </c>
    </row>
    <row r="471" spans="1:5" x14ac:dyDescent="0.25">
      <c r="A471" s="77" t="s">
        <v>164</v>
      </c>
      <c r="B471" s="77" t="s">
        <v>165</v>
      </c>
      <c r="C471" s="78">
        <v>40218</v>
      </c>
      <c r="D471" s="77">
        <v>10869</v>
      </c>
      <c r="E471" s="77">
        <v>1630</v>
      </c>
    </row>
    <row r="472" spans="1:5" x14ac:dyDescent="0.25">
      <c r="A472" s="77" t="s">
        <v>164</v>
      </c>
      <c r="B472" s="77" t="s">
        <v>165</v>
      </c>
      <c r="C472" s="78">
        <v>40218</v>
      </c>
      <c r="D472" s="77">
        <v>10872</v>
      </c>
      <c r="E472" s="77">
        <v>2058.46</v>
      </c>
    </row>
    <row r="473" spans="1:5" x14ac:dyDescent="0.25">
      <c r="A473" s="77" t="s">
        <v>162</v>
      </c>
      <c r="B473" s="77" t="s">
        <v>170</v>
      </c>
      <c r="C473" s="78">
        <v>40218</v>
      </c>
      <c r="D473" s="77">
        <v>10873</v>
      </c>
      <c r="E473" s="77">
        <v>336.8</v>
      </c>
    </row>
    <row r="474" spans="1:5" x14ac:dyDescent="0.25">
      <c r="A474" s="77" t="s">
        <v>162</v>
      </c>
      <c r="B474" s="77" t="s">
        <v>170</v>
      </c>
      <c r="C474" s="78">
        <v>40219</v>
      </c>
      <c r="D474" s="77">
        <v>10847</v>
      </c>
      <c r="E474" s="77">
        <v>4931.92</v>
      </c>
    </row>
    <row r="475" spans="1:5" x14ac:dyDescent="0.25">
      <c r="A475" s="77" t="s">
        <v>162</v>
      </c>
      <c r="B475" s="77" t="s">
        <v>172</v>
      </c>
      <c r="C475" s="78">
        <v>40219</v>
      </c>
      <c r="D475" s="77">
        <v>10856</v>
      </c>
      <c r="E475" s="77">
        <v>660</v>
      </c>
    </row>
    <row r="476" spans="1:5" x14ac:dyDescent="0.25">
      <c r="A476" s="77" t="s">
        <v>164</v>
      </c>
      <c r="B476" s="77" t="s">
        <v>166</v>
      </c>
      <c r="C476" s="78">
        <v>40219</v>
      </c>
      <c r="D476" s="77">
        <v>10871</v>
      </c>
      <c r="E476" s="77">
        <v>1979.23</v>
      </c>
    </row>
    <row r="477" spans="1:5" x14ac:dyDescent="0.25">
      <c r="A477" s="77" t="s">
        <v>164</v>
      </c>
      <c r="B477" s="77" t="s">
        <v>168</v>
      </c>
      <c r="C477" s="78">
        <v>40220</v>
      </c>
      <c r="D477" s="77">
        <v>10867</v>
      </c>
      <c r="E477" s="77">
        <v>98.4</v>
      </c>
    </row>
    <row r="478" spans="1:5" x14ac:dyDescent="0.25">
      <c r="A478" s="77" t="s">
        <v>164</v>
      </c>
      <c r="B478" s="77" t="s">
        <v>165</v>
      </c>
      <c r="C478" s="78">
        <v>40220</v>
      </c>
      <c r="D478" s="77">
        <v>10874</v>
      </c>
      <c r="E478" s="77">
        <v>310</v>
      </c>
    </row>
    <row r="479" spans="1:5" x14ac:dyDescent="0.25">
      <c r="A479" s="77" t="s">
        <v>162</v>
      </c>
      <c r="B479" s="77" t="s">
        <v>163</v>
      </c>
      <c r="C479" s="78">
        <v>40221</v>
      </c>
      <c r="D479" s="77">
        <v>10865</v>
      </c>
      <c r="E479" s="77">
        <v>16387.5</v>
      </c>
    </row>
    <row r="480" spans="1:5" x14ac:dyDescent="0.25">
      <c r="A480" s="77" t="s">
        <v>164</v>
      </c>
      <c r="B480" s="77" t="s">
        <v>165</v>
      </c>
      <c r="C480" s="78">
        <v>40221</v>
      </c>
      <c r="D480" s="77">
        <v>10866</v>
      </c>
      <c r="E480" s="77">
        <v>1096.2</v>
      </c>
    </row>
    <row r="481" spans="1:5" x14ac:dyDescent="0.25">
      <c r="A481" s="77" t="s">
        <v>164</v>
      </c>
      <c r="B481" s="77" t="s">
        <v>171</v>
      </c>
      <c r="C481" s="78">
        <v>40221</v>
      </c>
      <c r="D481" s="77">
        <v>10876</v>
      </c>
      <c r="E481" s="77">
        <v>917</v>
      </c>
    </row>
    <row r="482" spans="1:5" x14ac:dyDescent="0.25">
      <c r="A482" s="77" t="s">
        <v>162</v>
      </c>
      <c r="B482" s="77" t="s">
        <v>170</v>
      </c>
      <c r="C482" s="78">
        <v>40221</v>
      </c>
      <c r="D482" s="77">
        <v>10878</v>
      </c>
      <c r="E482" s="77">
        <v>1539</v>
      </c>
    </row>
    <row r="483" spans="1:5" x14ac:dyDescent="0.25">
      <c r="A483" s="77" t="s">
        <v>162</v>
      </c>
      <c r="B483" s="77" t="s">
        <v>172</v>
      </c>
      <c r="C483" s="78">
        <v>40221</v>
      </c>
      <c r="D483" s="77">
        <v>10879</v>
      </c>
      <c r="E483" s="77">
        <v>611.29999999999995</v>
      </c>
    </row>
    <row r="484" spans="1:5" x14ac:dyDescent="0.25">
      <c r="A484" s="77" t="s">
        <v>164</v>
      </c>
      <c r="B484" s="77" t="s">
        <v>165</v>
      </c>
      <c r="C484" s="78">
        <v>40222</v>
      </c>
      <c r="D484" s="77">
        <v>10870</v>
      </c>
      <c r="E484" s="77">
        <v>160</v>
      </c>
    </row>
    <row r="485" spans="1:5" x14ac:dyDescent="0.25">
      <c r="A485" s="77" t="s">
        <v>162</v>
      </c>
      <c r="B485" s="77" t="s">
        <v>170</v>
      </c>
      <c r="C485" s="78">
        <v>40222</v>
      </c>
      <c r="D485" s="77">
        <v>10884</v>
      </c>
      <c r="E485" s="77">
        <v>1378.07</v>
      </c>
    </row>
    <row r="486" spans="1:5" x14ac:dyDescent="0.25">
      <c r="A486" s="77" t="s">
        <v>162</v>
      </c>
      <c r="B486" s="77" t="s">
        <v>170</v>
      </c>
      <c r="C486" s="78">
        <v>40225</v>
      </c>
      <c r="D486" s="77">
        <v>10840</v>
      </c>
      <c r="E486" s="77">
        <v>211.2</v>
      </c>
    </row>
    <row r="487" spans="1:5" x14ac:dyDescent="0.25">
      <c r="A487" s="77" t="s">
        <v>162</v>
      </c>
      <c r="B487" s="77" t="s">
        <v>169</v>
      </c>
      <c r="C487" s="78">
        <v>40225</v>
      </c>
      <c r="D487" s="77">
        <v>10887</v>
      </c>
      <c r="E487" s="77">
        <v>70</v>
      </c>
    </row>
    <row r="488" spans="1:5" x14ac:dyDescent="0.25">
      <c r="A488" s="77" t="s">
        <v>162</v>
      </c>
      <c r="B488" s="77" t="s">
        <v>170</v>
      </c>
      <c r="C488" s="78">
        <v>40226</v>
      </c>
      <c r="D488" s="77">
        <v>10861</v>
      </c>
      <c r="E488" s="77">
        <v>3523.4</v>
      </c>
    </row>
    <row r="489" spans="1:5" x14ac:dyDescent="0.25">
      <c r="A489" s="77" t="s">
        <v>162</v>
      </c>
      <c r="B489" s="77" t="s">
        <v>170</v>
      </c>
      <c r="C489" s="78">
        <v>40226</v>
      </c>
      <c r="D489" s="77">
        <v>10863</v>
      </c>
      <c r="E489" s="77">
        <v>441.15</v>
      </c>
    </row>
    <row r="490" spans="1:5" x14ac:dyDescent="0.25">
      <c r="A490" s="77" t="s">
        <v>164</v>
      </c>
      <c r="B490" s="77" t="s">
        <v>171</v>
      </c>
      <c r="C490" s="78">
        <v>40227</v>
      </c>
      <c r="D490" s="77">
        <v>10880</v>
      </c>
      <c r="E490" s="77">
        <v>1500</v>
      </c>
    </row>
    <row r="491" spans="1:5" x14ac:dyDescent="0.25">
      <c r="A491" s="77" t="s">
        <v>162</v>
      </c>
      <c r="B491" s="77" t="s">
        <v>170</v>
      </c>
      <c r="C491" s="78">
        <v>40227</v>
      </c>
      <c r="D491" s="77">
        <v>10881</v>
      </c>
      <c r="E491" s="77">
        <v>150</v>
      </c>
    </row>
    <row r="492" spans="1:5" x14ac:dyDescent="0.25">
      <c r="A492" s="77" t="s">
        <v>164</v>
      </c>
      <c r="B492" s="77" t="s">
        <v>168</v>
      </c>
      <c r="C492" s="78">
        <v>40227</v>
      </c>
      <c r="D492" s="77">
        <v>10885</v>
      </c>
      <c r="E492" s="77">
        <v>1209</v>
      </c>
    </row>
    <row r="493" spans="1:5" x14ac:dyDescent="0.25">
      <c r="A493" s="77" t="s">
        <v>164</v>
      </c>
      <c r="B493" s="77" t="s">
        <v>171</v>
      </c>
      <c r="C493" s="78">
        <v>40227</v>
      </c>
      <c r="D493" s="77">
        <v>10890</v>
      </c>
      <c r="E493" s="77">
        <v>860.1</v>
      </c>
    </row>
    <row r="494" spans="1:5" x14ac:dyDescent="0.25">
      <c r="A494" s="77" t="s">
        <v>162</v>
      </c>
      <c r="B494" s="77" t="s">
        <v>167</v>
      </c>
      <c r="C494" s="78">
        <v>40228</v>
      </c>
      <c r="D494" s="77">
        <v>10877</v>
      </c>
      <c r="E494" s="77">
        <v>1955.13</v>
      </c>
    </row>
    <row r="495" spans="1:5" x14ac:dyDescent="0.25">
      <c r="A495" s="77" t="s">
        <v>164</v>
      </c>
      <c r="B495" s="77" t="s">
        <v>171</v>
      </c>
      <c r="C495" s="78">
        <v>40228</v>
      </c>
      <c r="D495" s="77">
        <v>10891</v>
      </c>
      <c r="E495" s="77">
        <v>368.93</v>
      </c>
    </row>
    <row r="496" spans="1:5" x14ac:dyDescent="0.25">
      <c r="A496" s="77" t="s">
        <v>162</v>
      </c>
      <c r="B496" s="77" t="s">
        <v>170</v>
      </c>
      <c r="C496" s="78">
        <v>40228</v>
      </c>
      <c r="D496" s="77">
        <v>10892</v>
      </c>
      <c r="E496" s="77">
        <v>2090</v>
      </c>
    </row>
    <row r="497" spans="1:5" x14ac:dyDescent="0.25">
      <c r="A497" s="77" t="s">
        <v>162</v>
      </c>
      <c r="B497" s="77" t="s">
        <v>170</v>
      </c>
      <c r="C497" s="78">
        <v>40229</v>
      </c>
      <c r="D497" s="77">
        <v>10882</v>
      </c>
      <c r="E497" s="77">
        <v>892.64</v>
      </c>
    </row>
    <row r="498" spans="1:5" x14ac:dyDescent="0.25">
      <c r="A498" s="77" t="s">
        <v>162</v>
      </c>
      <c r="B498" s="77" t="s">
        <v>169</v>
      </c>
      <c r="C498" s="78">
        <v>40229</v>
      </c>
      <c r="D498" s="77">
        <v>10883</v>
      </c>
      <c r="E498" s="77">
        <v>36</v>
      </c>
    </row>
    <row r="499" spans="1:5" x14ac:dyDescent="0.25">
      <c r="A499" s="77" t="s">
        <v>164</v>
      </c>
      <c r="B499" s="77" t="s">
        <v>166</v>
      </c>
      <c r="C499" s="78">
        <v>40229</v>
      </c>
      <c r="D499" s="77">
        <v>10893</v>
      </c>
      <c r="E499" s="77">
        <v>5502.11</v>
      </c>
    </row>
    <row r="500" spans="1:5" x14ac:dyDescent="0.25">
      <c r="A500" s="77" t="s">
        <v>162</v>
      </c>
      <c r="B500" s="77" t="s">
        <v>167</v>
      </c>
      <c r="C500" s="78">
        <v>40229</v>
      </c>
      <c r="D500" s="77">
        <v>10894</v>
      </c>
      <c r="E500" s="77">
        <v>2753.1</v>
      </c>
    </row>
    <row r="501" spans="1:5" x14ac:dyDescent="0.25">
      <c r="A501" s="77" t="s">
        <v>164</v>
      </c>
      <c r="B501" s="77" t="s">
        <v>171</v>
      </c>
      <c r="C501" s="78">
        <v>40232</v>
      </c>
      <c r="D501" s="77">
        <v>10868</v>
      </c>
      <c r="E501" s="77">
        <v>1920.6</v>
      </c>
    </row>
    <row r="502" spans="1:5" x14ac:dyDescent="0.25">
      <c r="A502" s="77" t="s">
        <v>162</v>
      </c>
      <c r="B502" s="77" t="s">
        <v>167</v>
      </c>
      <c r="C502" s="78">
        <v>40232</v>
      </c>
      <c r="D502" s="77">
        <v>10888</v>
      </c>
      <c r="E502" s="77">
        <v>605</v>
      </c>
    </row>
    <row r="503" spans="1:5" x14ac:dyDescent="0.25">
      <c r="A503" s="77" t="s">
        <v>164</v>
      </c>
      <c r="B503" s="77" t="s">
        <v>166</v>
      </c>
      <c r="C503" s="78">
        <v>40232</v>
      </c>
      <c r="D503" s="77">
        <v>10889</v>
      </c>
      <c r="E503" s="77">
        <v>11380</v>
      </c>
    </row>
    <row r="504" spans="1:5" x14ac:dyDescent="0.25">
      <c r="A504" s="77" t="s">
        <v>162</v>
      </c>
      <c r="B504" s="77" t="s">
        <v>172</v>
      </c>
      <c r="C504" s="78">
        <v>40232</v>
      </c>
      <c r="D504" s="77">
        <v>10895</v>
      </c>
      <c r="E504" s="77">
        <v>6379.4</v>
      </c>
    </row>
    <row r="505" spans="1:5" x14ac:dyDescent="0.25">
      <c r="A505" s="77" t="s">
        <v>162</v>
      </c>
      <c r="B505" s="77" t="s">
        <v>172</v>
      </c>
      <c r="C505" s="78">
        <v>40234</v>
      </c>
      <c r="D505" s="77">
        <v>10897</v>
      </c>
      <c r="E505" s="77">
        <v>10835.24</v>
      </c>
    </row>
    <row r="506" spans="1:5" x14ac:dyDescent="0.25">
      <c r="A506" s="77" t="s">
        <v>164</v>
      </c>
      <c r="B506" s="77" t="s">
        <v>165</v>
      </c>
      <c r="C506" s="78">
        <v>40235</v>
      </c>
      <c r="D506" s="77">
        <v>10899</v>
      </c>
      <c r="E506" s="77">
        <v>122.4</v>
      </c>
    </row>
    <row r="507" spans="1:5" x14ac:dyDescent="0.25">
      <c r="A507" s="77" t="s">
        <v>162</v>
      </c>
      <c r="B507" s="77" t="s">
        <v>170</v>
      </c>
      <c r="C507" s="78">
        <v>40235</v>
      </c>
      <c r="D507" s="77">
        <v>10901</v>
      </c>
      <c r="E507" s="77">
        <v>934.5</v>
      </c>
    </row>
    <row r="508" spans="1:5" x14ac:dyDescent="0.25">
      <c r="A508" s="77" t="s">
        <v>164</v>
      </c>
      <c r="B508" s="77" t="s">
        <v>171</v>
      </c>
      <c r="C508" s="78">
        <v>40236</v>
      </c>
      <c r="D508" s="77">
        <v>10896</v>
      </c>
      <c r="E508" s="77">
        <v>750.5</v>
      </c>
    </row>
    <row r="509" spans="1:5" x14ac:dyDescent="0.25">
      <c r="A509" s="77" t="s">
        <v>162</v>
      </c>
      <c r="B509" s="77" t="s">
        <v>172</v>
      </c>
      <c r="C509" s="78">
        <v>40236</v>
      </c>
      <c r="D509" s="77">
        <v>10904</v>
      </c>
      <c r="E509" s="77">
        <v>1924.25</v>
      </c>
    </row>
    <row r="510" spans="1:5" x14ac:dyDescent="0.25">
      <c r="A510" s="77" t="s">
        <v>164</v>
      </c>
      <c r="B510" s="77" t="s">
        <v>168</v>
      </c>
      <c r="C510" s="78">
        <v>40236</v>
      </c>
      <c r="D510" s="77">
        <v>10907</v>
      </c>
      <c r="E510" s="77">
        <v>108.5</v>
      </c>
    </row>
    <row r="511" spans="1:5" x14ac:dyDescent="0.25">
      <c r="A511" s="77" t="s">
        <v>162</v>
      </c>
      <c r="B511" s="77" t="s">
        <v>167</v>
      </c>
      <c r="C511" s="78">
        <v>40239</v>
      </c>
      <c r="D511" s="77">
        <v>10886</v>
      </c>
      <c r="E511" s="77">
        <v>3127.5</v>
      </c>
    </row>
    <row r="512" spans="1:5" x14ac:dyDescent="0.25">
      <c r="A512" s="77" t="s">
        <v>164</v>
      </c>
      <c r="B512" s="77" t="s">
        <v>168</v>
      </c>
      <c r="C512" s="78">
        <v>40239</v>
      </c>
      <c r="D512" s="77">
        <v>10914</v>
      </c>
      <c r="E512" s="77">
        <v>537.5</v>
      </c>
    </row>
    <row r="513" spans="1:5" x14ac:dyDescent="0.25">
      <c r="A513" s="77" t="s">
        <v>162</v>
      </c>
      <c r="B513" s="77" t="s">
        <v>163</v>
      </c>
      <c r="C513" s="78">
        <v>40239</v>
      </c>
      <c r="D513" s="77">
        <v>10915</v>
      </c>
      <c r="E513" s="77">
        <v>539.5</v>
      </c>
    </row>
    <row r="514" spans="1:5" x14ac:dyDescent="0.25">
      <c r="A514" s="77" t="s">
        <v>162</v>
      </c>
      <c r="B514" s="77" t="s">
        <v>170</v>
      </c>
      <c r="C514" s="78">
        <v>40240</v>
      </c>
      <c r="D514" s="77">
        <v>10875</v>
      </c>
      <c r="E514" s="77">
        <v>709.55</v>
      </c>
    </row>
    <row r="515" spans="1:5" x14ac:dyDescent="0.25">
      <c r="A515" s="77" t="s">
        <v>162</v>
      </c>
      <c r="B515" s="77" t="s">
        <v>167</v>
      </c>
      <c r="C515" s="78">
        <v>40240</v>
      </c>
      <c r="D515" s="77">
        <v>10902</v>
      </c>
      <c r="E515" s="77">
        <v>863.43</v>
      </c>
    </row>
    <row r="516" spans="1:5" x14ac:dyDescent="0.25">
      <c r="A516" s="77" t="s">
        <v>162</v>
      </c>
      <c r="B516" s="77" t="s">
        <v>170</v>
      </c>
      <c r="C516" s="78">
        <v>40240</v>
      </c>
      <c r="D516" s="77">
        <v>10906</v>
      </c>
      <c r="E516" s="77">
        <v>427.5</v>
      </c>
    </row>
    <row r="517" spans="1:5" x14ac:dyDescent="0.25">
      <c r="A517" s="77" t="s">
        <v>162</v>
      </c>
      <c r="B517" s="77" t="s">
        <v>167</v>
      </c>
      <c r="C517" s="78">
        <v>40241</v>
      </c>
      <c r="D517" s="77">
        <v>10900</v>
      </c>
      <c r="E517" s="77">
        <v>33.75</v>
      </c>
    </row>
    <row r="518" spans="1:5" x14ac:dyDescent="0.25">
      <c r="A518" s="77" t="s">
        <v>162</v>
      </c>
      <c r="B518" s="77" t="s">
        <v>172</v>
      </c>
      <c r="C518" s="78">
        <v>40241</v>
      </c>
      <c r="D518" s="77">
        <v>10903</v>
      </c>
      <c r="E518" s="77">
        <v>932.05</v>
      </c>
    </row>
    <row r="519" spans="1:5" x14ac:dyDescent="0.25">
      <c r="A519" s="77" t="s">
        <v>162</v>
      </c>
      <c r="B519" s="77" t="s">
        <v>167</v>
      </c>
      <c r="C519" s="78">
        <v>40241</v>
      </c>
      <c r="D519" s="77">
        <v>10910</v>
      </c>
      <c r="E519" s="77">
        <v>452.9</v>
      </c>
    </row>
    <row r="520" spans="1:5" x14ac:dyDescent="0.25">
      <c r="A520" s="77" t="s">
        <v>162</v>
      </c>
      <c r="B520" s="77" t="s">
        <v>170</v>
      </c>
      <c r="C520" s="78">
        <v>40241</v>
      </c>
      <c r="D520" s="77">
        <v>10913</v>
      </c>
      <c r="E520" s="77">
        <v>768.75</v>
      </c>
    </row>
    <row r="521" spans="1:5" x14ac:dyDescent="0.25">
      <c r="A521" s="77" t="s">
        <v>162</v>
      </c>
      <c r="B521" s="77" t="s">
        <v>163</v>
      </c>
      <c r="C521" s="78">
        <v>40241</v>
      </c>
      <c r="D521" s="77">
        <v>10919</v>
      </c>
      <c r="E521" s="77">
        <v>1122.8</v>
      </c>
    </row>
    <row r="522" spans="1:5" x14ac:dyDescent="0.25">
      <c r="A522" s="77" t="s">
        <v>162</v>
      </c>
      <c r="B522" s="77" t="s">
        <v>172</v>
      </c>
      <c r="C522" s="78">
        <v>40242</v>
      </c>
      <c r="D522" s="77">
        <v>10911</v>
      </c>
      <c r="E522" s="77">
        <v>858</v>
      </c>
    </row>
    <row r="523" spans="1:5" x14ac:dyDescent="0.25">
      <c r="A523" s="77" t="s">
        <v>164</v>
      </c>
      <c r="B523" s="77" t="s">
        <v>165</v>
      </c>
      <c r="C523" s="78">
        <v>40242</v>
      </c>
      <c r="D523" s="77">
        <v>10922</v>
      </c>
      <c r="E523" s="77">
        <v>742.5</v>
      </c>
    </row>
    <row r="524" spans="1:5" x14ac:dyDescent="0.25">
      <c r="A524" s="77" t="s">
        <v>162</v>
      </c>
      <c r="B524" s="77" t="s">
        <v>170</v>
      </c>
      <c r="C524" s="78">
        <v>40243</v>
      </c>
      <c r="D524" s="77">
        <v>10898</v>
      </c>
      <c r="E524" s="77">
        <v>30</v>
      </c>
    </row>
    <row r="525" spans="1:5" x14ac:dyDescent="0.25">
      <c r="A525" s="77" t="s">
        <v>164</v>
      </c>
      <c r="B525" s="77" t="s">
        <v>166</v>
      </c>
      <c r="C525" s="78">
        <v>40243</v>
      </c>
      <c r="D525" s="77">
        <v>10905</v>
      </c>
      <c r="E525" s="77">
        <v>342</v>
      </c>
    </row>
    <row r="526" spans="1:5" x14ac:dyDescent="0.25">
      <c r="A526" s="77" t="s">
        <v>162</v>
      </c>
      <c r="B526" s="77" t="s">
        <v>170</v>
      </c>
      <c r="C526" s="78">
        <v>40243</v>
      </c>
      <c r="D526" s="77">
        <v>10908</v>
      </c>
      <c r="E526" s="77">
        <v>663.1</v>
      </c>
    </row>
    <row r="527" spans="1:5" x14ac:dyDescent="0.25">
      <c r="A527" s="77" t="s">
        <v>162</v>
      </c>
      <c r="B527" s="77" t="s">
        <v>167</v>
      </c>
      <c r="C527" s="78">
        <v>40246</v>
      </c>
      <c r="D527" s="77">
        <v>10916</v>
      </c>
      <c r="E527" s="77">
        <v>686.7</v>
      </c>
    </row>
    <row r="528" spans="1:5" x14ac:dyDescent="0.25">
      <c r="A528" s="77" t="s">
        <v>162</v>
      </c>
      <c r="B528" s="77" t="s">
        <v>170</v>
      </c>
      <c r="C528" s="78">
        <v>40246</v>
      </c>
      <c r="D528" s="77">
        <v>10920</v>
      </c>
      <c r="E528" s="77">
        <v>390</v>
      </c>
    </row>
    <row r="529" spans="1:5" x14ac:dyDescent="0.25">
      <c r="A529" s="77" t="s">
        <v>162</v>
      </c>
      <c r="B529" s="77" t="s">
        <v>167</v>
      </c>
      <c r="C529" s="78">
        <v>40246</v>
      </c>
      <c r="D529" s="77">
        <v>10921</v>
      </c>
      <c r="E529" s="77">
        <v>1936</v>
      </c>
    </row>
    <row r="530" spans="1:5" x14ac:dyDescent="0.25">
      <c r="A530" s="77" t="s">
        <v>162</v>
      </c>
      <c r="B530" s="77" t="s">
        <v>167</v>
      </c>
      <c r="C530" s="78">
        <v>40247</v>
      </c>
      <c r="D530" s="77">
        <v>10909</v>
      </c>
      <c r="E530" s="77">
        <v>670</v>
      </c>
    </row>
    <row r="531" spans="1:5" x14ac:dyDescent="0.25">
      <c r="A531" s="77" t="s">
        <v>162</v>
      </c>
      <c r="B531" s="77" t="s">
        <v>170</v>
      </c>
      <c r="C531" s="78">
        <v>40248</v>
      </c>
      <c r="D531" s="77">
        <v>10917</v>
      </c>
      <c r="E531" s="77">
        <v>365.89</v>
      </c>
    </row>
    <row r="532" spans="1:5" x14ac:dyDescent="0.25">
      <c r="A532" s="77" t="s">
        <v>162</v>
      </c>
      <c r="B532" s="77" t="s">
        <v>172</v>
      </c>
      <c r="C532" s="78">
        <v>40248</v>
      </c>
      <c r="D532" s="77">
        <v>10918</v>
      </c>
      <c r="E532" s="77">
        <v>1447.5</v>
      </c>
    </row>
    <row r="533" spans="1:5" x14ac:dyDescent="0.25">
      <c r="A533" s="77" t="s">
        <v>162</v>
      </c>
      <c r="B533" s="77" t="s">
        <v>170</v>
      </c>
      <c r="C533" s="78">
        <v>40248</v>
      </c>
      <c r="D533" s="77">
        <v>10926</v>
      </c>
      <c r="E533" s="77">
        <v>514.4</v>
      </c>
    </row>
    <row r="534" spans="1:5" x14ac:dyDescent="0.25">
      <c r="A534" s="77" t="s">
        <v>164</v>
      </c>
      <c r="B534" s="77" t="s">
        <v>168</v>
      </c>
      <c r="C534" s="78">
        <v>40249</v>
      </c>
      <c r="D534" s="77">
        <v>10929</v>
      </c>
      <c r="E534" s="77">
        <v>1174.75</v>
      </c>
    </row>
    <row r="535" spans="1:5" x14ac:dyDescent="0.25">
      <c r="A535" s="77" t="s">
        <v>162</v>
      </c>
      <c r="B535" s="77" t="s">
        <v>172</v>
      </c>
      <c r="C535" s="78">
        <v>40249</v>
      </c>
      <c r="D535" s="77">
        <v>10934</v>
      </c>
      <c r="E535" s="77">
        <v>500</v>
      </c>
    </row>
    <row r="536" spans="1:5" x14ac:dyDescent="0.25">
      <c r="A536" s="77" t="s">
        <v>164</v>
      </c>
      <c r="B536" s="77" t="s">
        <v>171</v>
      </c>
      <c r="C536" s="78">
        <v>40250</v>
      </c>
      <c r="D536" s="77">
        <v>10923</v>
      </c>
      <c r="E536" s="77">
        <v>748.8</v>
      </c>
    </row>
    <row r="537" spans="1:5" x14ac:dyDescent="0.25">
      <c r="A537" s="77" t="s">
        <v>162</v>
      </c>
      <c r="B537" s="77" t="s">
        <v>172</v>
      </c>
      <c r="C537" s="78">
        <v>40250</v>
      </c>
      <c r="D537" s="77">
        <v>10925</v>
      </c>
      <c r="E537" s="77">
        <v>475.15</v>
      </c>
    </row>
    <row r="538" spans="1:5" x14ac:dyDescent="0.25">
      <c r="A538" s="77" t="s">
        <v>164</v>
      </c>
      <c r="B538" s="77" t="s">
        <v>171</v>
      </c>
      <c r="C538" s="78">
        <v>40250</v>
      </c>
      <c r="D538" s="77">
        <v>10937</v>
      </c>
      <c r="E538" s="77">
        <v>644.79999999999995</v>
      </c>
    </row>
    <row r="539" spans="1:5" x14ac:dyDescent="0.25">
      <c r="A539" s="77" t="s">
        <v>162</v>
      </c>
      <c r="B539" s="77" t="s">
        <v>163</v>
      </c>
      <c r="C539" s="78">
        <v>40250</v>
      </c>
      <c r="D539" s="77">
        <v>10939</v>
      </c>
      <c r="E539" s="77">
        <v>637.5</v>
      </c>
    </row>
    <row r="540" spans="1:5" x14ac:dyDescent="0.25">
      <c r="A540" s="77" t="s">
        <v>164</v>
      </c>
      <c r="B540" s="77" t="s">
        <v>168</v>
      </c>
      <c r="C540" s="78">
        <v>40250</v>
      </c>
      <c r="D540" s="77">
        <v>10944</v>
      </c>
      <c r="E540" s="77">
        <v>1025.33</v>
      </c>
    </row>
    <row r="541" spans="1:5" x14ac:dyDescent="0.25">
      <c r="A541" s="77" t="s">
        <v>164</v>
      </c>
      <c r="B541" s="77" t="s">
        <v>168</v>
      </c>
      <c r="C541" s="78">
        <v>40253</v>
      </c>
      <c r="D541" s="77">
        <v>10933</v>
      </c>
      <c r="E541" s="77">
        <v>920.6</v>
      </c>
    </row>
    <row r="542" spans="1:5" x14ac:dyDescent="0.25">
      <c r="A542" s="77" t="s">
        <v>162</v>
      </c>
      <c r="B542" s="77" t="s">
        <v>172</v>
      </c>
      <c r="C542" s="78">
        <v>40253</v>
      </c>
      <c r="D542" s="77">
        <v>10938</v>
      </c>
      <c r="E542" s="77">
        <v>2731.87</v>
      </c>
    </row>
    <row r="543" spans="1:5" x14ac:dyDescent="0.25">
      <c r="A543" s="77" t="s">
        <v>162</v>
      </c>
      <c r="B543" s="77" t="s">
        <v>172</v>
      </c>
      <c r="C543" s="78">
        <v>40253</v>
      </c>
      <c r="D543" s="77">
        <v>10947</v>
      </c>
      <c r="E543" s="77">
        <v>220</v>
      </c>
    </row>
    <row r="544" spans="1:5" x14ac:dyDescent="0.25">
      <c r="A544" s="77" t="s">
        <v>162</v>
      </c>
      <c r="B544" s="77" t="s">
        <v>163</v>
      </c>
      <c r="C544" s="78">
        <v>40254</v>
      </c>
      <c r="D544" s="77">
        <v>10949</v>
      </c>
      <c r="E544" s="77">
        <v>4422</v>
      </c>
    </row>
    <row r="545" spans="1:5" x14ac:dyDescent="0.25">
      <c r="A545" s="77" t="s">
        <v>162</v>
      </c>
      <c r="B545" s="77" t="s">
        <v>163</v>
      </c>
      <c r="C545" s="78">
        <v>40255</v>
      </c>
      <c r="D545" s="77">
        <v>10912</v>
      </c>
      <c r="E545" s="77">
        <v>6200.55</v>
      </c>
    </row>
    <row r="546" spans="1:5" x14ac:dyDescent="0.25">
      <c r="A546" s="77" t="s">
        <v>162</v>
      </c>
      <c r="B546" s="77" t="s">
        <v>167</v>
      </c>
      <c r="C546" s="78">
        <v>40255</v>
      </c>
      <c r="D546" s="77">
        <v>10928</v>
      </c>
      <c r="E546" s="77">
        <v>137.5</v>
      </c>
    </row>
    <row r="547" spans="1:5" x14ac:dyDescent="0.25">
      <c r="A547" s="77" t="s">
        <v>162</v>
      </c>
      <c r="B547" s="77" t="s">
        <v>170</v>
      </c>
      <c r="C547" s="78">
        <v>40255</v>
      </c>
      <c r="D547" s="77">
        <v>10930</v>
      </c>
      <c r="E547" s="77">
        <v>2255.5</v>
      </c>
    </row>
    <row r="548" spans="1:5" x14ac:dyDescent="0.25">
      <c r="A548" s="77" t="s">
        <v>162</v>
      </c>
      <c r="B548" s="77" t="s">
        <v>170</v>
      </c>
      <c r="C548" s="78">
        <v>40255</v>
      </c>
      <c r="D548" s="77">
        <v>10935</v>
      </c>
      <c r="E548" s="77">
        <v>619.5</v>
      </c>
    </row>
    <row r="549" spans="1:5" x14ac:dyDescent="0.25">
      <c r="A549" s="77" t="s">
        <v>162</v>
      </c>
      <c r="B549" s="77" t="s">
        <v>172</v>
      </c>
      <c r="C549" s="78">
        <v>40255</v>
      </c>
      <c r="D549" s="77">
        <v>10936</v>
      </c>
      <c r="E549" s="77">
        <v>456</v>
      </c>
    </row>
    <row r="550" spans="1:5" x14ac:dyDescent="0.25">
      <c r="A550" s="77" t="s">
        <v>164</v>
      </c>
      <c r="B550" s="77" t="s">
        <v>166</v>
      </c>
      <c r="C550" s="78">
        <v>40255</v>
      </c>
      <c r="D550" s="77">
        <v>10942</v>
      </c>
      <c r="E550" s="77">
        <v>560</v>
      </c>
    </row>
    <row r="551" spans="1:5" x14ac:dyDescent="0.25">
      <c r="A551" s="77" t="s">
        <v>162</v>
      </c>
      <c r="B551" s="77" t="s">
        <v>170</v>
      </c>
      <c r="C551" s="78">
        <v>40255</v>
      </c>
      <c r="D551" s="77">
        <v>10945</v>
      </c>
      <c r="E551" s="77">
        <v>245</v>
      </c>
    </row>
    <row r="552" spans="1:5" x14ac:dyDescent="0.25">
      <c r="A552" s="77" t="s">
        <v>162</v>
      </c>
      <c r="B552" s="77" t="s">
        <v>170</v>
      </c>
      <c r="C552" s="78">
        <v>40256</v>
      </c>
      <c r="D552" s="77">
        <v>10931</v>
      </c>
      <c r="E552" s="77">
        <v>799.2</v>
      </c>
    </row>
    <row r="553" spans="1:5" x14ac:dyDescent="0.25">
      <c r="A553" s="77" t="s">
        <v>162</v>
      </c>
      <c r="B553" s="77" t="s">
        <v>170</v>
      </c>
      <c r="C553" s="78">
        <v>40256</v>
      </c>
      <c r="D553" s="77">
        <v>10943</v>
      </c>
      <c r="E553" s="77">
        <v>711</v>
      </c>
    </row>
    <row r="554" spans="1:5" x14ac:dyDescent="0.25">
      <c r="A554" s="77" t="s">
        <v>162</v>
      </c>
      <c r="B554" s="77" t="s">
        <v>167</v>
      </c>
      <c r="C554" s="78">
        <v>40256</v>
      </c>
      <c r="D554" s="77">
        <v>10946</v>
      </c>
      <c r="E554" s="77">
        <v>1407.5</v>
      </c>
    </row>
    <row r="555" spans="1:5" x14ac:dyDescent="0.25">
      <c r="A555" s="77" t="s">
        <v>162</v>
      </c>
      <c r="B555" s="77" t="s">
        <v>172</v>
      </c>
      <c r="C555" s="78">
        <v>40256</v>
      </c>
      <c r="D555" s="77">
        <v>10948</v>
      </c>
      <c r="E555" s="77">
        <v>2362.25</v>
      </c>
    </row>
    <row r="556" spans="1:5" x14ac:dyDescent="0.25">
      <c r="A556" s="77" t="s">
        <v>164</v>
      </c>
      <c r="B556" s="77" t="s">
        <v>171</v>
      </c>
      <c r="C556" s="78">
        <v>40257</v>
      </c>
      <c r="D556" s="77">
        <v>10941</v>
      </c>
      <c r="E556" s="77">
        <v>4011.75</v>
      </c>
    </row>
    <row r="557" spans="1:5" x14ac:dyDescent="0.25">
      <c r="A557" s="77" t="s">
        <v>164</v>
      </c>
      <c r="B557" s="77" t="s">
        <v>165</v>
      </c>
      <c r="C557" s="78">
        <v>40257</v>
      </c>
      <c r="D557" s="77">
        <v>10954</v>
      </c>
      <c r="E557" s="77">
        <v>1659.53</v>
      </c>
    </row>
    <row r="558" spans="1:5" x14ac:dyDescent="0.25">
      <c r="A558" s="77" t="s">
        <v>162</v>
      </c>
      <c r="B558" s="77" t="s">
        <v>169</v>
      </c>
      <c r="C558" s="78">
        <v>40257</v>
      </c>
      <c r="D558" s="77">
        <v>10955</v>
      </c>
      <c r="E558" s="77">
        <v>74.400000000000006</v>
      </c>
    </row>
    <row r="559" spans="1:5" x14ac:dyDescent="0.25">
      <c r="A559" s="77" t="s">
        <v>164</v>
      </c>
      <c r="B559" s="77" t="s">
        <v>168</v>
      </c>
      <c r="C559" s="78">
        <v>40257</v>
      </c>
      <c r="D559" s="77">
        <v>10956</v>
      </c>
      <c r="E559" s="77">
        <v>677</v>
      </c>
    </row>
    <row r="560" spans="1:5" x14ac:dyDescent="0.25">
      <c r="A560" s="77" t="s">
        <v>162</v>
      </c>
      <c r="B560" s="77" t="s">
        <v>169</v>
      </c>
      <c r="C560" s="78">
        <v>40260</v>
      </c>
      <c r="D560" s="77">
        <v>10940</v>
      </c>
      <c r="E560" s="77">
        <v>360</v>
      </c>
    </row>
    <row r="561" spans="1:5" x14ac:dyDescent="0.25">
      <c r="A561" s="77" t="s">
        <v>162</v>
      </c>
      <c r="B561" s="77" t="s">
        <v>167</v>
      </c>
      <c r="C561" s="78">
        <v>40260</v>
      </c>
      <c r="D561" s="77">
        <v>10950</v>
      </c>
      <c r="E561" s="77">
        <v>110</v>
      </c>
    </row>
    <row r="562" spans="1:5" x14ac:dyDescent="0.25">
      <c r="A562" s="77" t="s">
        <v>164</v>
      </c>
      <c r="B562" s="77" t="s">
        <v>168</v>
      </c>
      <c r="C562" s="78">
        <v>40260</v>
      </c>
      <c r="D562" s="77">
        <v>10959</v>
      </c>
      <c r="E562" s="77">
        <v>131.75</v>
      </c>
    </row>
    <row r="563" spans="1:5" x14ac:dyDescent="0.25">
      <c r="A563" s="77" t="s">
        <v>162</v>
      </c>
      <c r="B563" s="77" t="s">
        <v>169</v>
      </c>
      <c r="C563" s="78">
        <v>40260</v>
      </c>
      <c r="D563" s="77">
        <v>10962</v>
      </c>
      <c r="E563" s="77">
        <v>3584</v>
      </c>
    </row>
    <row r="564" spans="1:5" x14ac:dyDescent="0.25">
      <c r="A564" s="77" t="s">
        <v>162</v>
      </c>
      <c r="B564" s="77" t="s">
        <v>169</v>
      </c>
      <c r="C564" s="78">
        <v>40261</v>
      </c>
      <c r="D564" s="77">
        <v>10932</v>
      </c>
      <c r="E564" s="77">
        <v>1788.63</v>
      </c>
    </row>
    <row r="565" spans="1:5" x14ac:dyDescent="0.25">
      <c r="A565" s="77" t="s">
        <v>162</v>
      </c>
      <c r="B565" s="77" t="s">
        <v>167</v>
      </c>
      <c r="C565" s="78">
        <v>40261</v>
      </c>
      <c r="D565" s="77">
        <v>10952</v>
      </c>
      <c r="E565" s="77">
        <v>471.2</v>
      </c>
    </row>
    <row r="566" spans="1:5" x14ac:dyDescent="0.25">
      <c r="A566" s="77" t="s">
        <v>162</v>
      </c>
      <c r="B566" s="77" t="s">
        <v>172</v>
      </c>
      <c r="C566" s="78">
        <v>40261</v>
      </c>
      <c r="D566" s="77">
        <v>10964</v>
      </c>
      <c r="E566" s="77">
        <v>2052.5</v>
      </c>
    </row>
    <row r="567" spans="1:5" x14ac:dyDescent="0.25">
      <c r="A567" s="77" t="s">
        <v>164</v>
      </c>
      <c r="B567" s="77" t="s">
        <v>166</v>
      </c>
      <c r="C567" s="78">
        <v>40262</v>
      </c>
      <c r="D567" s="77">
        <v>10953</v>
      </c>
      <c r="E567" s="77">
        <v>4441.25</v>
      </c>
    </row>
    <row r="568" spans="1:5" x14ac:dyDescent="0.25">
      <c r="A568" s="77" t="s">
        <v>164</v>
      </c>
      <c r="B568" s="77" t="s">
        <v>166</v>
      </c>
      <c r="C568" s="78">
        <v>40263</v>
      </c>
      <c r="D568" s="77">
        <v>10963</v>
      </c>
      <c r="E568" s="77">
        <v>57.8</v>
      </c>
    </row>
    <row r="569" spans="1:5" x14ac:dyDescent="0.25">
      <c r="A569" s="77" t="s">
        <v>162</v>
      </c>
      <c r="B569" s="77" t="s">
        <v>170</v>
      </c>
      <c r="C569" s="78">
        <v>40263</v>
      </c>
      <c r="D569" s="77">
        <v>10972</v>
      </c>
      <c r="E569" s="77">
        <v>251.5</v>
      </c>
    </row>
    <row r="570" spans="1:5" x14ac:dyDescent="0.25">
      <c r="A570" s="77" t="s">
        <v>162</v>
      </c>
      <c r="B570" s="77" t="s">
        <v>169</v>
      </c>
      <c r="C570" s="78">
        <v>40264</v>
      </c>
      <c r="D570" s="77">
        <v>10957</v>
      </c>
      <c r="E570" s="77">
        <v>1762.7</v>
      </c>
    </row>
    <row r="571" spans="1:5" x14ac:dyDescent="0.25">
      <c r="A571" s="77" t="s">
        <v>164</v>
      </c>
      <c r="B571" s="77" t="s">
        <v>171</v>
      </c>
      <c r="C571" s="78">
        <v>40264</v>
      </c>
      <c r="D571" s="77">
        <v>10958</v>
      </c>
      <c r="E571" s="77">
        <v>781</v>
      </c>
    </row>
    <row r="572" spans="1:5" x14ac:dyDescent="0.25">
      <c r="A572" s="77" t="s">
        <v>164</v>
      </c>
      <c r="B572" s="77" t="s">
        <v>168</v>
      </c>
      <c r="C572" s="78">
        <v>40264</v>
      </c>
      <c r="D572" s="77">
        <v>10973</v>
      </c>
      <c r="E572" s="77">
        <v>291.55</v>
      </c>
    </row>
    <row r="573" spans="1:5" x14ac:dyDescent="0.25">
      <c r="A573" s="77" t="s">
        <v>162</v>
      </c>
      <c r="B573" s="77" t="s">
        <v>167</v>
      </c>
      <c r="C573" s="78">
        <v>40264</v>
      </c>
      <c r="D573" s="77">
        <v>10975</v>
      </c>
      <c r="E573" s="77">
        <v>717.5</v>
      </c>
    </row>
    <row r="574" spans="1:5" x14ac:dyDescent="0.25">
      <c r="A574" s="77" t="s">
        <v>162</v>
      </c>
      <c r="B574" s="77" t="s">
        <v>169</v>
      </c>
      <c r="C574" s="78">
        <v>40267</v>
      </c>
      <c r="D574" s="77">
        <v>10961</v>
      </c>
      <c r="E574" s="77">
        <v>1119.9000000000001</v>
      </c>
    </row>
    <row r="575" spans="1:5" x14ac:dyDescent="0.25">
      <c r="A575" s="77" t="s">
        <v>164</v>
      </c>
      <c r="B575" s="77" t="s">
        <v>168</v>
      </c>
      <c r="C575" s="78">
        <v>40267</v>
      </c>
      <c r="D575" s="77">
        <v>10965</v>
      </c>
      <c r="E575" s="77">
        <v>848</v>
      </c>
    </row>
    <row r="576" spans="1:5" x14ac:dyDescent="0.25">
      <c r="A576" s="77" t="s">
        <v>162</v>
      </c>
      <c r="B576" s="77" t="s">
        <v>167</v>
      </c>
      <c r="C576" s="78">
        <v>40267</v>
      </c>
      <c r="D576" s="77">
        <v>10969</v>
      </c>
      <c r="E576" s="77">
        <v>108</v>
      </c>
    </row>
    <row r="577" spans="1:5" x14ac:dyDescent="0.25">
      <c r="A577" s="77" t="s">
        <v>162</v>
      </c>
      <c r="B577" s="77" t="s">
        <v>169</v>
      </c>
      <c r="C577" s="78">
        <v>40268</v>
      </c>
      <c r="D577" s="77">
        <v>10979</v>
      </c>
      <c r="E577" s="77">
        <v>4813.5</v>
      </c>
    </row>
    <row r="578" spans="1:5" x14ac:dyDescent="0.25">
      <c r="A578" s="77" t="s">
        <v>162</v>
      </c>
      <c r="B578" s="77" t="s">
        <v>167</v>
      </c>
      <c r="C578" s="78">
        <v>40269</v>
      </c>
      <c r="D578" s="77">
        <v>10968</v>
      </c>
      <c r="E578" s="77">
        <v>1408</v>
      </c>
    </row>
    <row r="579" spans="1:5" x14ac:dyDescent="0.25">
      <c r="A579" s="77" t="s">
        <v>162</v>
      </c>
      <c r="B579" s="77" t="s">
        <v>163</v>
      </c>
      <c r="C579" s="78">
        <v>40270</v>
      </c>
      <c r="D579" s="77">
        <v>10967</v>
      </c>
      <c r="E579" s="77">
        <v>910.4</v>
      </c>
    </row>
    <row r="580" spans="1:5" x14ac:dyDescent="0.25">
      <c r="A580" s="77" t="s">
        <v>162</v>
      </c>
      <c r="B580" s="77" t="s">
        <v>163</v>
      </c>
      <c r="C580" s="78">
        <v>40270</v>
      </c>
      <c r="D580" s="77">
        <v>10971</v>
      </c>
      <c r="E580" s="77">
        <v>1733.06</v>
      </c>
    </row>
    <row r="581" spans="1:5" x14ac:dyDescent="0.25">
      <c r="A581" s="77" t="s">
        <v>162</v>
      </c>
      <c r="B581" s="77" t="s">
        <v>167</v>
      </c>
      <c r="C581" s="78">
        <v>40270</v>
      </c>
      <c r="D581" s="77">
        <v>10981</v>
      </c>
      <c r="E581" s="77">
        <v>15810</v>
      </c>
    </row>
    <row r="582" spans="1:5" x14ac:dyDescent="0.25">
      <c r="A582" s="77" t="s">
        <v>162</v>
      </c>
      <c r="B582" s="77" t="s">
        <v>163</v>
      </c>
      <c r="C582" s="78">
        <v>40270</v>
      </c>
      <c r="D582" s="77">
        <v>10985</v>
      </c>
      <c r="E582" s="77">
        <v>2023.38</v>
      </c>
    </row>
    <row r="583" spans="1:5" x14ac:dyDescent="0.25">
      <c r="A583" s="77" t="s">
        <v>162</v>
      </c>
      <c r="B583" s="77" t="s">
        <v>163</v>
      </c>
      <c r="C583" s="78">
        <v>40270</v>
      </c>
      <c r="D583" s="77">
        <v>10989</v>
      </c>
      <c r="E583" s="77">
        <v>1353.6</v>
      </c>
    </row>
    <row r="584" spans="1:5" x14ac:dyDescent="0.25">
      <c r="A584" s="77" t="s">
        <v>162</v>
      </c>
      <c r="B584" s="77" t="s">
        <v>172</v>
      </c>
      <c r="C584" s="78">
        <v>40271</v>
      </c>
      <c r="D584" s="77">
        <v>10974</v>
      </c>
      <c r="E584" s="77">
        <v>439</v>
      </c>
    </row>
    <row r="585" spans="1:5" x14ac:dyDescent="0.25">
      <c r="A585" s="77" t="s">
        <v>162</v>
      </c>
      <c r="B585" s="77" t="s">
        <v>167</v>
      </c>
      <c r="C585" s="78">
        <v>40271</v>
      </c>
      <c r="D585" s="77">
        <v>10976</v>
      </c>
      <c r="E585" s="77">
        <v>912</v>
      </c>
    </row>
    <row r="586" spans="1:5" x14ac:dyDescent="0.25">
      <c r="A586" s="77" t="s">
        <v>162</v>
      </c>
      <c r="B586" s="77" t="s">
        <v>167</v>
      </c>
      <c r="C586" s="78">
        <v>40271</v>
      </c>
      <c r="D586" s="77">
        <v>10984</v>
      </c>
      <c r="E586" s="77">
        <v>1809.75</v>
      </c>
    </row>
    <row r="587" spans="1:5" x14ac:dyDescent="0.25">
      <c r="A587" s="77" t="s">
        <v>162</v>
      </c>
      <c r="B587" s="77" t="s">
        <v>167</v>
      </c>
      <c r="C587" s="78">
        <v>40271</v>
      </c>
      <c r="D587" s="77">
        <v>10992</v>
      </c>
      <c r="E587" s="77">
        <v>69.599999999999994</v>
      </c>
    </row>
    <row r="588" spans="1:5" x14ac:dyDescent="0.25">
      <c r="A588" s="77" t="s">
        <v>162</v>
      </c>
      <c r="B588" s="77" t="s">
        <v>163</v>
      </c>
      <c r="C588" s="78">
        <v>40274</v>
      </c>
      <c r="D588" s="77">
        <v>10983</v>
      </c>
      <c r="E588" s="77">
        <v>720.9</v>
      </c>
    </row>
    <row r="589" spans="1:5" x14ac:dyDescent="0.25">
      <c r="A589" s="77" t="s">
        <v>162</v>
      </c>
      <c r="B589" s="77" t="s">
        <v>169</v>
      </c>
      <c r="C589" s="78">
        <v>40274</v>
      </c>
      <c r="D589" s="77">
        <v>10987</v>
      </c>
      <c r="E589" s="77">
        <v>2772</v>
      </c>
    </row>
    <row r="590" spans="1:5" x14ac:dyDescent="0.25">
      <c r="A590" s="77" t="s">
        <v>162</v>
      </c>
      <c r="B590" s="77" t="s">
        <v>167</v>
      </c>
      <c r="C590" s="78">
        <v>40274</v>
      </c>
      <c r="D590" s="77">
        <v>10995</v>
      </c>
      <c r="E590" s="77">
        <v>1196</v>
      </c>
    </row>
    <row r="591" spans="1:5" x14ac:dyDescent="0.25">
      <c r="A591" s="77" t="s">
        <v>164</v>
      </c>
      <c r="B591" s="77" t="s">
        <v>166</v>
      </c>
      <c r="C591" s="78">
        <v>40275</v>
      </c>
      <c r="D591" s="77">
        <v>10951</v>
      </c>
      <c r="E591" s="77">
        <v>458.74</v>
      </c>
    </row>
    <row r="592" spans="1:5" x14ac:dyDescent="0.25">
      <c r="A592" s="77" t="s">
        <v>162</v>
      </c>
      <c r="B592" s="77" t="s">
        <v>163</v>
      </c>
      <c r="C592" s="78">
        <v>40275</v>
      </c>
      <c r="D592" s="77">
        <v>10990</v>
      </c>
      <c r="E592" s="77">
        <v>4288.8500000000004</v>
      </c>
    </row>
    <row r="593" spans="1:5" x14ac:dyDescent="0.25">
      <c r="A593" s="77" t="s">
        <v>162</v>
      </c>
      <c r="B593" s="77" t="s">
        <v>167</v>
      </c>
      <c r="C593" s="78">
        <v>40275</v>
      </c>
      <c r="D593" s="77">
        <v>10991</v>
      </c>
      <c r="E593" s="77">
        <v>2296</v>
      </c>
    </row>
    <row r="594" spans="1:5" x14ac:dyDescent="0.25">
      <c r="A594" s="77" t="s">
        <v>162</v>
      </c>
      <c r="B594" s="77" t="s">
        <v>172</v>
      </c>
      <c r="C594" s="78">
        <v>40276</v>
      </c>
      <c r="D594" s="77">
        <v>10924</v>
      </c>
      <c r="E594" s="77">
        <v>1835.7</v>
      </c>
    </row>
    <row r="595" spans="1:5" x14ac:dyDescent="0.25">
      <c r="A595" s="77" t="s">
        <v>162</v>
      </c>
      <c r="B595" s="77" t="s">
        <v>170</v>
      </c>
      <c r="C595" s="78">
        <v>40276</v>
      </c>
      <c r="D595" s="77">
        <v>10927</v>
      </c>
      <c r="E595" s="77">
        <v>800</v>
      </c>
    </row>
    <row r="596" spans="1:5" x14ac:dyDescent="0.25">
      <c r="A596" s="77" t="s">
        <v>162</v>
      </c>
      <c r="B596" s="77" t="s">
        <v>172</v>
      </c>
      <c r="C596" s="78">
        <v>40276</v>
      </c>
      <c r="D596" s="77">
        <v>10960</v>
      </c>
      <c r="E596" s="77">
        <v>265.35000000000002</v>
      </c>
    </row>
    <row r="597" spans="1:5" x14ac:dyDescent="0.25">
      <c r="A597" s="77" t="s">
        <v>162</v>
      </c>
      <c r="B597" s="77" t="s">
        <v>170</v>
      </c>
      <c r="C597" s="78">
        <v>40276</v>
      </c>
      <c r="D597" s="77">
        <v>10966</v>
      </c>
      <c r="E597" s="77">
        <v>1098.46</v>
      </c>
    </row>
    <row r="598" spans="1:5" x14ac:dyDescent="0.25">
      <c r="A598" s="77" t="s">
        <v>162</v>
      </c>
      <c r="B598" s="77" t="s">
        <v>163</v>
      </c>
      <c r="C598" s="78">
        <v>40276</v>
      </c>
      <c r="D598" s="77">
        <v>10982</v>
      </c>
      <c r="E598" s="77">
        <v>1014</v>
      </c>
    </row>
    <row r="599" spans="1:5" x14ac:dyDescent="0.25">
      <c r="A599" s="77" t="s">
        <v>162</v>
      </c>
      <c r="B599" s="77" t="s">
        <v>172</v>
      </c>
      <c r="C599" s="78">
        <v>40276</v>
      </c>
      <c r="D599" s="77">
        <v>11003</v>
      </c>
      <c r="E599" s="77">
        <v>326</v>
      </c>
    </row>
    <row r="600" spans="1:5" x14ac:dyDescent="0.25">
      <c r="A600" s="77" t="s">
        <v>162</v>
      </c>
      <c r="B600" s="77" t="s">
        <v>163</v>
      </c>
      <c r="C600" s="78">
        <v>40277</v>
      </c>
      <c r="D600" s="77">
        <v>10994</v>
      </c>
      <c r="E600" s="77">
        <v>940.5</v>
      </c>
    </row>
    <row r="601" spans="1:5" x14ac:dyDescent="0.25">
      <c r="A601" s="77" t="s">
        <v>162</v>
      </c>
      <c r="B601" s="77" t="s">
        <v>169</v>
      </c>
      <c r="C601" s="78">
        <v>40278</v>
      </c>
      <c r="D601" s="77">
        <v>10977</v>
      </c>
      <c r="E601" s="77">
        <v>2233</v>
      </c>
    </row>
    <row r="602" spans="1:5" x14ac:dyDescent="0.25">
      <c r="A602" s="77" t="s">
        <v>162</v>
      </c>
      <c r="B602" s="77" t="s">
        <v>172</v>
      </c>
      <c r="C602" s="78">
        <v>40278</v>
      </c>
      <c r="D602" s="77">
        <v>10988</v>
      </c>
      <c r="E602" s="77">
        <v>3574.8</v>
      </c>
    </row>
    <row r="603" spans="1:5" x14ac:dyDescent="0.25">
      <c r="A603" s="77" t="s">
        <v>164</v>
      </c>
      <c r="B603" s="77" t="s">
        <v>171</v>
      </c>
      <c r="C603" s="78">
        <v>40278</v>
      </c>
      <c r="D603" s="77">
        <v>10993</v>
      </c>
      <c r="E603" s="77">
        <v>4895.4399999999996</v>
      </c>
    </row>
    <row r="604" spans="1:5" x14ac:dyDescent="0.25">
      <c r="A604" s="77" t="s">
        <v>162</v>
      </c>
      <c r="B604" s="77" t="s">
        <v>170</v>
      </c>
      <c r="C604" s="78">
        <v>40278</v>
      </c>
      <c r="D604" s="77">
        <v>10996</v>
      </c>
      <c r="E604" s="77">
        <v>560</v>
      </c>
    </row>
    <row r="605" spans="1:5" x14ac:dyDescent="0.25">
      <c r="A605" s="77" t="s">
        <v>164</v>
      </c>
      <c r="B605" s="77" t="s">
        <v>168</v>
      </c>
      <c r="C605" s="78">
        <v>40278</v>
      </c>
      <c r="D605" s="77">
        <v>10999</v>
      </c>
      <c r="E605" s="77">
        <v>1197.95</v>
      </c>
    </row>
    <row r="606" spans="1:5" x14ac:dyDescent="0.25">
      <c r="A606" s="77" t="s">
        <v>162</v>
      </c>
      <c r="B606" s="77" t="s">
        <v>163</v>
      </c>
      <c r="C606" s="78">
        <v>40278</v>
      </c>
      <c r="D606" s="77">
        <v>11005</v>
      </c>
      <c r="E606" s="77">
        <v>586</v>
      </c>
    </row>
    <row r="607" spans="1:5" x14ac:dyDescent="0.25">
      <c r="A607" s="77" t="s">
        <v>162</v>
      </c>
      <c r="B607" s="77" t="s">
        <v>163</v>
      </c>
      <c r="C607" s="78">
        <v>40278</v>
      </c>
      <c r="D607" s="77">
        <v>11009</v>
      </c>
      <c r="E607" s="77">
        <v>616.5</v>
      </c>
    </row>
    <row r="608" spans="1:5" x14ac:dyDescent="0.25">
      <c r="A608" s="77" t="s">
        <v>162</v>
      </c>
      <c r="B608" s="77" t="s">
        <v>163</v>
      </c>
      <c r="C608" s="78">
        <v>40278</v>
      </c>
      <c r="D608" s="77">
        <v>11013</v>
      </c>
      <c r="E608" s="77">
        <v>361</v>
      </c>
    </row>
    <row r="609" spans="1:5" x14ac:dyDescent="0.25">
      <c r="A609" s="77" t="s">
        <v>162</v>
      </c>
      <c r="B609" s="77" t="s">
        <v>169</v>
      </c>
      <c r="C609" s="78">
        <v>40281</v>
      </c>
      <c r="D609" s="77">
        <v>10997</v>
      </c>
      <c r="E609" s="77">
        <v>1885</v>
      </c>
    </row>
    <row r="610" spans="1:5" x14ac:dyDescent="0.25">
      <c r="A610" s="77" t="s">
        <v>162</v>
      </c>
      <c r="B610" s="77" t="s">
        <v>169</v>
      </c>
      <c r="C610" s="78">
        <v>40281</v>
      </c>
      <c r="D610" s="77">
        <v>11007</v>
      </c>
      <c r="E610" s="77">
        <v>2633.9</v>
      </c>
    </row>
    <row r="611" spans="1:5" x14ac:dyDescent="0.25">
      <c r="A611" s="77" t="s">
        <v>162</v>
      </c>
      <c r="B611" s="77" t="s">
        <v>172</v>
      </c>
      <c r="C611" s="78">
        <v>40281</v>
      </c>
      <c r="D611" s="77">
        <v>11011</v>
      </c>
      <c r="E611" s="77">
        <v>933.5</v>
      </c>
    </row>
    <row r="612" spans="1:5" x14ac:dyDescent="0.25">
      <c r="A612" s="77" t="s">
        <v>164</v>
      </c>
      <c r="B612" s="77" t="s">
        <v>166</v>
      </c>
      <c r="C612" s="78">
        <v>40281</v>
      </c>
      <c r="D612" s="77">
        <v>11016</v>
      </c>
      <c r="E612" s="77">
        <v>491.5</v>
      </c>
    </row>
    <row r="613" spans="1:5" x14ac:dyDescent="0.25">
      <c r="A613" s="77" t="s">
        <v>162</v>
      </c>
      <c r="B613" s="77" t="s">
        <v>163</v>
      </c>
      <c r="C613" s="78">
        <v>40282</v>
      </c>
      <c r="D613" s="77">
        <v>11000</v>
      </c>
      <c r="E613" s="77">
        <v>903.75</v>
      </c>
    </row>
    <row r="614" spans="1:5" x14ac:dyDescent="0.25">
      <c r="A614" s="77" t="s">
        <v>162</v>
      </c>
      <c r="B614" s="77" t="s">
        <v>163</v>
      </c>
      <c r="C614" s="78">
        <v>40282</v>
      </c>
      <c r="D614" s="77">
        <v>11001</v>
      </c>
      <c r="E614" s="77">
        <v>2769</v>
      </c>
    </row>
    <row r="615" spans="1:5" x14ac:dyDescent="0.25">
      <c r="A615" s="77" t="s">
        <v>162</v>
      </c>
      <c r="B615" s="77" t="s">
        <v>172</v>
      </c>
      <c r="C615" s="78">
        <v>40283</v>
      </c>
      <c r="D615" s="77">
        <v>11006</v>
      </c>
      <c r="E615" s="77">
        <v>329.69</v>
      </c>
    </row>
    <row r="616" spans="1:5" x14ac:dyDescent="0.25">
      <c r="A616" s="77" t="s">
        <v>162</v>
      </c>
      <c r="B616" s="77" t="s">
        <v>163</v>
      </c>
      <c r="C616" s="78">
        <v>40283</v>
      </c>
      <c r="D616" s="77">
        <v>11014</v>
      </c>
      <c r="E616" s="77">
        <v>243.18</v>
      </c>
    </row>
    <row r="617" spans="1:5" x14ac:dyDescent="0.25">
      <c r="A617" s="77" t="s">
        <v>162</v>
      </c>
      <c r="B617" s="77" t="s">
        <v>170</v>
      </c>
      <c r="C617" s="78">
        <v>40284</v>
      </c>
      <c r="D617" s="77">
        <v>11002</v>
      </c>
      <c r="E617" s="77">
        <v>1811.1</v>
      </c>
    </row>
    <row r="618" spans="1:5" x14ac:dyDescent="0.25">
      <c r="A618" s="77" t="s">
        <v>162</v>
      </c>
      <c r="B618" s="77" t="s">
        <v>170</v>
      </c>
      <c r="C618" s="78">
        <v>40284</v>
      </c>
      <c r="D618" s="77">
        <v>11018</v>
      </c>
      <c r="E618" s="77">
        <v>1575</v>
      </c>
    </row>
    <row r="619" spans="1:5" x14ac:dyDescent="0.25">
      <c r="A619" s="77" t="s">
        <v>162</v>
      </c>
      <c r="B619" s="77" t="s">
        <v>163</v>
      </c>
      <c r="C619" s="78">
        <v>40284</v>
      </c>
      <c r="D619" s="77">
        <v>11020</v>
      </c>
      <c r="E619" s="77">
        <v>632.4</v>
      </c>
    </row>
    <row r="620" spans="1:5" x14ac:dyDescent="0.25">
      <c r="A620" s="77" t="s">
        <v>162</v>
      </c>
      <c r="B620" s="77" t="s">
        <v>170</v>
      </c>
      <c r="C620" s="78">
        <v>40285</v>
      </c>
      <c r="D620" s="77">
        <v>10980</v>
      </c>
      <c r="E620" s="77">
        <v>248</v>
      </c>
    </row>
    <row r="621" spans="1:5" x14ac:dyDescent="0.25">
      <c r="A621" s="77" t="s">
        <v>162</v>
      </c>
      <c r="B621" s="77" t="s">
        <v>169</v>
      </c>
      <c r="C621" s="78">
        <v>40285</v>
      </c>
      <c r="D621" s="77">
        <v>10998</v>
      </c>
      <c r="E621" s="77">
        <v>686</v>
      </c>
    </row>
    <row r="622" spans="1:5" x14ac:dyDescent="0.25">
      <c r="A622" s="77" t="s">
        <v>162</v>
      </c>
      <c r="B622" s="77" t="s">
        <v>167</v>
      </c>
      <c r="C622" s="78">
        <v>40285</v>
      </c>
      <c r="D622" s="77">
        <v>11012</v>
      </c>
      <c r="E622" s="77">
        <v>2825.3</v>
      </c>
    </row>
    <row r="623" spans="1:5" x14ac:dyDescent="0.25">
      <c r="A623" s="77" t="s">
        <v>162</v>
      </c>
      <c r="B623" s="77" t="s">
        <v>172</v>
      </c>
      <c r="C623" s="78">
        <v>40288</v>
      </c>
      <c r="D623" s="77">
        <v>11004</v>
      </c>
      <c r="E623" s="77">
        <v>295.38</v>
      </c>
    </row>
    <row r="624" spans="1:5" x14ac:dyDescent="0.25">
      <c r="A624" s="77" t="s">
        <v>162</v>
      </c>
      <c r="B624" s="77" t="s">
        <v>163</v>
      </c>
      <c r="C624" s="78">
        <v>40288</v>
      </c>
      <c r="D624" s="77">
        <v>11015</v>
      </c>
      <c r="E624" s="77">
        <v>622.35</v>
      </c>
    </row>
    <row r="625" spans="1:5" x14ac:dyDescent="0.25">
      <c r="A625" s="77" t="s">
        <v>164</v>
      </c>
      <c r="B625" s="77" t="s">
        <v>166</v>
      </c>
      <c r="C625" s="78">
        <v>40288</v>
      </c>
      <c r="D625" s="77">
        <v>11017</v>
      </c>
      <c r="E625" s="77">
        <v>6750</v>
      </c>
    </row>
    <row r="626" spans="1:5" x14ac:dyDescent="0.25">
      <c r="A626" s="77" t="s">
        <v>162</v>
      </c>
      <c r="B626" s="77" t="s">
        <v>170</v>
      </c>
      <c r="C626" s="78">
        <v>40288</v>
      </c>
      <c r="D626" s="77">
        <v>11024</v>
      </c>
      <c r="E626" s="77">
        <v>1966.81</v>
      </c>
    </row>
    <row r="627" spans="1:5" x14ac:dyDescent="0.25">
      <c r="A627" s="77" t="s">
        <v>162</v>
      </c>
      <c r="B627" s="77" t="s">
        <v>167</v>
      </c>
      <c r="C627" s="78">
        <v>40288</v>
      </c>
      <c r="D627" s="77">
        <v>11027</v>
      </c>
      <c r="E627" s="77">
        <v>877.72</v>
      </c>
    </row>
    <row r="628" spans="1:5" x14ac:dyDescent="0.25">
      <c r="A628" s="77" t="s">
        <v>162</v>
      </c>
      <c r="B628" s="77" t="s">
        <v>169</v>
      </c>
      <c r="C628" s="78">
        <v>40289</v>
      </c>
      <c r="D628" s="77">
        <v>10986</v>
      </c>
      <c r="E628" s="77">
        <v>2220</v>
      </c>
    </row>
    <row r="629" spans="1:5" x14ac:dyDescent="0.25">
      <c r="A629" s="77" t="s">
        <v>162</v>
      </c>
      <c r="B629" s="77" t="s">
        <v>163</v>
      </c>
      <c r="C629" s="78">
        <v>40289</v>
      </c>
      <c r="D629" s="77">
        <v>11010</v>
      </c>
      <c r="E629" s="77">
        <v>645</v>
      </c>
    </row>
    <row r="630" spans="1:5" x14ac:dyDescent="0.25">
      <c r="A630" s="77" t="s">
        <v>162</v>
      </c>
      <c r="B630" s="77" t="s">
        <v>172</v>
      </c>
      <c r="C630" s="78">
        <v>40289</v>
      </c>
      <c r="D630" s="77">
        <v>11021</v>
      </c>
      <c r="E630" s="77">
        <v>6306.24</v>
      </c>
    </row>
    <row r="631" spans="1:5" x14ac:dyDescent="0.25">
      <c r="A631" s="77" t="s">
        <v>162</v>
      </c>
      <c r="B631" s="77" t="s">
        <v>163</v>
      </c>
      <c r="C631" s="78">
        <v>40290</v>
      </c>
      <c r="D631" s="77">
        <v>11028</v>
      </c>
      <c r="E631" s="77">
        <v>2160</v>
      </c>
    </row>
    <row r="632" spans="1:5" x14ac:dyDescent="0.25">
      <c r="A632" s="77" t="s">
        <v>162</v>
      </c>
      <c r="B632" s="77" t="s">
        <v>169</v>
      </c>
      <c r="C632" s="78">
        <v>40290</v>
      </c>
      <c r="D632" s="77">
        <v>11036</v>
      </c>
      <c r="E632" s="77">
        <v>1692</v>
      </c>
    </row>
    <row r="633" spans="1:5" x14ac:dyDescent="0.25">
      <c r="A633" s="77" t="s">
        <v>164</v>
      </c>
      <c r="B633" s="77" t="s">
        <v>166</v>
      </c>
      <c r="C633" s="78">
        <v>40291</v>
      </c>
      <c r="D633" s="77">
        <v>10978</v>
      </c>
      <c r="E633" s="77">
        <v>1303.19</v>
      </c>
    </row>
    <row r="634" spans="1:5" x14ac:dyDescent="0.25">
      <c r="A634" s="77" t="s">
        <v>162</v>
      </c>
      <c r="B634" s="77" t="s">
        <v>163</v>
      </c>
      <c r="C634" s="78">
        <v>40291</v>
      </c>
      <c r="D634" s="77">
        <v>11032</v>
      </c>
      <c r="E634" s="77">
        <v>8902.5</v>
      </c>
    </row>
    <row r="635" spans="1:5" x14ac:dyDescent="0.25">
      <c r="A635" s="77" t="s">
        <v>164</v>
      </c>
      <c r="B635" s="77" t="s">
        <v>171</v>
      </c>
      <c r="C635" s="78">
        <v>40291</v>
      </c>
      <c r="D635" s="77">
        <v>11033</v>
      </c>
      <c r="E635" s="77">
        <v>3232.8</v>
      </c>
    </row>
    <row r="636" spans="1:5" x14ac:dyDescent="0.25">
      <c r="A636" s="77" t="s">
        <v>164</v>
      </c>
      <c r="B636" s="77" t="s">
        <v>166</v>
      </c>
      <c r="C636" s="78">
        <v>40292</v>
      </c>
      <c r="D636" s="77">
        <v>10970</v>
      </c>
      <c r="E636" s="77">
        <v>224</v>
      </c>
    </row>
    <row r="637" spans="1:5" x14ac:dyDescent="0.25">
      <c r="A637" s="77" t="s">
        <v>162</v>
      </c>
      <c r="B637" s="77" t="s">
        <v>167</v>
      </c>
      <c r="C637" s="78">
        <v>40292</v>
      </c>
      <c r="D637" s="77">
        <v>11023</v>
      </c>
      <c r="E637" s="77">
        <v>1500</v>
      </c>
    </row>
    <row r="638" spans="1:5" x14ac:dyDescent="0.25">
      <c r="A638" s="77" t="s">
        <v>164</v>
      </c>
      <c r="B638" s="77" t="s">
        <v>168</v>
      </c>
      <c r="C638" s="78">
        <v>40292</v>
      </c>
      <c r="D638" s="77">
        <v>11025</v>
      </c>
      <c r="E638" s="77">
        <v>270</v>
      </c>
    </row>
    <row r="639" spans="1:5" x14ac:dyDescent="0.25">
      <c r="A639" s="77" t="s">
        <v>164</v>
      </c>
      <c r="B639" s="77" t="s">
        <v>168</v>
      </c>
      <c r="C639" s="78">
        <v>40292</v>
      </c>
      <c r="D639" s="77">
        <v>11031</v>
      </c>
      <c r="E639" s="77">
        <v>2393.5</v>
      </c>
    </row>
    <row r="640" spans="1:5" x14ac:dyDescent="0.25">
      <c r="A640" s="77" t="s">
        <v>162</v>
      </c>
      <c r="B640" s="77" t="s">
        <v>163</v>
      </c>
      <c r="C640" s="78">
        <v>40292</v>
      </c>
      <c r="D640" s="77">
        <v>11035</v>
      </c>
      <c r="E640" s="77">
        <v>1754.5</v>
      </c>
    </row>
    <row r="641" spans="1:5" x14ac:dyDescent="0.25">
      <c r="A641" s="77" t="s">
        <v>162</v>
      </c>
      <c r="B641" s="77" t="s">
        <v>169</v>
      </c>
      <c r="C641" s="78">
        <v>40292</v>
      </c>
      <c r="D641" s="77">
        <v>11046</v>
      </c>
      <c r="E641" s="77">
        <v>1485.8</v>
      </c>
    </row>
    <row r="642" spans="1:5" x14ac:dyDescent="0.25">
      <c r="A642" s="77" t="s">
        <v>162</v>
      </c>
      <c r="B642" s="77" t="s">
        <v>170</v>
      </c>
      <c r="C642" s="78">
        <v>40295</v>
      </c>
      <c r="D642" s="77">
        <v>11029</v>
      </c>
      <c r="E642" s="77">
        <v>1286.8</v>
      </c>
    </row>
    <row r="643" spans="1:5" x14ac:dyDescent="0.25">
      <c r="A643" s="77" t="s">
        <v>164</v>
      </c>
      <c r="B643" s="77" t="s">
        <v>171</v>
      </c>
      <c r="C643" s="78">
        <v>40295</v>
      </c>
      <c r="D643" s="77">
        <v>11030</v>
      </c>
      <c r="E643" s="77">
        <v>12615.05</v>
      </c>
    </row>
    <row r="644" spans="1:5" x14ac:dyDescent="0.25">
      <c r="A644" s="77" t="s">
        <v>162</v>
      </c>
      <c r="B644" s="77" t="s">
        <v>169</v>
      </c>
      <c r="C644" s="78">
        <v>40295</v>
      </c>
      <c r="D644" s="77">
        <v>11034</v>
      </c>
      <c r="E644" s="77">
        <v>539.4</v>
      </c>
    </row>
    <row r="645" spans="1:5" x14ac:dyDescent="0.25">
      <c r="A645" s="77" t="s">
        <v>164</v>
      </c>
      <c r="B645" s="77" t="s">
        <v>171</v>
      </c>
      <c r="C645" s="78">
        <v>40295</v>
      </c>
      <c r="D645" s="77">
        <v>11037</v>
      </c>
      <c r="E645" s="77">
        <v>60</v>
      </c>
    </row>
    <row r="646" spans="1:5" x14ac:dyDescent="0.25">
      <c r="A646" s="77" t="s">
        <v>162</v>
      </c>
      <c r="B646" s="77" t="s">
        <v>170</v>
      </c>
      <c r="C646" s="78">
        <v>40296</v>
      </c>
      <c r="D646" s="77">
        <v>11026</v>
      </c>
      <c r="E646" s="77">
        <v>1030</v>
      </c>
    </row>
    <row r="647" spans="1:5" x14ac:dyDescent="0.25">
      <c r="A647" s="77" t="s">
        <v>162</v>
      </c>
      <c r="B647" s="77" t="s">
        <v>172</v>
      </c>
      <c r="C647" s="78">
        <v>40296</v>
      </c>
      <c r="D647" s="77">
        <v>11041</v>
      </c>
      <c r="E647" s="77">
        <v>1773</v>
      </c>
    </row>
    <row r="648" spans="1:5" x14ac:dyDescent="0.25">
      <c r="A648" s="77" t="s">
        <v>164</v>
      </c>
      <c r="B648" s="77" t="s">
        <v>165</v>
      </c>
      <c r="C648" s="78">
        <v>40297</v>
      </c>
      <c r="D648" s="77">
        <v>11043</v>
      </c>
      <c r="E648" s="77">
        <v>210</v>
      </c>
    </row>
    <row r="649" spans="1:5" x14ac:dyDescent="0.25">
      <c r="A649" s="77" t="s">
        <v>162</v>
      </c>
      <c r="B649" s="77" t="s">
        <v>163</v>
      </c>
      <c r="C649" s="78">
        <v>40297</v>
      </c>
      <c r="D649" s="77">
        <v>11053</v>
      </c>
      <c r="E649" s="77">
        <v>3055</v>
      </c>
    </row>
    <row r="650" spans="1:5" x14ac:dyDescent="0.25">
      <c r="A650" s="77" t="s">
        <v>162</v>
      </c>
      <c r="B650" s="77" t="s">
        <v>167</v>
      </c>
      <c r="C650" s="78">
        <v>40298</v>
      </c>
      <c r="D650" s="77">
        <v>11038</v>
      </c>
      <c r="E650" s="77">
        <v>732.6</v>
      </c>
    </row>
    <row r="651" spans="1:5" x14ac:dyDescent="0.25">
      <c r="A651" s="77" t="s">
        <v>164</v>
      </c>
      <c r="B651" s="77" t="s">
        <v>171</v>
      </c>
      <c r="C651" s="78">
        <v>40298</v>
      </c>
      <c r="D651" s="77">
        <v>11048</v>
      </c>
      <c r="E651" s="77">
        <v>525</v>
      </c>
    </row>
    <row r="652" spans="1:5" x14ac:dyDescent="0.25">
      <c r="A652" s="77" t="s">
        <v>162</v>
      </c>
      <c r="B652" s="77" t="s">
        <v>163</v>
      </c>
      <c r="C652" s="78">
        <v>40299</v>
      </c>
      <c r="D652" s="77">
        <v>11042</v>
      </c>
      <c r="E652" s="77">
        <v>405.75</v>
      </c>
    </row>
    <row r="653" spans="1:5" x14ac:dyDescent="0.25">
      <c r="A653" s="77" t="s">
        <v>162</v>
      </c>
      <c r="B653" s="77" t="s">
        <v>170</v>
      </c>
      <c r="C653" s="78">
        <v>40299</v>
      </c>
      <c r="D653" s="77">
        <v>11044</v>
      </c>
      <c r="E653" s="77">
        <v>591.6</v>
      </c>
    </row>
    <row r="654" spans="1:5" x14ac:dyDescent="0.25">
      <c r="A654" s="77" t="s">
        <v>164</v>
      </c>
      <c r="B654" s="77" t="s">
        <v>171</v>
      </c>
      <c r="C654" s="78">
        <v>40299</v>
      </c>
      <c r="D654" s="77">
        <v>11047</v>
      </c>
      <c r="E654" s="77">
        <v>817.87</v>
      </c>
    </row>
    <row r="655" spans="1:5" x14ac:dyDescent="0.25">
      <c r="A655" s="77" t="s">
        <v>162</v>
      </c>
      <c r="B655" s="77" t="s">
        <v>172</v>
      </c>
      <c r="C655" s="78">
        <v>40299</v>
      </c>
      <c r="D655" s="77">
        <v>11052</v>
      </c>
      <c r="E655" s="77">
        <v>1332</v>
      </c>
    </row>
    <row r="656" spans="1:5" x14ac:dyDescent="0.25">
      <c r="A656" s="77" t="s">
        <v>162</v>
      </c>
      <c r="B656" s="77" t="s">
        <v>169</v>
      </c>
      <c r="C656" s="78">
        <v>40299</v>
      </c>
      <c r="D656" s="77">
        <v>11056</v>
      </c>
      <c r="E656" s="77">
        <v>3740</v>
      </c>
    </row>
    <row r="657" spans="1:5" x14ac:dyDescent="0.25">
      <c r="A657" s="77" t="s">
        <v>162</v>
      </c>
      <c r="B657" s="77" t="s">
        <v>172</v>
      </c>
      <c r="C657" s="78">
        <v>40299</v>
      </c>
      <c r="D657" s="77">
        <v>11057</v>
      </c>
      <c r="E657" s="77">
        <v>45</v>
      </c>
    </row>
    <row r="658" spans="1:5" x14ac:dyDescent="0.25">
      <c r="A658" s="77" t="s">
        <v>164</v>
      </c>
      <c r="B658" s="77" t="s">
        <v>168</v>
      </c>
      <c r="C658" s="78">
        <v>40734</v>
      </c>
      <c r="D658" s="77">
        <v>10249</v>
      </c>
      <c r="E658" s="77">
        <v>1863.4</v>
      </c>
    </row>
    <row r="659" spans="1:5" x14ac:dyDescent="0.25">
      <c r="A659" s="77" t="s">
        <v>162</v>
      </c>
      <c r="B659" s="77" t="s">
        <v>170</v>
      </c>
      <c r="C659" s="78">
        <v>40735</v>
      </c>
      <c r="D659" s="77">
        <v>10252</v>
      </c>
      <c r="E659" s="77">
        <v>3597.9</v>
      </c>
    </row>
    <row r="660" spans="1:5" x14ac:dyDescent="0.25">
      <c r="A660" s="77" t="s">
        <v>162</v>
      </c>
      <c r="B660" s="77" t="s">
        <v>170</v>
      </c>
      <c r="C660" s="78">
        <v>40736</v>
      </c>
      <c r="D660" s="77">
        <v>10250</v>
      </c>
      <c r="E660" s="77">
        <v>1552.6</v>
      </c>
    </row>
    <row r="661" spans="1:5" x14ac:dyDescent="0.25">
      <c r="A661" s="77" t="s">
        <v>162</v>
      </c>
      <c r="B661" s="77" t="s">
        <v>172</v>
      </c>
      <c r="C661" s="78">
        <v>40739</v>
      </c>
      <c r="D661" s="77">
        <v>10251</v>
      </c>
      <c r="E661" s="77">
        <v>654.05999999999995</v>
      </c>
    </row>
    <row r="662" spans="1:5" x14ac:dyDescent="0.25">
      <c r="A662" s="77" t="s">
        <v>164</v>
      </c>
      <c r="B662" s="77" t="s">
        <v>166</v>
      </c>
      <c r="C662" s="78">
        <v>40739</v>
      </c>
      <c r="D662" s="77">
        <v>10255</v>
      </c>
      <c r="E662" s="77">
        <v>2490.5</v>
      </c>
    </row>
    <row r="663" spans="1:5" x14ac:dyDescent="0.25">
      <c r="A663" s="77" t="s">
        <v>164</v>
      </c>
      <c r="B663" s="77" t="s">
        <v>165</v>
      </c>
      <c r="C663" s="78">
        <v>40740</v>
      </c>
      <c r="D663" s="77">
        <v>10248</v>
      </c>
      <c r="E663" s="77">
        <v>440</v>
      </c>
    </row>
    <row r="664" spans="1:5" x14ac:dyDescent="0.25">
      <c r="A664" s="77" t="s">
        <v>162</v>
      </c>
      <c r="B664" s="77" t="s">
        <v>172</v>
      </c>
      <c r="C664" s="78">
        <v>40740</v>
      </c>
      <c r="D664" s="77">
        <v>10253</v>
      </c>
      <c r="E664" s="77">
        <v>1444.8</v>
      </c>
    </row>
    <row r="665" spans="1:5" x14ac:dyDescent="0.25">
      <c r="A665" s="77" t="s">
        <v>162</v>
      </c>
      <c r="B665" s="77" t="s">
        <v>172</v>
      </c>
      <c r="C665" s="78">
        <v>40741</v>
      </c>
      <c r="D665" s="77">
        <v>10256</v>
      </c>
      <c r="E665" s="77">
        <v>517.79999999999995</v>
      </c>
    </row>
    <row r="666" spans="1:5" x14ac:dyDescent="0.25">
      <c r="A666" s="77" t="s">
        <v>162</v>
      </c>
      <c r="B666" s="77" t="s">
        <v>170</v>
      </c>
      <c r="C666" s="78">
        <v>40746</v>
      </c>
      <c r="D666" s="77">
        <v>10257</v>
      </c>
      <c r="E666" s="77">
        <v>1119.9000000000001</v>
      </c>
    </row>
    <row r="667" spans="1:5" x14ac:dyDescent="0.25">
      <c r="A667" s="77" t="s">
        <v>164</v>
      </c>
      <c r="B667" s="77" t="s">
        <v>165</v>
      </c>
      <c r="C667" s="78">
        <v>40747</v>
      </c>
      <c r="D667" s="77">
        <v>10254</v>
      </c>
      <c r="E667" s="77">
        <v>556.62</v>
      </c>
    </row>
    <row r="668" spans="1:5" x14ac:dyDescent="0.25">
      <c r="A668" s="77" t="s">
        <v>162</v>
      </c>
      <c r="B668" s="77" t="s">
        <v>167</v>
      </c>
      <c r="C668" s="78">
        <v>40747</v>
      </c>
      <c r="D668" s="77">
        <v>10258</v>
      </c>
      <c r="E668" s="77">
        <v>1614.88</v>
      </c>
    </row>
    <row r="669" spans="1:5" x14ac:dyDescent="0.25">
      <c r="A669" s="77" t="s">
        <v>162</v>
      </c>
      <c r="B669" s="77" t="s">
        <v>170</v>
      </c>
      <c r="C669" s="78">
        <v>40749</v>
      </c>
      <c r="D669" s="77">
        <v>10259</v>
      </c>
      <c r="E669" s="77">
        <v>100.8</v>
      </c>
    </row>
    <row r="670" spans="1:5" x14ac:dyDescent="0.25">
      <c r="A670" s="77" t="s">
        <v>162</v>
      </c>
      <c r="B670" s="77" t="s">
        <v>169</v>
      </c>
      <c r="C670" s="78">
        <v>40749</v>
      </c>
      <c r="D670" s="77">
        <v>10262</v>
      </c>
      <c r="E670" s="77">
        <v>584</v>
      </c>
    </row>
    <row r="671" spans="1:5" x14ac:dyDescent="0.25">
      <c r="A671" s="77" t="s">
        <v>162</v>
      </c>
      <c r="B671" s="77" t="s">
        <v>170</v>
      </c>
      <c r="C671" s="78">
        <v>40753</v>
      </c>
      <c r="D671" s="77">
        <v>10260</v>
      </c>
      <c r="E671" s="77">
        <v>1504.65</v>
      </c>
    </row>
    <row r="672" spans="1:5" x14ac:dyDescent="0.25">
      <c r="A672" s="77" t="s">
        <v>162</v>
      </c>
      <c r="B672" s="77" t="s">
        <v>170</v>
      </c>
      <c r="C672" s="78">
        <v>40754</v>
      </c>
      <c r="D672" s="77">
        <v>10261</v>
      </c>
      <c r="E672" s="77">
        <v>448</v>
      </c>
    </row>
    <row r="673" spans="1:5" x14ac:dyDescent="0.25">
      <c r="A673" s="77" t="s">
        <v>164</v>
      </c>
      <c r="B673" s="77" t="s">
        <v>166</v>
      </c>
      <c r="C673" s="78">
        <v>40755</v>
      </c>
      <c r="D673" s="77">
        <v>10263</v>
      </c>
      <c r="E673" s="77">
        <v>1873.8</v>
      </c>
    </row>
    <row r="674" spans="1:5" x14ac:dyDescent="0.25">
      <c r="A674" s="77" t="s">
        <v>162</v>
      </c>
      <c r="B674" s="77" t="s">
        <v>172</v>
      </c>
      <c r="C674" s="78">
        <v>40755</v>
      </c>
      <c r="D674" s="77">
        <v>10266</v>
      </c>
      <c r="E674" s="77">
        <v>346.56</v>
      </c>
    </row>
    <row r="675" spans="1:5" x14ac:dyDescent="0.25">
      <c r="A675" s="77" t="s">
        <v>162</v>
      </c>
      <c r="B675" s="77" t="s">
        <v>169</v>
      </c>
      <c r="C675" s="78">
        <v>40757</v>
      </c>
      <c r="D675" s="77">
        <v>10268</v>
      </c>
      <c r="E675" s="77">
        <v>1101.2</v>
      </c>
    </row>
    <row r="676" spans="1:5" x14ac:dyDescent="0.25">
      <c r="A676" s="77" t="s">
        <v>162</v>
      </c>
      <c r="B676" s="77" t="s">
        <v>167</v>
      </c>
      <c r="C676" s="78">
        <v>40757</v>
      </c>
      <c r="D676" s="77">
        <v>10270</v>
      </c>
      <c r="E676" s="77">
        <v>1376</v>
      </c>
    </row>
    <row r="677" spans="1:5" x14ac:dyDescent="0.25">
      <c r="A677" s="77" t="s">
        <v>162</v>
      </c>
      <c r="B677" s="77" t="s">
        <v>170</v>
      </c>
      <c r="C677" s="78">
        <v>40761</v>
      </c>
      <c r="D677" s="77">
        <v>10267</v>
      </c>
      <c r="E677" s="77">
        <v>3536.6</v>
      </c>
    </row>
    <row r="678" spans="1:5" x14ac:dyDescent="0.25">
      <c r="A678" s="77" t="s">
        <v>164</v>
      </c>
      <c r="B678" s="77" t="s">
        <v>168</v>
      </c>
      <c r="C678" s="78">
        <v>40761</v>
      </c>
      <c r="D678" s="77">
        <v>10272</v>
      </c>
      <c r="E678" s="77">
        <v>1456</v>
      </c>
    </row>
    <row r="679" spans="1:5" x14ac:dyDescent="0.25">
      <c r="A679" s="77" t="s">
        <v>164</v>
      </c>
      <c r="B679" s="77" t="s">
        <v>165</v>
      </c>
      <c r="C679" s="78">
        <v>40764</v>
      </c>
      <c r="D679" s="77">
        <v>10269</v>
      </c>
      <c r="E679" s="77">
        <v>642.20000000000005</v>
      </c>
    </row>
    <row r="680" spans="1:5" x14ac:dyDescent="0.25">
      <c r="A680" s="77" t="s">
        <v>162</v>
      </c>
      <c r="B680" s="77" t="s">
        <v>167</v>
      </c>
      <c r="C680" s="78">
        <v>40764</v>
      </c>
      <c r="D680" s="77">
        <v>10275</v>
      </c>
      <c r="E680" s="77">
        <v>291.83999999999997</v>
      </c>
    </row>
    <row r="681" spans="1:5" x14ac:dyDescent="0.25">
      <c r="A681" s="77" t="s">
        <v>162</v>
      </c>
      <c r="B681" s="77" t="s">
        <v>163</v>
      </c>
      <c r="C681" s="78">
        <v>40767</v>
      </c>
      <c r="D681" s="77">
        <v>10265</v>
      </c>
      <c r="E681" s="77">
        <v>1176</v>
      </c>
    </row>
    <row r="682" spans="1:5" x14ac:dyDescent="0.25">
      <c r="A682" s="77" t="s">
        <v>162</v>
      </c>
      <c r="B682" s="77" t="s">
        <v>172</v>
      </c>
      <c r="C682" s="78">
        <v>40767</v>
      </c>
      <c r="D682" s="77">
        <v>10273</v>
      </c>
      <c r="E682" s="77">
        <v>2037.28</v>
      </c>
    </row>
    <row r="683" spans="1:5" x14ac:dyDescent="0.25">
      <c r="A683" s="77" t="s">
        <v>162</v>
      </c>
      <c r="B683" s="77" t="s">
        <v>163</v>
      </c>
      <c r="C683" s="78">
        <v>40768</v>
      </c>
      <c r="D683" s="77">
        <v>10277</v>
      </c>
      <c r="E683" s="77">
        <v>1200.8</v>
      </c>
    </row>
    <row r="684" spans="1:5" x14ac:dyDescent="0.25">
      <c r="A684" s="77" t="s">
        <v>162</v>
      </c>
      <c r="B684" s="77" t="s">
        <v>169</v>
      </c>
      <c r="C684" s="78">
        <v>40769</v>
      </c>
      <c r="D684" s="77">
        <v>10276</v>
      </c>
      <c r="E684" s="77">
        <v>420</v>
      </c>
    </row>
    <row r="685" spans="1:5" x14ac:dyDescent="0.25">
      <c r="A685" s="77" t="s">
        <v>164</v>
      </c>
      <c r="B685" s="77" t="s">
        <v>168</v>
      </c>
      <c r="C685" s="78">
        <v>40771</v>
      </c>
      <c r="D685" s="77">
        <v>10274</v>
      </c>
      <c r="E685" s="77">
        <v>538.6</v>
      </c>
    </row>
    <row r="686" spans="1:5" x14ac:dyDescent="0.25">
      <c r="A686" s="77" t="s">
        <v>162</v>
      </c>
      <c r="B686" s="77" t="s">
        <v>169</v>
      </c>
      <c r="C686" s="78">
        <v>40771</v>
      </c>
      <c r="D686" s="77">
        <v>10278</v>
      </c>
      <c r="E686" s="77">
        <v>1488.8</v>
      </c>
    </row>
    <row r="687" spans="1:5" x14ac:dyDescent="0.25">
      <c r="A687" s="77" t="s">
        <v>162</v>
      </c>
      <c r="B687" s="77" t="s">
        <v>169</v>
      </c>
      <c r="C687" s="78">
        <v>40771</v>
      </c>
      <c r="D687" s="77">
        <v>10279</v>
      </c>
      <c r="E687" s="77">
        <v>351</v>
      </c>
    </row>
    <row r="688" spans="1:5" x14ac:dyDescent="0.25">
      <c r="A688" s="77" t="s">
        <v>162</v>
      </c>
      <c r="B688" s="77" t="s">
        <v>170</v>
      </c>
      <c r="C688" s="78">
        <v>40776</v>
      </c>
      <c r="D688" s="77">
        <v>10281</v>
      </c>
      <c r="E688" s="77">
        <v>86.5</v>
      </c>
    </row>
    <row r="689" spans="1:5" x14ac:dyDescent="0.25">
      <c r="A689" s="77" t="s">
        <v>162</v>
      </c>
      <c r="B689" s="77" t="s">
        <v>170</v>
      </c>
      <c r="C689" s="78">
        <v>40776</v>
      </c>
      <c r="D689" s="77">
        <v>10282</v>
      </c>
      <c r="E689" s="77">
        <v>155.4</v>
      </c>
    </row>
    <row r="690" spans="1:5" x14ac:dyDescent="0.25">
      <c r="A690" s="77" t="s">
        <v>164</v>
      </c>
      <c r="B690" s="77" t="s">
        <v>168</v>
      </c>
      <c r="C690" s="78">
        <v>40778</v>
      </c>
      <c r="D690" s="77">
        <v>10264</v>
      </c>
      <c r="E690" s="77">
        <v>695.62</v>
      </c>
    </row>
    <row r="691" spans="1:5" x14ac:dyDescent="0.25">
      <c r="A691" s="77" t="s">
        <v>162</v>
      </c>
      <c r="B691" s="77" t="s">
        <v>172</v>
      </c>
      <c r="C691" s="78">
        <v>40778</v>
      </c>
      <c r="D691" s="77">
        <v>10283</v>
      </c>
      <c r="E691" s="77">
        <v>1414.8</v>
      </c>
    </row>
    <row r="692" spans="1:5" x14ac:dyDescent="0.25">
      <c r="A692" s="77" t="s">
        <v>162</v>
      </c>
      <c r="B692" s="77" t="s">
        <v>167</v>
      </c>
      <c r="C692" s="78">
        <v>40781</v>
      </c>
      <c r="D692" s="77">
        <v>10285</v>
      </c>
      <c r="E692" s="77">
        <v>1743.36</v>
      </c>
    </row>
    <row r="693" spans="1:5" x14ac:dyDescent="0.25">
      <c r="A693" s="77" t="s">
        <v>162</v>
      </c>
      <c r="B693" s="77" t="s">
        <v>170</v>
      </c>
      <c r="C693" s="78">
        <v>40782</v>
      </c>
      <c r="D693" s="77">
        <v>10284</v>
      </c>
      <c r="E693" s="77">
        <v>1170.3699999999999</v>
      </c>
    </row>
    <row r="694" spans="1:5" x14ac:dyDescent="0.25">
      <c r="A694" s="77" t="s">
        <v>162</v>
      </c>
      <c r="B694" s="77" t="s">
        <v>169</v>
      </c>
      <c r="C694" s="78">
        <v>40783</v>
      </c>
      <c r="D694" s="77">
        <v>10287</v>
      </c>
      <c r="E694" s="77">
        <v>819</v>
      </c>
    </row>
    <row r="695" spans="1:5" x14ac:dyDescent="0.25">
      <c r="A695" s="77" t="s">
        <v>164</v>
      </c>
      <c r="B695" s="77" t="s">
        <v>171</v>
      </c>
      <c r="C695" s="78">
        <v>40783</v>
      </c>
      <c r="D695" s="77">
        <v>10289</v>
      </c>
      <c r="E695" s="77">
        <v>479.4</v>
      </c>
    </row>
    <row r="696" spans="1:5" x14ac:dyDescent="0.25">
      <c r="A696" s="77" t="s">
        <v>164</v>
      </c>
      <c r="B696" s="77" t="s">
        <v>168</v>
      </c>
      <c r="C696" s="78">
        <v>40785</v>
      </c>
      <c r="D696" s="77">
        <v>10271</v>
      </c>
      <c r="E696" s="77">
        <v>48</v>
      </c>
    </row>
    <row r="697" spans="1:5" x14ac:dyDescent="0.25">
      <c r="A697" s="77" t="s">
        <v>162</v>
      </c>
      <c r="B697" s="77" t="s">
        <v>169</v>
      </c>
      <c r="C697" s="78">
        <v>40785</v>
      </c>
      <c r="D697" s="77">
        <v>10286</v>
      </c>
      <c r="E697" s="77">
        <v>3016</v>
      </c>
    </row>
    <row r="698" spans="1:5" x14ac:dyDescent="0.25">
      <c r="A698" s="77" t="s">
        <v>162</v>
      </c>
      <c r="B698" s="77" t="s">
        <v>167</v>
      </c>
      <c r="C698" s="78">
        <v>40788</v>
      </c>
      <c r="D698" s="77">
        <v>10292</v>
      </c>
      <c r="E698" s="77">
        <v>1296</v>
      </c>
    </row>
    <row r="699" spans="1:5" x14ac:dyDescent="0.25">
      <c r="A699" s="77" t="s">
        <v>162</v>
      </c>
      <c r="B699" s="77" t="s">
        <v>170</v>
      </c>
      <c r="C699" s="78">
        <v>40789</v>
      </c>
      <c r="D699" s="77">
        <v>10288</v>
      </c>
      <c r="E699" s="77">
        <v>80.099999999999994</v>
      </c>
    </row>
    <row r="700" spans="1:5" x14ac:dyDescent="0.25">
      <c r="A700" s="77" t="s">
        <v>162</v>
      </c>
      <c r="B700" s="77" t="s">
        <v>169</v>
      </c>
      <c r="C700" s="78">
        <v>40789</v>
      </c>
      <c r="D700" s="77">
        <v>10290</v>
      </c>
      <c r="E700" s="77">
        <v>2169</v>
      </c>
    </row>
    <row r="701" spans="1:5" x14ac:dyDescent="0.25">
      <c r="A701" s="77" t="s">
        <v>164</v>
      </c>
      <c r="B701" s="77" t="s">
        <v>168</v>
      </c>
      <c r="C701" s="78">
        <v>40790</v>
      </c>
      <c r="D701" s="77">
        <v>10291</v>
      </c>
      <c r="E701" s="77">
        <v>497.52</v>
      </c>
    </row>
    <row r="702" spans="1:5" x14ac:dyDescent="0.25">
      <c r="A702" s="77" t="s">
        <v>162</v>
      </c>
      <c r="B702" s="77" t="s">
        <v>170</v>
      </c>
      <c r="C702" s="78">
        <v>40791</v>
      </c>
      <c r="D702" s="77">
        <v>10294</v>
      </c>
      <c r="E702" s="77">
        <v>1887.6</v>
      </c>
    </row>
    <row r="703" spans="1:5" x14ac:dyDescent="0.25">
      <c r="A703" s="77" t="s">
        <v>162</v>
      </c>
      <c r="B703" s="77" t="s">
        <v>163</v>
      </c>
      <c r="C703" s="78">
        <v>40796</v>
      </c>
      <c r="D703" s="77">
        <v>10295</v>
      </c>
      <c r="E703" s="77">
        <v>121.6</v>
      </c>
    </row>
    <row r="704" spans="1:5" x14ac:dyDescent="0.25">
      <c r="A704" s="77" t="s">
        <v>164</v>
      </c>
      <c r="B704" s="77" t="s">
        <v>165</v>
      </c>
      <c r="C704" s="78">
        <v>40796</v>
      </c>
      <c r="D704" s="77">
        <v>10297</v>
      </c>
      <c r="E704" s="77">
        <v>1420</v>
      </c>
    </row>
    <row r="705" spans="1:5" x14ac:dyDescent="0.25">
      <c r="A705" s="77" t="s">
        <v>162</v>
      </c>
      <c r="B705" s="77" t="s">
        <v>167</v>
      </c>
      <c r="C705" s="78">
        <v>40797</v>
      </c>
      <c r="D705" s="77">
        <v>10293</v>
      </c>
      <c r="E705" s="77">
        <v>848.7</v>
      </c>
    </row>
    <row r="706" spans="1:5" x14ac:dyDescent="0.25">
      <c r="A706" s="77" t="s">
        <v>164</v>
      </c>
      <c r="B706" s="77" t="s">
        <v>168</v>
      </c>
      <c r="C706" s="78">
        <v>40797</v>
      </c>
      <c r="D706" s="77">
        <v>10296</v>
      </c>
      <c r="E706" s="77">
        <v>1050.5999999999999</v>
      </c>
    </row>
    <row r="707" spans="1:5" x14ac:dyDescent="0.25">
      <c r="A707" s="77" t="s">
        <v>164</v>
      </c>
      <c r="B707" s="77" t="s">
        <v>168</v>
      </c>
      <c r="C707" s="78">
        <v>40797</v>
      </c>
      <c r="D707" s="77">
        <v>10298</v>
      </c>
      <c r="E707" s="77">
        <v>2645</v>
      </c>
    </row>
    <row r="708" spans="1:5" x14ac:dyDescent="0.25">
      <c r="A708" s="77" t="s">
        <v>162</v>
      </c>
      <c r="B708" s="77" t="s">
        <v>163</v>
      </c>
      <c r="C708" s="78">
        <v>40798</v>
      </c>
      <c r="D708" s="77">
        <v>10280</v>
      </c>
      <c r="E708" s="77">
        <v>613.20000000000005</v>
      </c>
    </row>
    <row r="709" spans="1:5" x14ac:dyDescent="0.25">
      <c r="A709" s="77" t="s">
        <v>162</v>
      </c>
      <c r="B709" s="77" t="s">
        <v>170</v>
      </c>
      <c r="C709" s="78">
        <v>40799</v>
      </c>
      <c r="D709" s="77">
        <v>10299</v>
      </c>
      <c r="E709" s="77">
        <v>349.5</v>
      </c>
    </row>
    <row r="710" spans="1:5" x14ac:dyDescent="0.25">
      <c r="A710" s="77" t="s">
        <v>162</v>
      </c>
      <c r="B710" s="77" t="s">
        <v>169</v>
      </c>
      <c r="C710" s="78">
        <v>40803</v>
      </c>
      <c r="D710" s="77">
        <v>10301</v>
      </c>
      <c r="E710" s="77">
        <v>755</v>
      </c>
    </row>
    <row r="711" spans="1:5" x14ac:dyDescent="0.25">
      <c r="A711" s="77" t="s">
        <v>162</v>
      </c>
      <c r="B711" s="77" t="s">
        <v>167</v>
      </c>
      <c r="C711" s="78">
        <v>40803</v>
      </c>
      <c r="D711" s="77">
        <v>10304</v>
      </c>
      <c r="E711" s="77">
        <v>954.4</v>
      </c>
    </row>
    <row r="712" spans="1:5" x14ac:dyDescent="0.25">
      <c r="A712" s="77" t="s">
        <v>162</v>
      </c>
      <c r="B712" s="77" t="s">
        <v>163</v>
      </c>
      <c r="C712" s="78">
        <v>40804</v>
      </c>
      <c r="D712" s="77">
        <v>10300</v>
      </c>
      <c r="E712" s="77">
        <v>608</v>
      </c>
    </row>
    <row r="713" spans="1:5" x14ac:dyDescent="0.25">
      <c r="A713" s="77" t="s">
        <v>164</v>
      </c>
      <c r="B713" s="77" t="s">
        <v>171</v>
      </c>
      <c r="C713" s="78">
        <v>40804</v>
      </c>
      <c r="D713" s="77">
        <v>10303</v>
      </c>
      <c r="E713" s="77">
        <v>1117.8</v>
      </c>
    </row>
    <row r="714" spans="1:5" x14ac:dyDescent="0.25">
      <c r="A714" s="77" t="s">
        <v>162</v>
      </c>
      <c r="B714" s="77" t="s">
        <v>167</v>
      </c>
      <c r="C714" s="78">
        <v>40809</v>
      </c>
      <c r="D714" s="77">
        <v>10306</v>
      </c>
      <c r="E714" s="77">
        <v>498.5</v>
      </c>
    </row>
    <row r="715" spans="1:5" x14ac:dyDescent="0.25">
      <c r="A715" s="77" t="s">
        <v>164</v>
      </c>
      <c r="B715" s="77" t="s">
        <v>171</v>
      </c>
      <c r="C715" s="78">
        <v>40810</v>
      </c>
      <c r="D715" s="77">
        <v>10308</v>
      </c>
      <c r="E715" s="77">
        <v>88.8</v>
      </c>
    </row>
    <row r="716" spans="1:5" x14ac:dyDescent="0.25">
      <c r="A716" s="77" t="s">
        <v>162</v>
      </c>
      <c r="B716" s="77" t="s">
        <v>163</v>
      </c>
      <c r="C716" s="78">
        <v>40811</v>
      </c>
      <c r="D716" s="77">
        <v>10307</v>
      </c>
      <c r="E716" s="77">
        <v>424</v>
      </c>
    </row>
    <row r="717" spans="1:5" x14ac:dyDescent="0.25">
      <c r="A717" s="77" t="s">
        <v>162</v>
      </c>
      <c r="B717" s="77" t="s">
        <v>167</v>
      </c>
      <c r="C717" s="78">
        <v>40812</v>
      </c>
      <c r="D717" s="77">
        <v>10311</v>
      </c>
      <c r="E717" s="77">
        <v>268.8</v>
      </c>
    </row>
    <row r="718" spans="1:5" x14ac:dyDescent="0.25">
      <c r="A718" s="77" t="s">
        <v>162</v>
      </c>
      <c r="B718" s="77" t="s">
        <v>169</v>
      </c>
      <c r="C718" s="78">
        <v>40813</v>
      </c>
      <c r="D718" s="77">
        <v>10310</v>
      </c>
      <c r="E718" s="77">
        <v>336</v>
      </c>
    </row>
    <row r="719" spans="1:5" x14ac:dyDescent="0.25">
      <c r="A719" s="77" t="s">
        <v>162</v>
      </c>
      <c r="B719" s="77" t="s">
        <v>163</v>
      </c>
      <c r="C719" s="78">
        <v>40819</v>
      </c>
      <c r="D719" s="77">
        <v>10312</v>
      </c>
      <c r="E719" s="77">
        <v>1614.8</v>
      </c>
    </row>
    <row r="720" spans="1:5" x14ac:dyDescent="0.25">
      <c r="A720" s="77" t="s">
        <v>162</v>
      </c>
      <c r="B720" s="77" t="s">
        <v>170</v>
      </c>
      <c r="C720" s="78">
        <v>40819</v>
      </c>
      <c r="D720" s="77">
        <v>10315</v>
      </c>
      <c r="E720" s="77">
        <v>516.79999999999995</v>
      </c>
    </row>
    <row r="721" spans="1:5" x14ac:dyDescent="0.25">
      <c r="A721" s="77" t="s">
        <v>162</v>
      </c>
      <c r="B721" s="77" t="s">
        <v>163</v>
      </c>
      <c r="C721" s="78">
        <v>40820</v>
      </c>
      <c r="D721" s="77">
        <v>10313</v>
      </c>
      <c r="E721" s="77">
        <v>182.4</v>
      </c>
    </row>
    <row r="722" spans="1:5" x14ac:dyDescent="0.25">
      <c r="A722" s="77" t="s">
        <v>162</v>
      </c>
      <c r="B722" s="77" t="s">
        <v>167</v>
      </c>
      <c r="C722" s="78">
        <v>40820</v>
      </c>
      <c r="D722" s="77">
        <v>10314</v>
      </c>
      <c r="E722" s="77">
        <v>2094.3000000000002</v>
      </c>
    </row>
    <row r="723" spans="1:5" x14ac:dyDescent="0.25">
      <c r="A723" s="77" t="s">
        <v>162</v>
      </c>
      <c r="B723" s="77" t="s">
        <v>169</v>
      </c>
      <c r="C723" s="78">
        <v>40820</v>
      </c>
      <c r="D723" s="77">
        <v>10318</v>
      </c>
      <c r="E723" s="77">
        <v>240.4</v>
      </c>
    </row>
    <row r="724" spans="1:5" x14ac:dyDescent="0.25">
      <c r="A724" s="77" t="s">
        <v>162</v>
      </c>
      <c r="B724" s="77" t="s">
        <v>167</v>
      </c>
      <c r="C724" s="78">
        <v>40824</v>
      </c>
      <c r="D724" s="77">
        <v>10316</v>
      </c>
      <c r="E724" s="77">
        <v>2835</v>
      </c>
    </row>
    <row r="725" spans="1:5" x14ac:dyDescent="0.25">
      <c r="A725" s="77" t="s">
        <v>162</v>
      </c>
      <c r="B725" s="77" t="s">
        <v>170</v>
      </c>
      <c r="C725" s="78">
        <v>40825</v>
      </c>
      <c r="D725" s="77">
        <v>10302</v>
      </c>
      <c r="E725" s="77">
        <v>2708.8</v>
      </c>
    </row>
    <row r="726" spans="1:5" x14ac:dyDescent="0.25">
      <c r="A726" s="77" t="s">
        <v>162</v>
      </c>
      <c r="B726" s="77" t="s">
        <v>169</v>
      </c>
      <c r="C726" s="78">
        <v>40825</v>
      </c>
      <c r="D726" s="77">
        <v>10305</v>
      </c>
      <c r="E726" s="77">
        <v>3741.3</v>
      </c>
    </row>
    <row r="727" spans="1:5" x14ac:dyDescent="0.25">
      <c r="A727" s="77" t="s">
        <v>164</v>
      </c>
      <c r="B727" s="77" t="s">
        <v>168</v>
      </c>
      <c r="C727" s="78">
        <v>40826</v>
      </c>
      <c r="D727" s="77">
        <v>10317</v>
      </c>
      <c r="E727" s="77">
        <v>288</v>
      </c>
    </row>
    <row r="728" spans="1:5" x14ac:dyDescent="0.25">
      <c r="A728" s="77" t="s">
        <v>164</v>
      </c>
      <c r="B728" s="77" t="s">
        <v>166</v>
      </c>
      <c r="C728" s="78">
        <v>40826</v>
      </c>
      <c r="D728" s="77">
        <v>10324</v>
      </c>
      <c r="E728" s="77">
        <v>5275.71</v>
      </c>
    </row>
    <row r="729" spans="1:5" x14ac:dyDescent="0.25">
      <c r="A729" s="77" t="s">
        <v>164</v>
      </c>
      <c r="B729" s="77" t="s">
        <v>171</v>
      </c>
      <c r="C729" s="78">
        <v>40827</v>
      </c>
      <c r="D729" s="77">
        <v>10319</v>
      </c>
      <c r="E729" s="77">
        <v>1191.2</v>
      </c>
    </row>
    <row r="730" spans="1:5" x14ac:dyDescent="0.25">
      <c r="A730" s="77" t="s">
        <v>162</v>
      </c>
      <c r="B730" s="77" t="s">
        <v>172</v>
      </c>
      <c r="C730" s="78">
        <v>40827</v>
      </c>
      <c r="D730" s="77">
        <v>10321</v>
      </c>
      <c r="E730" s="77">
        <v>144</v>
      </c>
    </row>
    <row r="731" spans="1:5" x14ac:dyDescent="0.25">
      <c r="A731" s="77" t="s">
        <v>162</v>
      </c>
      <c r="B731" s="77" t="s">
        <v>170</v>
      </c>
      <c r="C731" s="78">
        <v>40830</v>
      </c>
      <c r="D731" s="77">
        <v>10323</v>
      </c>
      <c r="E731" s="77">
        <v>164.4</v>
      </c>
    </row>
    <row r="732" spans="1:5" x14ac:dyDescent="0.25">
      <c r="A732" s="77" t="s">
        <v>162</v>
      </c>
      <c r="B732" s="77" t="s">
        <v>167</v>
      </c>
      <c r="C732" s="78">
        <v>40830</v>
      </c>
      <c r="D732" s="77">
        <v>10325</v>
      </c>
      <c r="E732" s="77">
        <v>1497</v>
      </c>
    </row>
    <row r="733" spans="1:5" x14ac:dyDescent="0.25">
      <c r="A733" s="77" t="s">
        <v>162</v>
      </c>
      <c r="B733" s="77" t="s">
        <v>170</v>
      </c>
      <c r="C733" s="78">
        <v>40830</v>
      </c>
      <c r="D733" s="77">
        <v>10326</v>
      </c>
      <c r="E733" s="77">
        <v>982</v>
      </c>
    </row>
    <row r="734" spans="1:5" x14ac:dyDescent="0.25">
      <c r="A734" s="77" t="s">
        <v>162</v>
      </c>
      <c r="B734" s="77" t="s">
        <v>163</v>
      </c>
      <c r="C734" s="78">
        <v>40830</v>
      </c>
      <c r="D734" s="77">
        <v>10327</v>
      </c>
      <c r="E734" s="77">
        <v>1810</v>
      </c>
    </row>
    <row r="735" spans="1:5" x14ac:dyDescent="0.25">
      <c r="A735" s="77" t="s">
        <v>162</v>
      </c>
      <c r="B735" s="77" t="s">
        <v>170</v>
      </c>
      <c r="C735" s="78">
        <v>40833</v>
      </c>
      <c r="D735" s="77">
        <v>10328</v>
      </c>
      <c r="E735" s="77">
        <v>1168</v>
      </c>
    </row>
    <row r="736" spans="1:5" x14ac:dyDescent="0.25">
      <c r="A736" s="77" t="s">
        <v>164</v>
      </c>
      <c r="B736" s="77" t="s">
        <v>165</v>
      </c>
      <c r="C736" s="78">
        <v>40834</v>
      </c>
      <c r="D736" s="77">
        <v>10320</v>
      </c>
      <c r="E736" s="77">
        <v>516</v>
      </c>
    </row>
    <row r="737" spans="1:5" x14ac:dyDescent="0.25">
      <c r="A737" s="77" t="s">
        <v>164</v>
      </c>
      <c r="B737" s="77" t="s">
        <v>166</v>
      </c>
      <c r="C737" s="78">
        <v>40837</v>
      </c>
      <c r="D737" s="77">
        <v>10331</v>
      </c>
      <c r="E737" s="77">
        <v>88.5</v>
      </c>
    </row>
    <row r="738" spans="1:5" x14ac:dyDescent="0.25">
      <c r="A738" s="77" t="s">
        <v>162</v>
      </c>
      <c r="B738" s="77" t="s">
        <v>172</v>
      </c>
      <c r="C738" s="78">
        <v>40837</v>
      </c>
      <c r="D738" s="77">
        <v>10332</v>
      </c>
      <c r="E738" s="77">
        <v>1786.88</v>
      </c>
    </row>
    <row r="739" spans="1:5" x14ac:dyDescent="0.25">
      <c r="A739" s="77" t="s">
        <v>162</v>
      </c>
      <c r="B739" s="77" t="s">
        <v>172</v>
      </c>
      <c r="C739" s="78">
        <v>40839</v>
      </c>
      <c r="D739" s="77">
        <v>10309</v>
      </c>
      <c r="E739" s="77">
        <v>1762</v>
      </c>
    </row>
    <row r="740" spans="1:5" x14ac:dyDescent="0.25">
      <c r="A740" s="77" t="s">
        <v>164</v>
      </c>
      <c r="B740" s="77" t="s">
        <v>171</v>
      </c>
      <c r="C740" s="78">
        <v>40839</v>
      </c>
      <c r="D740" s="77">
        <v>10322</v>
      </c>
      <c r="E740" s="77">
        <v>112</v>
      </c>
    </row>
    <row r="741" spans="1:5" x14ac:dyDescent="0.25">
      <c r="A741" s="77" t="s">
        <v>162</v>
      </c>
      <c r="B741" s="77" t="s">
        <v>170</v>
      </c>
      <c r="C741" s="78">
        <v>40839</v>
      </c>
      <c r="D741" s="77">
        <v>10329</v>
      </c>
      <c r="E741" s="77">
        <v>4578.43</v>
      </c>
    </row>
    <row r="742" spans="1:5" x14ac:dyDescent="0.25">
      <c r="A742" s="77" t="s">
        <v>164</v>
      </c>
      <c r="B742" s="77" t="s">
        <v>171</v>
      </c>
      <c r="C742" s="78">
        <v>40840</v>
      </c>
      <c r="D742" s="77">
        <v>10335</v>
      </c>
      <c r="E742" s="77">
        <v>2036.16</v>
      </c>
    </row>
    <row r="743" spans="1:5" x14ac:dyDescent="0.25">
      <c r="A743" s="77" t="s">
        <v>164</v>
      </c>
      <c r="B743" s="77" t="s">
        <v>165</v>
      </c>
      <c r="C743" s="78">
        <v>40841</v>
      </c>
      <c r="D743" s="77">
        <v>10333</v>
      </c>
      <c r="E743" s="77">
        <v>877.2</v>
      </c>
    </row>
    <row r="744" spans="1:5" x14ac:dyDescent="0.25">
      <c r="A744" s="77" t="s">
        <v>164</v>
      </c>
      <c r="B744" s="77" t="s">
        <v>171</v>
      </c>
      <c r="C744" s="78">
        <v>40841</v>
      </c>
      <c r="D744" s="77">
        <v>10336</v>
      </c>
      <c r="E744" s="77">
        <v>285.12</v>
      </c>
    </row>
    <row r="745" spans="1:5" x14ac:dyDescent="0.25">
      <c r="A745" s="77" t="s">
        <v>162</v>
      </c>
      <c r="B745" s="77" t="s">
        <v>172</v>
      </c>
      <c r="C745" s="78">
        <v>40844</v>
      </c>
      <c r="D745" s="77">
        <v>10330</v>
      </c>
      <c r="E745" s="77">
        <v>1649</v>
      </c>
    </row>
    <row r="746" spans="1:5" x14ac:dyDescent="0.25">
      <c r="A746" s="77" t="s">
        <v>162</v>
      </c>
      <c r="B746" s="77" t="s">
        <v>169</v>
      </c>
      <c r="C746" s="78">
        <v>40844</v>
      </c>
      <c r="D746" s="77">
        <v>10334</v>
      </c>
      <c r="E746" s="77">
        <v>144.80000000000001</v>
      </c>
    </row>
    <row r="747" spans="1:5" x14ac:dyDescent="0.25">
      <c r="A747" s="77" t="s">
        <v>162</v>
      </c>
      <c r="B747" s="77" t="s">
        <v>170</v>
      </c>
      <c r="C747" s="78">
        <v>40845</v>
      </c>
      <c r="D747" s="77">
        <v>10337</v>
      </c>
      <c r="E747" s="77">
        <v>2467</v>
      </c>
    </row>
    <row r="748" spans="1:5" x14ac:dyDescent="0.25">
      <c r="A748" s="77" t="s">
        <v>162</v>
      </c>
      <c r="B748" s="77" t="s">
        <v>170</v>
      </c>
      <c r="C748" s="78">
        <v>40845</v>
      </c>
      <c r="D748" s="77">
        <v>10338</v>
      </c>
      <c r="E748" s="77">
        <v>934.5</v>
      </c>
    </row>
    <row r="749" spans="1:5" x14ac:dyDescent="0.25">
      <c r="A749" s="77" t="s">
        <v>162</v>
      </c>
      <c r="B749" s="77" t="s">
        <v>163</v>
      </c>
      <c r="C749" s="78">
        <v>40851</v>
      </c>
      <c r="D749" s="77">
        <v>10339</v>
      </c>
      <c r="E749" s="77">
        <v>3354</v>
      </c>
    </row>
    <row r="750" spans="1:5" x14ac:dyDescent="0.25">
      <c r="A750" s="77" t="s">
        <v>162</v>
      </c>
      <c r="B750" s="77" t="s">
        <v>170</v>
      </c>
      <c r="C750" s="78">
        <v>40851</v>
      </c>
      <c r="D750" s="77">
        <v>10342</v>
      </c>
      <c r="E750" s="77">
        <v>1840.64</v>
      </c>
    </row>
    <row r="751" spans="1:5" x14ac:dyDescent="0.25">
      <c r="A751" s="77" t="s">
        <v>164</v>
      </c>
      <c r="B751" s="77" t="s">
        <v>171</v>
      </c>
      <c r="C751" s="78">
        <v>40852</v>
      </c>
      <c r="D751" s="77">
        <v>10341</v>
      </c>
      <c r="E751" s="77">
        <v>352.6</v>
      </c>
    </row>
    <row r="752" spans="1:5" x14ac:dyDescent="0.25">
      <c r="A752" s="77" t="s">
        <v>162</v>
      </c>
      <c r="B752" s="77" t="s">
        <v>170</v>
      </c>
      <c r="C752" s="78">
        <v>40852</v>
      </c>
      <c r="D752" s="77">
        <v>10344</v>
      </c>
      <c r="E752" s="77">
        <v>2296</v>
      </c>
    </row>
    <row r="753" spans="1:5" x14ac:dyDescent="0.25">
      <c r="A753" s="77" t="s">
        <v>162</v>
      </c>
      <c r="B753" s="77" t="s">
        <v>170</v>
      </c>
      <c r="C753" s="78">
        <v>40853</v>
      </c>
      <c r="D753" s="77">
        <v>10343</v>
      </c>
      <c r="E753" s="77">
        <v>1584</v>
      </c>
    </row>
    <row r="754" spans="1:5" x14ac:dyDescent="0.25">
      <c r="A754" s="77" t="s">
        <v>162</v>
      </c>
      <c r="B754" s="77" t="s">
        <v>167</v>
      </c>
      <c r="C754" s="78">
        <v>40855</v>
      </c>
      <c r="D754" s="77">
        <v>10340</v>
      </c>
      <c r="E754" s="77">
        <v>2436.1799999999998</v>
      </c>
    </row>
    <row r="755" spans="1:5" x14ac:dyDescent="0.25">
      <c r="A755" s="77" t="s">
        <v>162</v>
      </c>
      <c r="B755" s="77" t="s">
        <v>172</v>
      </c>
      <c r="C755" s="78">
        <v>40855</v>
      </c>
      <c r="D755" s="77">
        <v>10346</v>
      </c>
      <c r="E755" s="77">
        <v>1618.88</v>
      </c>
    </row>
    <row r="756" spans="1:5" x14ac:dyDescent="0.25">
      <c r="A756" s="77" t="s">
        <v>162</v>
      </c>
      <c r="B756" s="77" t="s">
        <v>170</v>
      </c>
      <c r="C756" s="78">
        <v>40855</v>
      </c>
      <c r="D756" s="77">
        <v>10347</v>
      </c>
      <c r="E756" s="77">
        <v>814.42</v>
      </c>
    </row>
    <row r="757" spans="1:5" x14ac:dyDescent="0.25">
      <c r="A757" s="77" t="s">
        <v>162</v>
      </c>
      <c r="B757" s="77" t="s">
        <v>163</v>
      </c>
      <c r="C757" s="78">
        <v>40858</v>
      </c>
      <c r="D757" s="77">
        <v>10345</v>
      </c>
      <c r="E757" s="77">
        <v>2924.8</v>
      </c>
    </row>
    <row r="758" spans="1:5" x14ac:dyDescent="0.25">
      <c r="A758" s="77" t="s">
        <v>162</v>
      </c>
      <c r="B758" s="77" t="s">
        <v>170</v>
      </c>
      <c r="C758" s="78">
        <v>40862</v>
      </c>
      <c r="D758" s="77">
        <v>10348</v>
      </c>
      <c r="E758" s="77">
        <v>363.6</v>
      </c>
    </row>
    <row r="759" spans="1:5" x14ac:dyDescent="0.25">
      <c r="A759" s="77" t="s">
        <v>164</v>
      </c>
      <c r="B759" s="77" t="s">
        <v>171</v>
      </c>
      <c r="C759" s="78">
        <v>40862</v>
      </c>
      <c r="D759" s="77">
        <v>10349</v>
      </c>
      <c r="E759" s="77">
        <v>141.6</v>
      </c>
    </row>
    <row r="760" spans="1:5" x14ac:dyDescent="0.25">
      <c r="A760" s="77" t="s">
        <v>162</v>
      </c>
      <c r="B760" s="77" t="s">
        <v>172</v>
      </c>
      <c r="C760" s="78">
        <v>40865</v>
      </c>
      <c r="D760" s="77">
        <v>10352</v>
      </c>
      <c r="E760" s="77">
        <v>136.30000000000001</v>
      </c>
    </row>
    <row r="761" spans="1:5" x14ac:dyDescent="0.25">
      <c r="A761" s="77" t="s">
        <v>162</v>
      </c>
      <c r="B761" s="77" t="s">
        <v>167</v>
      </c>
      <c r="C761" s="78">
        <v>40867</v>
      </c>
      <c r="D761" s="77">
        <v>10351</v>
      </c>
      <c r="E761" s="77">
        <v>5398.72</v>
      </c>
    </row>
    <row r="762" spans="1:5" x14ac:dyDescent="0.25">
      <c r="A762" s="77" t="s">
        <v>162</v>
      </c>
      <c r="B762" s="77" t="s">
        <v>169</v>
      </c>
      <c r="C762" s="78">
        <v>40867</v>
      </c>
      <c r="D762" s="77">
        <v>10354</v>
      </c>
      <c r="E762" s="77">
        <v>568.79999999999995</v>
      </c>
    </row>
    <row r="763" spans="1:5" x14ac:dyDescent="0.25">
      <c r="A763" s="77" t="s">
        <v>164</v>
      </c>
      <c r="B763" s="77" t="s">
        <v>168</v>
      </c>
      <c r="C763" s="78">
        <v>40867</v>
      </c>
      <c r="D763" s="77">
        <v>10355</v>
      </c>
      <c r="E763" s="77">
        <v>480</v>
      </c>
    </row>
    <row r="764" spans="1:5" x14ac:dyDescent="0.25">
      <c r="A764" s="77" t="s">
        <v>164</v>
      </c>
      <c r="B764" s="77" t="s">
        <v>171</v>
      </c>
      <c r="C764" s="78">
        <v>40872</v>
      </c>
      <c r="D764" s="77">
        <v>10353</v>
      </c>
      <c r="E764" s="77">
        <v>8593.2800000000007</v>
      </c>
    </row>
    <row r="765" spans="1:5" x14ac:dyDescent="0.25">
      <c r="A765" s="77" t="s">
        <v>164</v>
      </c>
      <c r="B765" s="77" t="s">
        <v>165</v>
      </c>
      <c r="C765" s="78">
        <v>40873</v>
      </c>
      <c r="D765" s="77">
        <v>10359</v>
      </c>
      <c r="E765" s="77">
        <v>3471.68</v>
      </c>
    </row>
    <row r="766" spans="1:5" x14ac:dyDescent="0.25">
      <c r="A766" s="77" t="s">
        <v>164</v>
      </c>
      <c r="B766" s="77" t="s">
        <v>168</v>
      </c>
      <c r="C766" s="78">
        <v>40874</v>
      </c>
      <c r="D766" s="77">
        <v>10356</v>
      </c>
      <c r="E766" s="77">
        <v>1106.4000000000001</v>
      </c>
    </row>
    <row r="767" spans="1:5" x14ac:dyDescent="0.25">
      <c r="A767" s="77" t="s">
        <v>164</v>
      </c>
      <c r="B767" s="77" t="s">
        <v>165</v>
      </c>
      <c r="C767" s="78">
        <v>40874</v>
      </c>
      <c r="D767" s="77">
        <v>10358</v>
      </c>
      <c r="E767" s="77">
        <v>429.4</v>
      </c>
    </row>
    <row r="768" spans="1:5" x14ac:dyDescent="0.25">
      <c r="A768" s="77" t="s">
        <v>162</v>
      </c>
      <c r="B768" s="77" t="s">
        <v>172</v>
      </c>
      <c r="C768" s="78">
        <v>40875</v>
      </c>
      <c r="D768" s="77">
        <v>10362</v>
      </c>
      <c r="E768" s="77">
        <v>1549.6</v>
      </c>
    </row>
    <row r="769" spans="1:5" x14ac:dyDescent="0.25">
      <c r="A769" s="77" t="s">
        <v>162</v>
      </c>
      <c r="B769" s="77" t="s">
        <v>167</v>
      </c>
      <c r="C769" s="78">
        <v>40879</v>
      </c>
      <c r="D769" s="77">
        <v>10357</v>
      </c>
      <c r="E769" s="77">
        <v>1167.68</v>
      </c>
    </row>
    <row r="770" spans="1:5" x14ac:dyDescent="0.25">
      <c r="A770" s="77" t="s">
        <v>162</v>
      </c>
      <c r="B770" s="77" t="s">
        <v>170</v>
      </c>
      <c r="C770" s="78">
        <v>40879</v>
      </c>
      <c r="D770" s="77">
        <v>10360</v>
      </c>
      <c r="E770" s="77">
        <v>7390.2</v>
      </c>
    </row>
    <row r="771" spans="1:5" x14ac:dyDescent="0.25">
      <c r="A771" s="77" t="s">
        <v>162</v>
      </c>
      <c r="B771" s="77" t="s">
        <v>172</v>
      </c>
      <c r="C771" s="78">
        <v>40879</v>
      </c>
      <c r="D771" s="77">
        <v>10365</v>
      </c>
      <c r="E771" s="77">
        <v>403.2</v>
      </c>
    </row>
    <row r="772" spans="1:5" x14ac:dyDescent="0.25">
      <c r="A772" s="77" t="s">
        <v>164</v>
      </c>
      <c r="B772" s="77" t="s">
        <v>171</v>
      </c>
      <c r="C772" s="78">
        <v>40879</v>
      </c>
      <c r="D772" s="77">
        <v>10367</v>
      </c>
      <c r="E772" s="77">
        <v>834.2</v>
      </c>
    </row>
    <row r="773" spans="1:5" x14ac:dyDescent="0.25">
      <c r="A773" s="77" t="s">
        <v>162</v>
      </c>
      <c r="B773" s="77" t="s">
        <v>163</v>
      </c>
      <c r="C773" s="78">
        <v>40879</v>
      </c>
      <c r="D773" s="77">
        <v>10368</v>
      </c>
      <c r="E773" s="77">
        <v>1689.78</v>
      </c>
    </row>
    <row r="774" spans="1:5" x14ac:dyDescent="0.25">
      <c r="A774" s="77" t="s">
        <v>164</v>
      </c>
      <c r="B774" s="77" t="s">
        <v>168</v>
      </c>
      <c r="C774" s="78">
        <v>40880</v>
      </c>
      <c r="D774" s="77">
        <v>10350</v>
      </c>
      <c r="E774" s="77">
        <v>642.05999999999995</v>
      </c>
    </row>
    <row r="775" spans="1:5" x14ac:dyDescent="0.25">
      <c r="A775" s="77" t="s">
        <v>162</v>
      </c>
      <c r="B775" s="77" t="s">
        <v>167</v>
      </c>
      <c r="C775" s="78">
        <v>40880</v>
      </c>
      <c r="D775" s="77">
        <v>10361</v>
      </c>
      <c r="E775" s="77">
        <v>2046.24</v>
      </c>
    </row>
    <row r="776" spans="1:5" x14ac:dyDescent="0.25">
      <c r="A776" s="77" t="s">
        <v>162</v>
      </c>
      <c r="B776" s="77" t="s">
        <v>170</v>
      </c>
      <c r="C776" s="78">
        <v>40881</v>
      </c>
      <c r="D776" s="77">
        <v>10363</v>
      </c>
      <c r="E776" s="77">
        <v>447.2</v>
      </c>
    </row>
    <row r="777" spans="1:5" x14ac:dyDescent="0.25">
      <c r="A777" s="77" t="s">
        <v>162</v>
      </c>
      <c r="B777" s="77" t="s">
        <v>167</v>
      </c>
      <c r="C777" s="78">
        <v>40881</v>
      </c>
      <c r="D777" s="77">
        <v>10364</v>
      </c>
      <c r="E777" s="77">
        <v>950</v>
      </c>
    </row>
    <row r="778" spans="1:5" x14ac:dyDescent="0.25">
      <c r="A778" s="77" t="s">
        <v>162</v>
      </c>
      <c r="B778" s="77" t="s">
        <v>169</v>
      </c>
      <c r="C778" s="78">
        <v>40886</v>
      </c>
      <c r="D778" s="77">
        <v>10369</v>
      </c>
      <c r="E778" s="77">
        <v>2390.4</v>
      </c>
    </row>
    <row r="779" spans="1:5" x14ac:dyDescent="0.25">
      <c r="A779" s="77" t="s">
        <v>164</v>
      </c>
      <c r="B779" s="77" t="s">
        <v>165</v>
      </c>
      <c r="C779" s="78">
        <v>40886</v>
      </c>
      <c r="D779" s="77">
        <v>10372</v>
      </c>
      <c r="E779" s="77">
        <v>9210.9</v>
      </c>
    </row>
    <row r="780" spans="1:5" x14ac:dyDescent="0.25">
      <c r="A780" s="77" t="s">
        <v>162</v>
      </c>
      <c r="B780" s="77" t="s">
        <v>167</v>
      </c>
      <c r="C780" s="78">
        <v>40886</v>
      </c>
      <c r="D780" s="77">
        <v>10374</v>
      </c>
      <c r="E780" s="77">
        <v>459</v>
      </c>
    </row>
    <row r="781" spans="1:5" x14ac:dyDescent="0.25">
      <c r="A781" s="77" t="s">
        <v>162</v>
      </c>
      <c r="B781" s="77" t="s">
        <v>172</v>
      </c>
      <c r="C781" s="78">
        <v>40886</v>
      </c>
      <c r="D781" s="77">
        <v>10375</v>
      </c>
      <c r="E781" s="77">
        <v>338</v>
      </c>
    </row>
    <row r="782" spans="1:5" x14ac:dyDescent="0.25">
      <c r="A782" s="77" t="s">
        <v>162</v>
      </c>
      <c r="B782" s="77" t="s">
        <v>170</v>
      </c>
      <c r="C782" s="78">
        <v>40888</v>
      </c>
      <c r="D782" s="77">
        <v>10373</v>
      </c>
      <c r="E782" s="77">
        <v>1366.4</v>
      </c>
    </row>
    <row r="783" spans="1:5" x14ac:dyDescent="0.25">
      <c r="A783" s="77" t="s">
        <v>162</v>
      </c>
      <c r="B783" s="77" t="s">
        <v>167</v>
      </c>
      <c r="C783" s="78">
        <v>40890</v>
      </c>
      <c r="D783" s="77">
        <v>10376</v>
      </c>
      <c r="E783" s="77">
        <v>399</v>
      </c>
    </row>
    <row r="784" spans="1:5" x14ac:dyDescent="0.25">
      <c r="A784" s="77" t="s">
        <v>162</v>
      </c>
      <c r="B784" s="77" t="s">
        <v>167</v>
      </c>
      <c r="C784" s="78">
        <v>40890</v>
      </c>
      <c r="D784" s="77">
        <v>10377</v>
      </c>
      <c r="E784" s="77">
        <v>863.6</v>
      </c>
    </row>
    <row r="785" spans="1:5" x14ac:dyDescent="0.25">
      <c r="A785" s="77" t="s">
        <v>162</v>
      </c>
      <c r="B785" s="77" t="s">
        <v>163</v>
      </c>
      <c r="C785" s="78">
        <v>40890</v>
      </c>
      <c r="D785" s="77">
        <v>10379</v>
      </c>
      <c r="E785" s="77">
        <v>863.28</v>
      </c>
    </row>
    <row r="786" spans="1:5" x14ac:dyDescent="0.25">
      <c r="A786" s="77" t="s">
        <v>162</v>
      </c>
      <c r="B786" s="77" t="s">
        <v>172</v>
      </c>
      <c r="C786" s="78">
        <v>40890</v>
      </c>
      <c r="D786" s="77">
        <v>10381</v>
      </c>
      <c r="E786" s="77">
        <v>112</v>
      </c>
    </row>
    <row r="787" spans="1:5" x14ac:dyDescent="0.25">
      <c r="A787" s="77" t="s">
        <v>162</v>
      </c>
      <c r="B787" s="77" t="s">
        <v>170</v>
      </c>
      <c r="C787" s="78">
        <v>40893</v>
      </c>
      <c r="D787" s="77">
        <v>10382</v>
      </c>
      <c r="E787" s="77">
        <v>2900</v>
      </c>
    </row>
    <row r="788" spans="1:5" x14ac:dyDescent="0.25">
      <c r="A788" s="77" t="s">
        <v>162</v>
      </c>
      <c r="B788" s="77" t="s">
        <v>169</v>
      </c>
      <c r="C788" s="78">
        <v>40895</v>
      </c>
      <c r="D788" s="77">
        <v>10383</v>
      </c>
      <c r="E788" s="77">
        <v>899</v>
      </c>
    </row>
    <row r="789" spans="1:5" x14ac:dyDescent="0.25">
      <c r="A789" s="77" t="s">
        <v>164</v>
      </c>
      <c r="B789" s="77" t="s">
        <v>165</v>
      </c>
      <c r="C789" s="78">
        <v>40896</v>
      </c>
      <c r="D789" s="77">
        <v>10378</v>
      </c>
      <c r="E789" s="77">
        <v>103.2</v>
      </c>
    </row>
    <row r="790" spans="1:5" x14ac:dyDescent="0.25">
      <c r="A790" s="77" t="s">
        <v>162</v>
      </c>
      <c r="B790" s="77" t="s">
        <v>172</v>
      </c>
      <c r="C790" s="78">
        <v>40897</v>
      </c>
      <c r="D790" s="77">
        <v>10384</v>
      </c>
      <c r="E790" s="77">
        <v>2222.4</v>
      </c>
    </row>
    <row r="791" spans="1:5" x14ac:dyDescent="0.25">
      <c r="A791" s="77" t="s">
        <v>162</v>
      </c>
      <c r="B791" s="77" t="s">
        <v>167</v>
      </c>
      <c r="C791" s="78">
        <v>40897</v>
      </c>
      <c r="D791" s="77">
        <v>10387</v>
      </c>
      <c r="E791" s="77">
        <v>1058.4000000000001</v>
      </c>
    </row>
    <row r="792" spans="1:5" x14ac:dyDescent="0.25">
      <c r="A792" s="77" t="s">
        <v>162</v>
      </c>
      <c r="B792" s="77" t="s">
        <v>163</v>
      </c>
      <c r="C792" s="78">
        <v>40897</v>
      </c>
      <c r="D792" s="77">
        <v>10388</v>
      </c>
      <c r="E792" s="77">
        <v>1228.8</v>
      </c>
    </row>
    <row r="793" spans="1:5" x14ac:dyDescent="0.25">
      <c r="A793" s="77" t="s">
        <v>162</v>
      </c>
      <c r="B793" s="77" t="s">
        <v>167</v>
      </c>
      <c r="C793" s="78">
        <v>40900</v>
      </c>
      <c r="D793" s="77">
        <v>10385</v>
      </c>
      <c r="E793" s="77">
        <v>691.2</v>
      </c>
    </row>
    <row r="794" spans="1:5" x14ac:dyDescent="0.25">
      <c r="A794" s="77" t="s">
        <v>162</v>
      </c>
      <c r="B794" s="77" t="s">
        <v>167</v>
      </c>
      <c r="C794" s="78">
        <v>40901</v>
      </c>
      <c r="D794" s="77">
        <v>10371</v>
      </c>
      <c r="E794" s="77">
        <v>72.959999999999994</v>
      </c>
    </row>
    <row r="795" spans="1:5" x14ac:dyDescent="0.25">
      <c r="A795" s="77" t="s">
        <v>162</v>
      </c>
      <c r="B795" s="77" t="s">
        <v>170</v>
      </c>
      <c r="C795" s="78">
        <v>40901</v>
      </c>
      <c r="D795" s="77">
        <v>10389</v>
      </c>
      <c r="E795" s="77">
        <v>1832.8</v>
      </c>
    </row>
    <row r="796" spans="1:5" x14ac:dyDescent="0.25">
      <c r="A796" s="77" t="s">
        <v>164</v>
      </c>
      <c r="B796" s="77" t="s">
        <v>166</v>
      </c>
      <c r="C796" s="78">
        <v>40902</v>
      </c>
      <c r="D796" s="77">
        <v>10386</v>
      </c>
      <c r="E796" s="77">
        <v>166</v>
      </c>
    </row>
    <row r="797" spans="1:5" x14ac:dyDescent="0.25">
      <c r="A797" s="77" t="s">
        <v>164</v>
      </c>
      <c r="B797" s="77" t="s">
        <v>168</v>
      </c>
      <c r="C797" s="78">
        <v>40903</v>
      </c>
      <c r="D797" s="77">
        <v>10390</v>
      </c>
      <c r="E797" s="77">
        <v>2090.88</v>
      </c>
    </row>
    <row r="798" spans="1:5" x14ac:dyDescent="0.25">
      <c r="A798" s="77" t="s">
        <v>164</v>
      </c>
      <c r="B798" s="77" t="s">
        <v>168</v>
      </c>
      <c r="C798" s="78">
        <v>40904</v>
      </c>
      <c r="D798" s="77">
        <v>10370</v>
      </c>
      <c r="E798" s="77">
        <v>1117.5999999999999</v>
      </c>
    </row>
    <row r="799" spans="1:5" x14ac:dyDescent="0.25">
      <c r="A799" s="77" t="s">
        <v>162</v>
      </c>
      <c r="B799" s="77" t="s">
        <v>169</v>
      </c>
      <c r="C799" s="78">
        <v>40907</v>
      </c>
      <c r="D799" s="77">
        <v>10366</v>
      </c>
      <c r="E799" s="77">
        <v>136</v>
      </c>
    </row>
    <row r="800" spans="1:5" x14ac:dyDescent="0.25">
      <c r="A800" s="77" t="s">
        <v>162</v>
      </c>
      <c r="B800" s="77" t="s">
        <v>172</v>
      </c>
      <c r="C800" s="78">
        <v>40908</v>
      </c>
      <c r="D800" s="77">
        <v>10391</v>
      </c>
      <c r="E800" s="77">
        <v>86.4</v>
      </c>
    </row>
    <row r="801" spans="1:5" x14ac:dyDescent="0.25">
      <c r="A801" s="79" t="s">
        <v>164</v>
      </c>
      <c r="B801" s="80" t="s">
        <v>168</v>
      </c>
      <c r="C801" s="81">
        <v>41100</v>
      </c>
      <c r="D801" s="80">
        <v>10249</v>
      </c>
      <c r="E801" s="82">
        <v>1863.4</v>
      </c>
    </row>
    <row r="802" spans="1:5" x14ac:dyDescent="0.25">
      <c r="A802" s="83" t="s">
        <v>162</v>
      </c>
      <c r="B802" s="84" t="s">
        <v>170</v>
      </c>
      <c r="C802" s="85">
        <v>41101</v>
      </c>
      <c r="D802" s="84">
        <v>10252</v>
      </c>
      <c r="E802" s="86">
        <v>3597.9</v>
      </c>
    </row>
    <row r="803" spans="1:5" x14ac:dyDescent="0.25">
      <c r="A803" s="79" t="s">
        <v>162</v>
      </c>
      <c r="B803" s="80" t="s">
        <v>170</v>
      </c>
      <c r="C803" s="81">
        <v>41102</v>
      </c>
      <c r="D803" s="80">
        <v>10250</v>
      </c>
      <c r="E803" s="82">
        <v>1552.6</v>
      </c>
    </row>
    <row r="804" spans="1:5" x14ac:dyDescent="0.25">
      <c r="A804" s="83" t="s">
        <v>162</v>
      </c>
      <c r="B804" s="84" t="s">
        <v>172</v>
      </c>
      <c r="C804" s="85">
        <v>41105</v>
      </c>
      <c r="D804" s="84">
        <v>10251</v>
      </c>
      <c r="E804" s="86">
        <v>654.05999999999995</v>
      </c>
    </row>
    <row r="805" spans="1:5" x14ac:dyDescent="0.25">
      <c r="A805" s="79" t="s">
        <v>164</v>
      </c>
      <c r="B805" s="80" t="s">
        <v>166</v>
      </c>
      <c r="C805" s="81">
        <v>41105</v>
      </c>
      <c r="D805" s="80">
        <v>10255</v>
      </c>
      <c r="E805" s="82">
        <v>2490.5</v>
      </c>
    </row>
    <row r="806" spans="1:5" x14ac:dyDescent="0.25">
      <c r="A806" s="83" t="s">
        <v>164</v>
      </c>
      <c r="B806" s="84" t="s">
        <v>165</v>
      </c>
      <c r="C806" s="85">
        <v>41106</v>
      </c>
      <c r="D806" s="84">
        <v>10248</v>
      </c>
      <c r="E806" s="86">
        <v>440</v>
      </c>
    </row>
    <row r="807" spans="1:5" x14ac:dyDescent="0.25">
      <c r="A807" s="79" t="s">
        <v>162</v>
      </c>
      <c r="B807" s="80" t="s">
        <v>172</v>
      </c>
      <c r="C807" s="81">
        <v>41106</v>
      </c>
      <c r="D807" s="80">
        <v>10253</v>
      </c>
      <c r="E807" s="82">
        <v>1444.8</v>
      </c>
    </row>
    <row r="808" spans="1:5" x14ac:dyDescent="0.25">
      <c r="A808" s="83" t="s">
        <v>162</v>
      </c>
      <c r="B808" s="84" t="s">
        <v>172</v>
      </c>
      <c r="C808" s="85">
        <v>41107</v>
      </c>
      <c r="D808" s="84">
        <v>10256</v>
      </c>
      <c r="E808" s="86">
        <v>517.79999999999995</v>
      </c>
    </row>
    <row r="809" spans="1:5" x14ac:dyDescent="0.25">
      <c r="A809" s="79" t="s">
        <v>162</v>
      </c>
      <c r="B809" s="80" t="s">
        <v>170</v>
      </c>
      <c r="C809" s="81">
        <v>41112</v>
      </c>
      <c r="D809" s="80">
        <v>10257</v>
      </c>
      <c r="E809" s="82">
        <v>1119.9000000000001</v>
      </c>
    </row>
    <row r="810" spans="1:5" x14ac:dyDescent="0.25">
      <c r="A810" s="83" t="s">
        <v>164</v>
      </c>
      <c r="B810" s="84" t="s">
        <v>165</v>
      </c>
      <c r="C810" s="85">
        <v>41113</v>
      </c>
      <c r="D810" s="84">
        <v>10254</v>
      </c>
      <c r="E810" s="86">
        <v>556.62</v>
      </c>
    </row>
    <row r="811" spans="1:5" x14ac:dyDescent="0.25">
      <c r="A811" s="79" t="s">
        <v>162</v>
      </c>
      <c r="B811" s="80" t="s">
        <v>167</v>
      </c>
      <c r="C811" s="81">
        <v>41113</v>
      </c>
      <c r="D811" s="80">
        <v>10258</v>
      </c>
      <c r="E811" s="82">
        <v>1614.88</v>
      </c>
    </row>
    <row r="812" spans="1:5" x14ac:dyDescent="0.25">
      <c r="A812" s="83" t="s">
        <v>162</v>
      </c>
      <c r="B812" s="84" t="s">
        <v>170</v>
      </c>
      <c r="C812" s="85">
        <v>41115</v>
      </c>
      <c r="D812" s="84">
        <v>10259</v>
      </c>
      <c r="E812" s="86">
        <v>100.8</v>
      </c>
    </row>
    <row r="813" spans="1:5" x14ac:dyDescent="0.25">
      <c r="A813" s="79" t="s">
        <v>162</v>
      </c>
      <c r="B813" s="80" t="s">
        <v>169</v>
      </c>
      <c r="C813" s="81">
        <v>41115</v>
      </c>
      <c r="D813" s="80">
        <v>10262</v>
      </c>
      <c r="E813" s="82">
        <v>584</v>
      </c>
    </row>
    <row r="814" spans="1:5" x14ac:dyDescent="0.25">
      <c r="A814" s="83" t="s">
        <v>162</v>
      </c>
      <c r="B814" s="84" t="s">
        <v>170</v>
      </c>
      <c r="C814" s="85">
        <v>41119</v>
      </c>
      <c r="D814" s="84">
        <v>10260</v>
      </c>
      <c r="E814" s="86">
        <v>1504.65</v>
      </c>
    </row>
    <row r="815" spans="1:5" x14ac:dyDescent="0.25">
      <c r="A815" s="79" t="s">
        <v>162</v>
      </c>
      <c r="B815" s="80" t="s">
        <v>170</v>
      </c>
      <c r="C815" s="81">
        <v>41120</v>
      </c>
      <c r="D815" s="80">
        <v>10261</v>
      </c>
      <c r="E815" s="82">
        <v>448</v>
      </c>
    </row>
    <row r="816" spans="1:5" x14ac:dyDescent="0.25">
      <c r="A816" s="83" t="s">
        <v>164</v>
      </c>
      <c r="B816" s="84" t="s">
        <v>166</v>
      </c>
      <c r="C816" s="85">
        <v>41121</v>
      </c>
      <c r="D816" s="84">
        <v>10263</v>
      </c>
      <c r="E816" s="86">
        <v>1873.8</v>
      </c>
    </row>
    <row r="817" spans="1:5" x14ac:dyDescent="0.25">
      <c r="A817" s="79" t="s">
        <v>162</v>
      </c>
      <c r="B817" s="80" t="s">
        <v>172</v>
      </c>
      <c r="C817" s="81">
        <v>41121</v>
      </c>
      <c r="D817" s="80">
        <v>10266</v>
      </c>
      <c r="E817" s="82">
        <v>346.56</v>
      </c>
    </row>
    <row r="818" spans="1:5" x14ac:dyDescent="0.25">
      <c r="A818" s="83" t="s">
        <v>162</v>
      </c>
      <c r="B818" s="84" t="s">
        <v>169</v>
      </c>
      <c r="C818" s="85">
        <v>41123</v>
      </c>
      <c r="D818" s="84">
        <v>10268</v>
      </c>
      <c r="E818" s="86">
        <v>1101.2</v>
      </c>
    </row>
    <row r="819" spans="1:5" x14ac:dyDescent="0.25">
      <c r="A819" s="79" t="s">
        <v>162</v>
      </c>
      <c r="B819" s="80" t="s">
        <v>167</v>
      </c>
      <c r="C819" s="81">
        <v>41123</v>
      </c>
      <c r="D819" s="80">
        <v>10270</v>
      </c>
      <c r="E819" s="82">
        <v>1376</v>
      </c>
    </row>
    <row r="820" spans="1:5" x14ac:dyDescent="0.25">
      <c r="A820" s="83" t="s">
        <v>162</v>
      </c>
      <c r="B820" s="84" t="s">
        <v>170</v>
      </c>
      <c r="C820" s="85">
        <v>41127</v>
      </c>
      <c r="D820" s="84">
        <v>10267</v>
      </c>
      <c r="E820" s="86">
        <v>3536.6</v>
      </c>
    </row>
    <row r="821" spans="1:5" x14ac:dyDescent="0.25">
      <c r="A821" s="79" t="s">
        <v>164</v>
      </c>
      <c r="B821" s="80" t="s">
        <v>168</v>
      </c>
      <c r="C821" s="81">
        <v>41127</v>
      </c>
      <c r="D821" s="80">
        <v>10272</v>
      </c>
      <c r="E821" s="82">
        <v>1456</v>
      </c>
    </row>
    <row r="822" spans="1:5" x14ac:dyDescent="0.25">
      <c r="A822" s="83" t="s">
        <v>164</v>
      </c>
      <c r="B822" s="84" t="s">
        <v>165</v>
      </c>
      <c r="C822" s="85">
        <v>41130</v>
      </c>
      <c r="D822" s="84">
        <v>10269</v>
      </c>
      <c r="E822" s="86">
        <v>642.20000000000005</v>
      </c>
    </row>
    <row r="823" spans="1:5" x14ac:dyDescent="0.25">
      <c r="A823" s="79" t="s">
        <v>162</v>
      </c>
      <c r="B823" s="80" t="s">
        <v>167</v>
      </c>
      <c r="C823" s="81">
        <v>41130</v>
      </c>
      <c r="D823" s="80">
        <v>10275</v>
      </c>
      <c r="E823" s="82">
        <v>291.83999999999997</v>
      </c>
    </row>
    <row r="824" spans="1:5" x14ac:dyDescent="0.25">
      <c r="A824" s="83" t="s">
        <v>162</v>
      </c>
      <c r="B824" s="84" t="s">
        <v>163</v>
      </c>
      <c r="C824" s="85">
        <v>41133</v>
      </c>
      <c r="D824" s="84">
        <v>10265</v>
      </c>
      <c r="E824" s="86">
        <v>1176</v>
      </c>
    </row>
    <row r="825" spans="1:5" x14ac:dyDescent="0.25">
      <c r="A825" s="79" t="s">
        <v>162</v>
      </c>
      <c r="B825" s="80" t="s">
        <v>172</v>
      </c>
      <c r="C825" s="81">
        <v>41133</v>
      </c>
      <c r="D825" s="80">
        <v>10273</v>
      </c>
      <c r="E825" s="82">
        <v>2037.28</v>
      </c>
    </row>
    <row r="826" spans="1:5" x14ac:dyDescent="0.25">
      <c r="A826" s="83" t="s">
        <v>162</v>
      </c>
      <c r="B826" s="84" t="s">
        <v>163</v>
      </c>
      <c r="C826" s="85">
        <v>41134</v>
      </c>
      <c r="D826" s="84">
        <v>10277</v>
      </c>
      <c r="E826" s="86">
        <v>1200.8</v>
      </c>
    </row>
    <row r="827" spans="1:5" x14ac:dyDescent="0.25">
      <c r="A827" s="79" t="s">
        <v>162</v>
      </c>
      <c r="B827" s="80" t="s">
        <v>169</v>
      </c>
      <c r="C827" s="81">
        <v>41135</v>
      </c>
      <c r="D827" s="80">
        <v>10276</v>
      </c>
      <c r="E827" s="82">
        <v>420</v>
      </c>
    </row>
    <row r="828" spans="1:5" x14ac:dyDescent="0.25">
      <c r="A828" s="83" t="s">
        <v>164</v>
      </c>
      <c r="B828" s="84" t="s">
        <v>168</v>
      </c>
      <c r="C828" s="85">
        <v>41137</v>
      </c>
      <c r="D828" s="84">
        <v>10274</v>
      </c>
      <c r="E828" s="86">
        <v>538.6</v>
      </c>
    </row>
    <row r="829" spans="1:5" x14ac:dyDescent="0.25">
      <c r="A829" s="79" t="s">
        <v>162</v>
      </c>
      <c r="B829" s="80" t="s">
        <v>169</v>
      </c>
      <c r="C829" s="81">
        <v>41137</v>
      </c>
      <c r="D829" s="80">
        <v>10278</v>
      </c>
      <c r="E829" s="82">
        <v>1488.8</v>
      </c>
    </row>
    <row r="830" spans="1:5" x14ac:dyDescent="0.25">
      <c r="A830" s="83" t="s">
        <v>162</v>
      </c>
      <c r="B830" s="84" t="s">
        <v>169</v>
      </c>
      <c r="C830" s="85">
        <v>41137</v>
      </c>
      <c r="D830" s="84">
        <v>10279</v>
      </c>
      <c r="E830" s="86">
        <v>351</v>
      </c>
    </row>
    <row r="831" spans="1:5" x14ac:dyDescent="0.25">
      <c r="A831" s="79" t="s">
        <v>162</v>
      </c>
      <c r="B831" s="80" t="s">
        <v>170</v>
      </c>
      <c r="C831" s="81">
        <v>41142</v>
      </c>
      <c r="D831" s="80">
        <v>10281</v>
      </c>
      <c r="E831" s="82">
        <v>86.5</v>
      </c>
    </row>
    <row r="832" spans="1:5" x14ac:dyDescent="0.25">
      <c r="A832" s="83" t="s">
        <v>162</v>
      </c>
      <c r="B832" s="84" t="s">
        <v>170</v>
      </c>
      <c r="C832" s="85">
        <v>41142</v>
      </c>
      <c r="D832" s="84">
        <v>10282</v>
      </c>
      <c r="E832" s="86">
        <v>155.4</v>
      </c>
    </row>
    <row r="833" spans="1:5" x14ac:dyDescent="0.25">
      <c r="A833" s="79" t="s">
        <v>164</v>
      </c>
      <c r="B833" s="80" t="s">
        <v>168</v>
      </c>
      <c r="C833" s="81">
        <v>41144</v>
      </c>
      <c r="D833" s="80">
        <v>10264</v>
      </c>
      <c r="E833" s="82">
        <v>695.62</v>
      </c>
    </row>
    <row r="834" spans="1:5" x14ac:dyDescent="0.25">
      <c r="A834" s="83" t="s">
        <v>162</v>
      </c>
      <c r="B834" s="84" t="s">
        <v>172</v>
      </c>
      <c r="C834" s="85">
        <v>41144</v>
      </c>
      <c r="D834" s="84">
        <v>10283</v>
      </c>
      <c r="E834" s="86">
        <v>1414.8</v>
      </c>
    </row>
    <row r="835" spans="1:5" x14ac:dyDescent="0.25">
      <c r="A835" s="79" t="s">
        <v>162</v>
      </c>
      <c r="B835" s="80" t="s">
        <v>167</v>
      </c>
      <c r="C835" s="81">
        <v>41147</v>
      </c>
      <c r="D835" s="80">
        <v>10285</v>
      </c>
      <c r="E835" s="82">
        <v>1743.36</v>
      </c>
    </row>
    <row r="836" spans="1:5" x14ac:dyDescent="0.25">
      <c r="A836" s="83" t="s">
        <v>162</v>
      </c>
      <c r="B836" s="84" t="s">
        <v>170</v>
      </c>
      <c r="C836" s="85">
        <v>41148</v>
      </c>
      <c r="D836" s="84">
        <v>10284</v>
      </c>
      <c r="E836" s="86">
        <v>1170.3699999999999</v>
      </c>
    </row>
    <row r="837" spans="1:5" x14ac:dyDescent="0.25">
      <c r="A837" s="79" t="s">
        <v>162</v>
      </c>
      <c r="B837" s="80" t="s">
        <v>169</v>
      </c>
      <c r="C837" s="81">
        <v>41149</v>
      </c>
      <c r="D837" s="80">
        <v>10287</v>
      </c>
      <c r="E837" s="82">
        <v>819</v>
      </c>
    </row>
    <row r="838" spans="1:5" x14ac:dyDescent="0.25">
      <c r="A838" s="83" t="s">
        <v>164</v>
      </c>
      <c r="B838" s="84" t="s">
        <v>171</v>
      </c>
      <c r="C838" s="85">
        <v>41149</v>
      </c>
      <c r="D838" s="84">
        <v>10289</v>
      </c>
      <c r="E838" s="86">
        <v>479.4</v>
      </c>
    </row>
    <row r="839" spans="1:5" x14ac:dyDescent="0.25">
      <c r="A839" s="79" t="s">
        <v>164</v>
      </c>
      <c r="B839" s="80" t="s">
        <v>168</v>
      </c>
      <c r="C839" s="81">
        <v>41151</v>
      </c>
      <c r="D839" s="80">
        <v>10271</v>
      </c>
      <c r="E839" s="82">
        <v>48</v>
      </c>
    </row>
    <row r="840" spans="1:5" x14ac:dyDescent="0.25">
      <c r="A840" s="83" t="s">
        <v>162</v>
      </c>
      <c r="B840" s="84" t="s">
        <v>169</v>
      </c>
      <c r="C840" s="85">
        <v>41151</v>
      </c>
      <c r="D840" s="84">
        <v>10286</v>
      </c>
      <c r="E840" s="86">
        <v>3016</v>
      </c>
    </row>
    <row r="841" spans="1:5" x14ac:dyDescent="0.25">
      <c r="A841" s="79" t="s">
        <v>162</v>
      </c>
      <c r="B841" s="80" t="s">
        <v>167</v>
      </c>
      <c r="C841" s="81">
        <v>41154</v>
      </c>
      <c r="D841" s="80">
        <v>10292</v>
      </c>
      <c r="E841" s="82">
        <v>1296</v>
      </c>
    </row>
    <row r="842" spans="1:5" x14ac:dyDescent="0.25">
      <c r="A842" s="83" t="s">
        <v>162</v>
      </c>
      <c r="B842" s="84" t="s">
        <v>170</v>
      </c>
      <c r="C842" s="85">
        <v>41155</v>
      </c>
      <c r="D842" s="84">
        <v>10288</v>
      </c>
      <c r="E842" s="86">
        <v>80.099999999999994</v>
      </c>
    </row>
    <row r="843" spans="1:5" x14ac:dyDescent="0.25">
      <c r="A843" s="79" t="s">
        <v>162</v>
      </c>
      <c r="B843" s="80" t="s">
        <v>169</v>
      </c>
      <c r="C843" s="81">
        <v>41155</v>
      </c>
      <c r="D843" s="80">
        <v>10290</v>
      </c>
      <c r="E843" s="82">
        <v>2169</v>
      </c>
    </row>
    <row r="844" spans="1:5" x14ac:dyDescent="0.25">
      <c r="A844" s="83" t="s">
        <v>164</v>
      </c>
      <c r="B844" s="84" t="s">
        <v>168</v>
      </c>
      <c r="C844" s="85">
        <v>41156</v>
      </c>
      <c r="D844" s="84">
        <v>10291</v>
      </c>
      <c r="E844" s="86">
        <v>497.52</v>
      </c>
    </row>
    <row r="845" spans="1:5" x14ac:dyDescent="0.25">
      <c r="A845" s="79" t="s">
        <v>162</v>
      </c>
      <c r="B845" s="80" t="s">
        <v>170</v>
      </c>
      <c r="C845" s="81">
        <v>41157</v>
      </c>
      <c r="D845" s="80">
        <v>10294</v>
      </c>
      <c r="E845" s="82">
        <v>1887.6</v>
      </c>
    </row>
    <row r="846" spans="1:5" x14ac:dyDescent="0.25">
      <c r="A846" s="83" t="s">
        <v>162</v>
      </c>
      <c r="B846" s="84" t="s">
        <v>163</v>
      </c>
      <c r="C846" s="85">
        <v>41162</v>
      </c>
      <c r="D846" s="84">
        <v>10295</v>
      </c>
      <c r="E846" s="86">
        <v>121.6</v>
      </c>
    </row>
    <row r="847" spans="1:5" x14ac:dyDescent="0.25">
      <c r="A847" s="79" t="s">
        <v>164</v>
      </c>
      <c r="B847" s="80" t="s">
        <v>165</v>
      </c>
      <c r="C847" s="81">
        <v>41162</v>
      </c>
      <c r="D847" s="80">
        <v>10297</v>
      </c>
      <c r="E847" s="82">
        <v>1420</v>
      </c>
    </row>
    <row r="848" spans="1:5" x14ac:dyDescent="0.25">
      <c r="A848" s="83" t="s">
        <v>162</v>
      </c>
      <c r="B848" s="84" t="s">
        <v>167</v>
      </c>
      <c r="C848" s="85">
        <v>41163</v>
      </c>
      <c r="D848" s="84">
        <v>10293</v>
      </c>
      <c r="E848" s="86">
        <v>848.7</v>
      </c>
    </row>
    <row r="849" spans="1:5" x14ac:dyDescent="0.25">
      <c r="A849" s="79" t="s">
        <v>164</v>
      </c>
      <c r="B849" s="80" t="s">
        <v>168</v>
      </c>
      <c r="C849" s="81">
        <v>41163</v>
      </c>
      <c r="D849" s="80">
        <v>10296</v>
      </c>
      <c r="E849" s="82">
        <v>1050.5999999999999</v>
      </c>
    </row>
    <row r="850" spans="1:5" x14ac:dyDescent="0.25">
      <c r="A850" s="83" t="s">
        <v>164</v>
      </c>
      <c r="B850" s="84" t="s">
        <v>168</v>
      </c>
      <c r="C850" s="85">
        <v>41163</v>
      </c>
      <c r="D850" s="84">
        <v>10298</v>
      </c>
      <c r="E850" s="86">
        <v>2645</v>
      </c>
    </row>
    <row r="851" spans="1:5" x14ac:dyDescent="0.25">
      <c r="A851" s="79" t="s">
        <v>162</v>
      </c>
      <c r="B851" s="80" t="s">
        <v>163</v>
      </c>
      <c r="C851" s="81">
        <v>41164</v>
      </c>
      <c r="D851" s="80">
        <v>10280</v>
      </c>
      <c r="E851" s="82">
        <v>613.20000000000005</v>
      </c>
    </row>
    <row r="852" spans="1:5" x14ac:dyDescent="0.25">
      <c r="A852" s="83" t="s">
        <v>162</v>
      </c>
      <c r="B852" s="84" t="s">
        <v>170</v>
      </c>
      <c r="C852" s="85">
        <v>41165</v>
      </c>
      <c r="D852" s="84">
        <v>10299</v>
      </c>
      <c r="E852" s="86">
        <v>349.5</v>
      </c>
    </row>
    <row r="853" spans="1:5" x14ac:dyDescent="0.25">
      <c r="A853" s="79" t="s">
        <v>162</v>
      </c>
      <c r="B853" s="80" t="s">
        <v>169</v>
      </c>
      <c r="C853" s="81">
        <v>41169</v>
      </c>
      <c r="D853" s="80">
        <v>10301</v>
      </c>
      <c r="E853" s="82">
        <v>755</v>
      </c>
    </row>
    <row r="854" spans="1:5" x14ac:dyDescent="0.25">
      <c r="A854" s="83" t="s">
        <v>162</v>
      </c>
      <c r="B854" s="84" t="s">
        <v>167</v>
      </c>
      <c r="C854" s="85">
        <v>41169</v>
      </c>
      <c r="D854" s="84">
        <v>10304</v>
      </c>
      <c r="E854" s="86">
        <v>954.4</v>
      </c>
    </row>
    <row r="855" spans="1:5" x14ac:dyDescent="0.25">
      <c r="A855" s="79" t="s">
        <v>162</v>
      </c>
      <c r="B855" s="80" t="s">
        <v>163</v>
      </c>
      <c r="C855" s="81">
        <v>41170</v>
      </c>
      <c r="D855" s="80">
        <v>10300</v>
      </c>
      <c r="E855" s="82">
        <v>608</v>
      </c>
    </row>
    <row r="856" spans="1:5" x14ac:dyDescent="0.25">
      <c r="A856" s="83" t="s">
        <v>164</v>
      </c>
      <c r="B856" s="84" t="s">
        <v>171</v>
      </c>
      <c r="C856" s="85">
        <v>41170</v>
      </c>
      <c r="D856" s="84">
        <v>10303</v>
      </c>
      <c r="E856" s="86">
        <v>1117.8</v>
      </c>
    </row>
    <row r="857" spans="1:5" x14ac:dyDescent="0.25">
      <c r="A857" s="79" t="s">
        <v>162</v>
      </c>
      <c r="B857" s="80" t="s">
        <v>167</v>
      </c>
      <c r="C857" s="81">
        <v>41175</v>
      </c>
      <c r="D857" s="80">
        <v>10306</v>
      </c>
      <c r="E857" s="82">
        <v>498.5</v>
      </c>
    </row>
    <row r="858" spans="1:5" x14ac:dyDescent="0.25">
      <c r="A858" s="83" t="s">
        <v>164</v>
      </c>
      <c r="B858" s="84" t="s">
        <v>171</v>
      </c>
      <c r="C858" s="85">
        <v>41176</v>
      </c>
      <c r="D858" s="84">
        <v>10308</v>
      </c>
      <c r="E858" s="86">
        <v>88.8</v>
      </c>
    </row>
    <row r="859" spans="1:5" x14ac:dyDescent="0.25">
      <c r="A859" s="79" t="s">
        <v>162</v>
      </c>
      <c r="B859" s="80" t="s">
        <v>163</v>
      </c>
      <c r="C859" s="81">
        <v>41177</v>
      </c>
      <c r="D859" s="80">
        <v>10307</v>
      </c>
      <c r="E859" s="82">
        <v>424</v>
      </c>
    </row>
    <row r="860" spans="1:5" x14ac:dyDescent="0.25">
      <c r="A860" s="83" t="s">
        <v>162</v>
      </c>
      <c r="B860" s="84" t="s">
        <v>167</v>
      </c>
      <c r="C860" s="85">
        <v>41178</v>
      </c>
      <c r="D860" s="84">
        <v>10311</v>
      </c>
      <c r="E860" s="86">
        <v>268.8</v>
      </c>
    </row>
    <row r="861" spans="1:5" x14ac:dyDescent="0.25">
      <c r="A861" s="79" t="s">
        <v>162</v>
      </c>
      <c r="B861" s="80" t="s">
        <v>169</v>
      </c>
      <c r="C861" s="81">
        <v>41179</v>
      </c>
      <c r="D861" s="80">
        <v>10310</v>
      </c>
      <c r="E861" s="82">
        <v>336</v>
      </c>
    </row>
    <row r="862" spans="1:5" x14ac:dyDescent="0.25">
      <c r="A862" s="83" t="s">
        <v>162</v>
      </c>
      <c r="B862" s="84" t="s">
        <v>163</v>
      </c>
      <c r="C862" s="85">
        <v>41185</v>
      </c>
      <c r="D862" s="84">
        <v>10312</v>
      </c>
      <c r="E862" s="86">
        <v>1614.8</v>
      </c>
    </row>
    <row r="863" spans="1:5" x14ac:dyDescent="0.25">
      <c r="A863" s="79" t="s">
        <v>162</v>
      </c>
      <c r="B863" s="80" t="s">
        <v>170</v>
      </c>
      <c r="C863" s="81">
        <v>41185</v>
      </c>
      <c r="D863" s="80">
        <v>10315</v>
      </c>
      <c r="E863" s="82">
        <v>516.79999999999995</v>
      </c>
    </row>
    <row r="864" spans="1:5" x14ac:dyDescent="0.25">
      <c r="A864" s="83" t="s">
        <v>162</v>
      </c>
      <c r="B864" s="84" t="s">
        <v>163</v>
      </c>
      <c r="C864" s="85">
        <v>41186</v>
      </c>
      <c r="D864" s="84">
        <v>10313</v>
      </c>
      <c r="E864" s="86">
        <v>182.4</v>
      </c>
    </row>
    <row r="865" spans="1:5" x14ac:dyDescent="0.25">
      <c r="A865" s="79" t="s">
        <v>162</v>
      </c>
      <c r="B865" s="80" t="s">
        <v>167</v>
      </c>
      <c r="C865" s="81">
        <v>41186</v>
      </c>
      <c r="D865" s="80">
        <v>10314</v>
      </c>
      <c r="E865" s="82">
        <v>2094.3000000000002</v>
      </c>
    </row>
    <row r="866" spans="1:5" x14ac:dyDescent="0.25">
      <c r="A866" s="83" t="s">
        <v>162</v>
      </c>
      <c r="B866" s="84" t="s">
        <v>169</v>
      </c>
      <c r="C866" s="85">
        <v>41186</v>
      </c>
      <c r="D866" s="84">
        <v>10318</v>
      </c>
      <c r="E866" s="86">
        <v>240.4</v>
      </c>
    </row>
    <row r="867" spans="1:5" x14ac:dyDescent="0.25">
      <c r="A867" s="79" t="s">
        <v>162</v>
      </c>
      <c r="B867" s="80" t="s">
        <v>167</v>
      </c>
      <c r="C867" s="81">
        <v>41190</v>
      </c>
      <c r="D867" s="80">
        <v>10316</v>
      </c>
      <c r="E867" s="82">
        <v>2835</v>
      </c>
    </row>
    <row r="868" spans="1:5" x14ac:dyDescent="0.25">
      <c r="A868" s="83" t="s">
        <v>162</v>
      </c>
      <c r="B868" s="84" t="s">
        <v>170</v>
      </c>
      <c r="C868" s="85">
        <v>41191</v>
      </c>
      <c r="D868" s="84">
        <v>10302</v>
      </c>
      <c r="E868" s="86">
        <v>2708.8</v>
      </c>
    </row>
    <row r="869" spans="1:5" x14ac:dyDescent="0.25">
      <c r="A869" s="79" t="s">
        <v>162</v>
      </c>
      <c r="B869" s="80" t="s">
        <v>169</v>
      </c>
      <c r="C869" s="81">
        <v>41191</v>
      </c>
      <c r="D869" s="80">
        <v>10305</v>
      </c>
      <c r="E869" s="82">
        <v>3741.3</v>
      </c>
    </row>
    <row r="870" spans="1:5" x14ac:dyDescent="0.25">
      <c r="A870" s="83" t="s">
        <v>164</v>
      </c>
      <c r="B870" s="84" t="s">
        <v>168</v>
      </c>
      <c r="C870" s="85">
        <v>41192</v>
      </c>
      <c r="D870" s="84">
        <v>10317</v>
      </c>
      <c r="E870" s="86">
        <v>288</v>
      </c>
    </row>
    <row r="871" spans="1:5" x14ac:dyDescent="0.25">
      <c r="A871" s="79" t="s">
        <v>164</v>
      </c>
      <c r="B871" s="80" t="s">
        <v>166</v>
      </c>
      <c r="C871" s="81">
        <v>41192</v>
      </c>
      <c r="D871" s="80">
        <v>10324</v>
      </c>
      <c r="E871" s="82">
        <v>5275.71</v>
      </c>
    </row>
    <row r="872" spans="1:5" x14ac:dyDescent="0.25">
      <c r="A872" s="83" t="s">
        <v>164</v>
      </c>
      <c r="B872" s="84" t="s">
        <v>171</v>
      </c>
      <c r="C872" s="85">
        <v>41193</v>
      </c>
      <c r="D872" s="84">
        <v>10319</v>
      </c>
      <c r="E872" s="86">
        <v>1191.2</v>
      </c>
    </row>
    <row r="873" spans="1:5" x14ac:dyDescent="0.25">
      <c r="A873" s="79" t="s">
        <v>162</v>
      </c>
      <c r="B873" s="80" t="s">
        <v>172</v>
      </c>
      <c r="C873" s="81">
        <v>41193</v>
      </c>
      <c r="D873" s="80">
        <v>10321</v>
      </c>
      <c r="E873" s="82">
        <v>144</v>
      </c>
    </row>
    <row r="874" spans="1:5" x14ac:dyDescent="0.25">
      <c r="A874" s="83" t="s">
        <v>162</v>
      </c>
      <c r="B874" s="84" t="s">
        <v>170</v>
      </c>
      <c r="C874" s="85">
        <v>41196</v>
      </c>
      <c r="D874" s="84">
        <v>10323</v>
      </c>
      <c r="E874" s="86">
        <v>164.4</v>
      </c>
    </row>
    <row r="875" spans="1:5" x14ac:dyDescent="0.25">
      <c r="A875" s="79" t="s">
        <v>162</v>
      </c>
      <c r="B875" s="80" t="s">
        <v>167</v>
      </c>
      <c r="C875" s="81">
        <v>41196</v>
      </c>
      <c r="D875" s="80">
        <v>10325</v>
      </c>
      <c r="E875" s="82">
        <v>1497</v>
      </c>
    </row>
    <row r="876" spans="1:5" x14ac:dyDescent="0.25">
      <c r="A876" s="83" t="s">
        <v>162</v>
      </c>
      <c r="B876" s="84" t="s">
        <v>170</v>
      </c>
      <c r="C876" s="85">
        <v>41196</v>
      </c>
      <c r="D876" s="84">
        <v>10326</v>
      </c>
      <c r="E876" s="86">
        <v>982</v>
      </c>
    </row>
    <row r="877" spans="1:5" x14ac:dyDescent="0.25">
      <c r="A877" s="79" t="s">
        <v>162</v>
      </c>
      <c r="B877" s="80" t="s">
        <v>163</v>
      </c>
      <c r="C877" s="81">
        <v>41196</v>
      </c>
      <c r="D877" s="80">
        <v>10327</v>
      </c>
      <c r="E877" s="82">
        <v>1810</v>
      </c>
    </row>
    <row r="878" spans="1:5" x14ac:dyDescent="0.25">
      <c r="A878" s="83" t="s">
        <v>162</v>
      </c>
      <c r="B878" s="84" t="s">
        <v>170</v>
      </c>
      <c r="C878" s="85">
        <v>41199</v>
      </c>
      <c r="D878" s="84">
        <v>10328</v>
      </c>
      <c r="E878" s="86">
        <v>1168</v>
      </c>
    </row>
    <row r="879" spans="1:5" x14ac:dyDescent="0.25">
      <c r="A879" s="79" t="s">
        <v>164</v>
      </c>
      <c r="B879" s="80" t="s">
        <v>165</v>
      </c>
      <c r="C879" s="81">
        <v>41200</v>
      </c>
      <c r="D879" s="80">
        <v>10320</v>
      </c>
      <c r="E879" s="82">
        <v>516</v>
      </c>
    </row>
    <row r="880" spans="1:5" x14ac:dyDescent="0.25">
      <c r="A880" s="83" t="s">
        <v>164</v>
      </c>
      <c r="B880" s="84" t="s">
        <v>166</v>
      </c>
      <c r="C880" s="85">
        <v>41203</v>
      </c>
      <c r="D880" s="84">
        <v>10331</v>
      </c>
      <c r="E880" s="86">
        <v>88.5</v>
      </c>
    </row>
    <row r="881" spans="1:5" x14ac:dyDescent="0.25">
      <c r="A881" s="79" t="s">
        <v>162</v>
      </c>
      <c r="B881" s="80" t="s">
        <v>172</v>
      </c>
      <c r="C881" s="81">
        <v>41203</v>
      </c>
      <c r="D881" s="80">
        <v>10332</v>
      </c>
      <c r="E881" s="82">
        <v>1786.88</v>
      </c>
    </row>
    <row r="882" spans="1:5" x14ac:dyDescent="0.25">
      <c r="A882" s="83" t="s">
        <v>162</v>
      </c>
      <c r="B882" s="84" t="s">
        <v>172</v>
      </c>
      <c r="C882" s="85">
        <v>41205</v>
      </c>
      <c r="D882" s="84">
        <v>10309</v>
      </c>
      <c r="E882" s="86">
        <v>1762</v>
      </c>
    </row>
    <row r="883" spans="1:5" x14ac:dyDescent="0.25">
      <c r="A883" s="79" t="s">
        <v>164</v>
      </c>
      <c r="B883" s="80" t="s">
        <v>171</v>
      </c>
      <c r="C883" s="81">
        <v>41205</v>
      </c>
      <c r="D883" s="80">
        <v>10322</v>
      </c>
      <c r="E883" s="82">
        <v>112</v>
      </c>
    </row>
    <row r="884" spans="1:5" x14ac:dyDescent="0.25">
      <c r="A884" s="83" t="s">
        <v>162</v>
      </c>
      <c r="B884" s="84" t="s">
        <v>170</v>
      </c>
      <c r="C884" s="85">
        <v>41205</v>
      </c>
      <c r="D884" s="84">
        <v>10329</v>
      </c>
      <c r="E884" s="86">
        <v>4578.43</v>
      </c>
    </row>
    <row r="885" spans="1:5" x14ac:dyDescent="0.25">
      <c r="A885" s="79" t="s">
        <v>164</v>
      </c>
      <c r="B885" s="80" t="s">
        <v>171</v>
      </c>
      <c r="C885" s="81">
        <v>41206</v>
      </c>
      <c r="D885" s="80">
        <v>10335</v>
      </c>
      <c r="E885" s="82">
        <v>2036.16</v>
      </c>
    </row>
    <row r="886" spans="1:5" x14ac:dyDescent="0.25">
      <c r="A886" s="83" t="s">
        <v>164</v>
      </c>
      <c r="B886" s="84" t="s">
        <v>165</v>
      </c>
      <c r="C886" s="85">
        <v>41207</v>
      </c>
      <c r="D886" s="84">
        <v>10333</v>
      </c>
      <c r="E886" s="86">
        <v>877.2</v>
      </c>
    </row>
    <row r="887" spans="1:5" x14ac:dyDescent="0.25">
      <c r="A887" s="79" t="s">
        <v>164</v>
      </c>
      <c r="B887" s="80" t="s">
        <v>171</v>
      </c>
      <c r="C887" s="81">
        <v>41207</v>
      </c>
      <c r="D887" s="80">
        <v>10336</v>
      </c>
      <c r="E887" s="82">
        <v>285.12</v>
      </c>
    </row>
    <row r="888" spans="1:5" x14ac:dyDescent="0.25">
      <c r="A888" s="83" t="s">
        <v>162</v>
      </c>
      <c r="B888" s="84" t="s">
        <v>172</v>
      </c>
      <c r="C888" s="85">
        <v>41210</v>
      </c>
      <c r="D888" s="84">
        <v>10330</v>
      </c>
      <c r="E888" s="86">
        <v>1649</v>
      </c>
    </row>
    <row r="889" spans="1:5" x14ac:dyDescent="0.25">
      <c r="A889" s="79" t="s">
        <v>162</v>
      </c>
      <c r="B889" s="80" t="s">
        <v>169</v>
      </c>
      <c r="C889" s="81">
        <v>41210</v>
      </c>
      <c r="D889" s="80">
        <v>10334</v>
      </c>
      <c r="E889" s="82">
        <v>144.80000000000001</v>
      </c>
    </row>
    <row r="890" spans="1:5" x14ac:dyDescent="0.25">
      <c r="A890" s="83" t="s">
        <v>162</v>
      </c>
      <c r="B890" s="84" t="s">
        <v>170</v>
      </c>
      <c r="C890" s="85">
        <v>41211</v>
      </c>
      <c r="D890" s="84">
        <v>10337</v>
      </c>
      <c r="E890" s="86">
        <v>2467</v>
      </c>
    </row>
    <row r="891" spans="1:5" x14ac:dyDescent="0.25">
      <c r="A891" s="79" t="s">
        <v>162</v>
      </c>
      <c r="B891" s="80" t="s">
        <v>170</v>
      </c>
      <c r="C891" s="81">
        <v>41211</v>
      </c>
      <c r="D891" s="80">
        <v>10338</v>
      </c>
      <c r="E891" s="82">
        <v>934.5</v>
      </c>
    </row>
    <row r="892" spans="1:5" x14ac:dyDescent="0.25">
      <c r="A892" s="83" t="s">
        <v>162</v>
      </c>
      <c r="B892" s="84" t="s">
        <v>163</v>
      </c>
      <c r="C892" s="85">
        <v>41217</v>
      </c>
      <c r="D892" s="84">
        <v>10339</v>
      </c>
      <c r="E892" s="86">
        <v>3354</v>
      </c>
    </row>
    <row r="893" spans="1:5" x14ac:dyDescent="0.25">
      <c r="A893" s="79" t="s">
        <v>162</v>
      </c>
      <c r="B893" s="80" t="s">
        <v>170</v>
      </c>
      <c r="C893" s="81">
        <v>41217</v>
      </c>
      <c r="D893" s="80">
        <v>10342</v>
      </c>
      <c r="E893" s="82">
        <v>1840.64</v>
      </c>
    </row>
    <row r="894" spans="1:5" x14ac:dyDescent="0.25">
      <c r="A894" s="83" t="s">
        <v>164</v>
      </c>
      <c r="B894" s="84" t="s">
        <v>171</v>
      </c>
      <c r="C894" s="85">
        <v>41218</v>
      </c>
      <c r="D894" s="84">
        <v>10341</v>
      </c>
      <c r="E894" s="86">
        <v>352.6</v>
      </c>
    </row>
    <row r="895" spans="1:5" x14ac:dyDescent="0.25">
      <c r="A895" s="79" t="s">
        <v>162</v>
      </c>
      <c r="B895" s="80" t="s">
        <v>170</v>
      </c>
      <c r="C895" s="81">
        <v>41218</v>
      </c>
      <c r="D895" s="80">
        <v>10344</v>
      </c>
      <c r="E895" s="82">
        <v>2296</v>
      </c>
    </row>
    <row r="896" spans="1:5" x14ac:dyDescent="0.25">
      <c r="A896" s="83" t="s">
        <v>162</v>
      </c>
      <c r="B896" s="84" t="s">
        <v>170</v>
      </c>
      <c r="C896" s="85">
        <v>41219</v>
      </c>
      <c r="D896" s="84">
        <v>10343</v>
      </c>
      <c r="E896" s="86">
        <v>1584</v>
      </c>
    </row>
    <row r="897" spans="1:5" x14ac:dyDescent="0.25">
      <c r="A897" s="79" t="s">
        <v>162</v>
      </c>
      <c r="B897" s="80" t="s">
        <v>167</v>
      </c>
      <c r="C897" s="81">
        <v>41221</v>
      </c>
      <c r="D897" s="80">
        <v>10340</v>
      </c>
      <c r="E897" s="82">
        <v>2436.1799999999998</v>
      </c>
    </row>
    <row r="898" spans="1:5" x14ac:dyDescent="0.25">
      <c r="A898" s="83" t="s">
        <v>162</v>
      </c>
      <c r="B898" s="84" t="s">
        <v>172</v>
      </c>
      <c r="C898" s="85">
        <v>41221</v>
      </c>
      <c r="D898" s="84">
        <v>10346</v>
      </c>
      <c r="E898" s="86">
        <v>1618.88</v>
      </c>
    </row>
    <row r="899" spans="1:5" x14ac:dyDescent="0.25">
      <c r="A899" s="79" t="s">
        <v>162</v>
      </c>
      <c r="B899" s="80" t="s">
        <v>170</v>
      </c>
      <c r="C899" s="81">
        <v>41221</v>
      </c>
      <c r="D899" s="80">
        <v>10347</v>
      </c>
      <c r="E899" s="82">
        <v>814.42</v>
      </c>
    </row>
    <row r="900" spans="1:5" x14ac:dyDescent="0.25">
      <c r="A900" s="83" t="s">
        <v>162</v>
      </c>
      <c r="B900" s="84" t="s">
        <v>163</v>
      </c>
      <c r="C900" s="85">
        <v>41224</v>
      </c>
      <c r="D900" s="84">
        <v>10345</v>
      </c>
      <c r="E900" s="86">
        <v>2924.8</v>
      </c>
    </row>
    <row r="901" spans="1:5" x14ac:dyDescent="0.25">
      <c r="A901" s="79" t="s">
        <v>162</v>
      </c>
      <c r="B901" s="80" t="s">
        <v>170</v>
      </c>
      <c r="C901" s="81">
        <v>41228</v>
      </c>
      <c r="D901" s="80">
        <v>10348</v>
      </c>
      <c r="E901" s="82">
        <v>363.6</v>
      </c>
    </row>
    <row r="902" spans="1:5" x14ac:dyDescent="0.25">
      <c r="A902" s="83" t="s">
        <v>164</v>
      </c>
      <c r="B902" s="84" t="s">
        <v>171</v>
      </c>
      <c r="C902" s="85">
        <v>41228</v>
      </c>
      <c r="D902" s="84">
        <v>10349</v>
      </c>
      <c r="E902" s="86">
        <v>141.6</v>
      </c>
    </row>
    <row r="903" spans="1:5" x14ac:dyDescent="0.25">
      <c r="A903" s="79" t="s">
        <v>162</v>
      </c>
      <c r="B903" s="80" t="s">
        <v>172</v>
      </c>
      <c r="C903" s="81">
        <v>41231</v>
      </c>
      <c r="D903" s="80">
        <v>10352</v>
      </c>
      <c r="E903" s="82">
        <v>136.30000000000001</v>
      </c>
    </row>
    <row r="904" spans="1:5" x14ac:dyDescent="0.25">
      <c r="A904" s="83" t="s">
        <v>162</v>
      </c>
      <c r="B904" s="84" t="s">
        <v>167</v>
      </c>
      <c r="C904" s="85">
        <v>41233</v>
      </c>
      <c r="D904" s="84">
        <v>10351</v>
      </c>
      <c r="E904" s="86">
        <v>5398.72</v>
      </c>
    </row>
    <row r="905" spans="1:5" x14ac:dyDescent="0.25">
      <c r="A905" s="79" t="s">
        <v>162</v>
      </c>
      <c r="B905" s="80" t="s">
        <v>169</v>
      </c>
      <c r="C905" s="81">
        <v>41233</v>
      </c>
      <c r="D905" s="80">
        <v>10354</v>
      </c>
      <c r="E905" s="82">
        <v>568.79999999999995</v>
      </c>
    </row>
    <row r="906" spans="1:5" x14ac:dyDescent="0.25">
      <c r="A906" s="83" t="s">
        <v>164</v>
      </c>
      <c r="B906" s="84" t="s">
        <v>168</v>
      </c>
      <c r="C906" s="85">
        <v>41233</v>
      </c>
      <c r="D906" s="84">
        <v>10355</v>
      </c>
      <c r="E906" s="86">
        <v>480</v>
      </c>
    </row>
    <row r="907" spans="1:5" x14ac:dyDescent="0.25">
      <c r="A907" s="79" t="s">
        <v>164</v>
      </c>
      <c r="B907" s="80" t="s">
        <v>171</v>
      </c>
      <c r="C907" s="81">
        <v>41238</v>
      </c>
      <c r="D907" s="80">
        <v>10353</v>
      </c>
      <c r="E907" s="82">
        <v>8593.2800000000007</v>
      </c>
    </row>
    <row r="908" spans="1:5" x14ac:dyDescent="0.25">
      <c r="A908" s="83" t="s">
        <v>164</v>
      </c>
      <c r="B908" s="84" t="s">
        <v>165</v>
      </c>
      <c r="C908" s="85">
        <v>41239</v>
      </c>
      <c r="D908" s="84">
        <v>10359</v>
      </c>
      <c r="E908" s="86">
        <v>3471.68</v>
      </c>
    </row>
    <row r="909" spans="1:5" x14ac:dyDescent="0.25">
      <c r="A909" s="79" t="s">
        <v>164</v>
      </c>
      <c r="B909" s="80" t="s">
        <v>168</v>
      </c>
      <c r="C909" s="81">
        <v>41240</v>
      </c>
      <c r="D909" s="80">
        <v>10356</v>
      </c>
      <c r="E909" s="82">
        <v>1106.4000000000001</v>
      </c>
    </row>
    <row r="910" spans="1:5" x14ac:dyDescent="0.25">
      <c r="A910" s="83" t="s">
        <v>164</v>
      </c>
      <c r="B910" s="84" t="s">
        <v>165</v>
      </c>
      <c r="C910" s="85">
        <v>41240</v>
      </c>
      <c r="D910" s="84">
        <v>10358</v>
      </c>
      <c r="E910" s="86">
        <v>429.4</v>
      </c>
    </row>
    <row r="911" spans="1:5" x14ac:dyDescent="0.25">
      <c r="A911" s="79" t="s">
        <v>162</v>
      </c>
      <c r="B911" s="80" t="s">
        <v>172</v>
      </c>
      <c r="C911" s="81">
        <v>41241</v>
      </c>
      <c r="D911" s="80">
        <v>10362</v>
      </c>
      <c r="E911" s="82">
        <v>1549.6</v>
      </c>
    </row>
    <row r="912" spans="1:5" x14ac:dyDescent="0.25">
      <c r="A912" s="83" t="s">
        <v>162</v>
      </c>
      <c r="B912" s="84" t="s">
        <v>167</v>
      </c>
      <c r="C912" s="85">
        <v>41245</v>
      </c>
      <c r="D912" s="84">
        <v>10357</v>
      </c>
      <c r="E912" s="86">
        <v>1167.68</v>
      </c>
    </row>
    <row r="913" spans="1:5" x14ac:dyDescent="0.25">
      <c r="A913" s="79" t="s">
        <v>162</v>
      </c>
      <c r="B913" s="80" t="s">
        <v>170</v>
      </c>
      <c r="C913" s="81">
        <v>41245</v>
      </c>
      <c r="D913" s="80">
        <v>10360</v>
      </c>
      <c r="E913" s="82">
        <v>7390.2</v>
      </c>
    </row>
    <row r="914" spans="1:5" x14ac:dyDescent="0.25">
      <c r="A914" s="83" t="s">
        <v>162</v>
      </c>
      <c r="B914" s="84" t="s">
        <v>172</v>
      </c>
      <c r="C914" s="85">
        <v>41245</v>
      </c>
      <c r="D914" s="84">
        <v>10365</v>
      </c>
      <c r="E914" s="86">
        <v>403.2</v>
      </c>
    </row>
    <row r="915" spans="1:5" x14ac:dyDescent="0.25">
      <c r="A915" s="79" t="s">
        <v>164</v>
      </c>
      <c r="B915" s="80" t="s">
        <v>171</v>
      </c>
      <c r="C915" s="81">
        <v>41245</v>
      </c>
      <c r="D915" s="80">
        <v>10367</v>
      </c>
      <c r="E915" s="82">
        <v>834.2</v>
      </c>
    </row>
    <row r="916" spans="1:5" x14ac:dyDescent="0.25">
      <c r="A916" s="83" t="s">
        <v>162</v>
      </c>
      <c r="B916" s="84" t="s">
        <v>163</v>
      </c>
      <c r="C916" s="85">
        <v>41245</v>
      </c>
      <c r="D916" s="84">
        <v>10368</v>
      </c>
      <c r="E916" s="86">
        <v>1689.78</v>
      </c>
    </row>
    <row r="917" spans="1:5" x14ac:dyDescent="0.25">
      <c r="A917" s="79" t="s">
        <v>164</v>
      </c>
      <c r="B917" s="80" t="s">
        <v>168</v>
      </c>
      <c r="C917" s="81">
        <v>41246</v>
      </c>
      <c r="D917" s="80">
        <v>10350</v>
      </c>
      <c r="E917" s="82">
        <v>642.05999999999995</v>
      </c>
    </row>
    <row r="918" spans="1:5" x14ac:dyDescent="0.25">
      <c r="A918" s="83" t="s">
        <v>162</v>
      </c>
      <c r="B918" s="84" t="s">
        <v>167</v>
      </c>
      <c r="C918" s="85">
        <v>41246</v>
      </c>
      <c r="D918" s="84">
        <v>10361</v>
      </c>
      <c r="E918" s="86">
        <v>2046.24</v>
      </c>
    </row>
    <row r="919" spans="1:5" x14ac:dyDescent="0.25">
      <c r="A919" s="79" t="s">
        <v>162</v>
      </c>
      <c r="B919" s="80" t="s">
        <v>170</v>
      </c>
      <c r="C919" s="81">
        <v>41247</v>
      </c>
      <c r="D919" s="80">
        <v>10363</v>
      </c>
      <c r="E919" s="82">
        <v>447.2</v>
      </c>
    </row>
    <row r="920" spans="1:5" x14ac:dyDescent="0.25">
      <c r="A920" s="83" t="s">
        <v>162</v>
      </c>
      <c r="B920" s="84" t="s">
        <v>167</v>
      </c>
      <c r="C920" s="85">
        <v>41247</v>
      </c>
      <c r="D920" s="84">
        <v>10364</v>
      </c>
      <c r="E920" s="86">
        <v>950</v>
      </c>
    </row>
    <row r="921" spans="1:5" x14ac:dyDescent="0.25">
      <c r="A921" s="79" t="s">
        <v>162</v>
      </c>
      <c r="B921" s="80" t="s">
        <v>169</v>
      </c>
      <c r="C921" s="81">
        <v>41252</v>
      </c>
      <c r="D921" s="80">
        <v>10369</v>
      </c>
      <c r="E921" s="82">
        <v>2390.4</v>
      </c>
    </row>
    <row r="922" spans="1:5" x14ac:dyDescent="0.25">
      <c r="A922" s="83" t="s">
        <v>164</v>
      </c>
      <c r="B922" s="84" t="s">
        <v>165</v>
      </c>
      <c r="C922" s="85">
        <v>41252</v>
      </c>
      <c r="D922" s="84">
        <v>10372</v>
      </c>
      <c r="E922" s="86">
        <v>9210.9</v>
      </c>
    </row>
    <row r="923" spans="1:5" x14ac:dyDescent="0.25">
      <c r="A923" s="79" t="s">
        <v>162</v>
      </c>
      <c r="B923" s="80" t="s">
        <v>167</v>
      </c>
      <c r="C923" s="81">
        <v>41252</v>
      </c>
      <c r="D923" s="80">
        <v>10374</v>
      </c>
      <c r="E923" s="82">
        <v>459</v>
      </c>
    </row>
    <row r="924" spans="1:5" x14ac:dyDescent="0.25">
      <c r="A924" s="83" t="s">
        <v>162</v>
      </c>
      <c r="B924" s="84" t="s">
        <v>172</v>
      </c>
      <c r="C924" s="85">
        <v>41252</v>
      </c>
      <c r="D924" s="84">
        <v>10375</v>
      </c>
      <c r="E924" s="86">
        <v>338</v>
      </c>
    </row>
    <row r="925" spans="1:5" x14ac:dyDescent="0.25">
      <c r="A925" s="79" t="s">
        <v>162</v>
      </c>
      <c r="B925" s="80" t="s">
        <v>170</v>
      </c>
      <c r="C925" s="81">
        <v>41254</v>
      </c>
      <c r="D925" s="80">
        <v>10373</v>
      </c>
      <c r="E925" s="82">
        <v>1366.4</v>
      </c>
    </row>
    <row r="926" spans="1:5" x14ac:dyDescent="0.25">
      <c r="A926" s="83" t="s">
        <v>162</v>
      </c>
      <c r="B926" s="84" t="s">
        <v>167</v>
      </c>
      <c r="C926" s="85">
        <v>41256</v>
      </c>
      <c r="D926" s="84">
        <v>10376</v>
      </c>
      <c r="E926" s="86">
        <v>399</v>
      </c>
    </row>
    <row r="927" spans="1:5" x14ac:dyDescent="0.25">
      <c r="A927" s="79" t="s">
        <v>162</v>
      </c>
      <c r="B927" s="80" t="s">
        <v>167</v>
      </c>
      <c r="C927" s="81">
        <v>41256</v>
      </c>
      <c r="D927" s="80">
        <v>10377</v>
      </c>
      <c r="E927" s="82">
        <v>863.6</v>
      </c>
    </row>
    <row r="928" spans="1:5" x14ac:dyDescent="0.25">
      <c r="A928" s="83" t="s">
        <v>162</v>
      </c>
      <c r="B928" s="84" t="s">
        <v>163</v>
      </c>
      <c r="C928" s="85">
        <v>41256</v>
      </c>
      <c r="D928" s="84">
        <v>10379</v>
      </c>
      <c r="E928" s="86">
        <v>863.28</v>
      </c>
    </row>
    <row r="929" spans="1:5" x14ac:dyDescent="0.25">
      <c r="A929" s="79" t="s">
        <v>162</v>
      </c>
      <c r="B929" s="80" t="s">
        <v>172</v>
      </c>
      <c r="C929" s="81">
        <v>41256</v>
      </c>
      <c r="D929" s="80">
        <v>10381</v>
      </c>
      <c r="E929" s="82">
        <v>112</v>
      </c>
    </row>
    <row r="930" spans="1:5" x14ac:dyDescent="0.25">
      <c r="A930" s="83" t="s">
        <v>162</v>
      </c>
      <c r="B930" s="84" t="s">
        <v>170</v>
      </c>
      <c r="C930" s="85">
        <v>41259</v>
      </c>
      <c r="D930" s="84">
        <v>10382</v>
      </c>
      <c r="E930" s="86">
        <v>2900</v>
      </c>
    </row>
    <row r="931" spans="1:5" x14ac:dyDescent="0.25">
      <c r="A931" s="79" t="s">
        <v>162</v>
      </c>
      <c r="B931" s="80" t="s">
        <v>169</v>
      </c>
      <c r="C931" s="81">
        <v>41261</v>
      </c>
      <c r="D931" s="80">
        <v>10383</v>
      </c>
      <c r="E931" s="82">
        <v>899</v>
      </c>
    </row>
    <row r="932" spans="1:5" x14ac:dyDescent="0.25">
      <c r="A932" s="83" t="s">
        <v>164</v>
      </c>
      <c r="B932" s="84" t="s">
        <v>165</v>
      </c>
      <c r="C932" s="85">
        <v>41262</v>
      </c>
      <c r="D932" s="84">
        <v>10378</v>
      </c>
      <c r="E932" s="86">
        <v>103.2</v>
      </c>
    </row>
    <row r="933" spans="1:5" x14ac:dyDescent="0.25">
      <c r="A933" s="79" t="s">
        <v>162</v>
      </c>
      <c r="B933" s="80" t="s">
        <v>172</v>
      </c>
      <c r="C933" s="81">
        <v>41263</v>
      </c>
      <c r="D933" s="80">
        <v>10384</v>
      </c>
      <c r="E933" s="82">
        <v>2222.4</v>
      </c>
    </row>
    <row r="934" spans="1:5" x14ac:dyDescent="0.25">
      <c r="A934" s="83" t="s">
        <v>162</v>
      </c>
      <c r="B934" s="84" t="s">
        <v>167</v>
      </c>
      <c r="C934" s="85">
        <v>41263</v>
      </c>
      <c r="D934" s="84">
        <v>10387</v>
      </c>
      <c r="E934" s="86">
        <v>1058.4000000000001</v>
      </c>
    </row>
    <row r="935" spans="1:5" x14ac:dyDescent="0.25">
      <c r="A935" s="79" t="s">
        <v>162</v>
      </c>
      <c r="B935" s="80" t="s">
        <v>163</v>
      </c>
      <c r="C935" s="81">
        <v>41263</v>
      </c>
      <c r="D935" s="80">
        <v>10388</v>
      </c>
      <c r="E935" s="82">
        <v>1228.8</v>
      </c>
    </row>
    <row r="936" spans="1:5" x14ac:dyDescent="0.25">
      <c r="A936" s="83" t="s">
        <v>162</v>
      </c>
      <c r="B936" s="84" t="s">
        <v>167</v>
      </c>
      <c r="C936" s="85">
        <v>41266</v>
      </c>
      <c r="D936" s="84">
        <v>10385</v>
      </c>
      <c r="E936" s="86">
        <v>691.2</v>
      </c>
    </row>
    <row r="937" spans="1:5" x14ac:dyDescent="0.25">
      <c r="A937" s="79" t="s">
        <v>162</v>
      </c>
      <c r="B937" s="80" t="s">
        <v>167</v>
      </c>
      <c r="C937" s="81">
        <v>41267</v>
      </c>
      <c r="D937" s="80">
        <v>10371</v>
      </c>
      <c r="E937" s="82">
        <v>72.959999999999994</v>
      </c>
    </row>
    <row r="938" spans="1:5" x14ac:dyDescent="0.25">
      <c r="A938" s="83" t="s">
        <v>162</v>
      </c>
      <c r="B938" s="84" t="s">
        <v>170</v>
      </c>
      <c r="C938" s="85">
        <v>41267</v>
      </c>
      <c r="D938" s="84">
        <v>10389</v>
      </c>
      <c r="E938" s="86">
        <v>1832.8</v>
      </c>
    </row>
    <row r="939" spans="1:5" x14ac:dyDescent="0.25">
      <c r="A939" s="79" t="s">
        <v>164</v>
      </c>
      <c r="B939" s="80" t="s">
        <v>166</v>
      </c>
      <c r="C939" s="81">
        <v>41268</v>
      </c>
      <c r="D939" s="80">
        <v>10386</v>
      </c>
      <c r="E939" s="82">
        <v>166</v>
      </c>
    </row>
    <row r="940" spans="1:5" x14ac:dyDescent="0.25">
      <c r="A940" s="83" t="s">
        <v>164</v>
      </c>
      <c r="B940" s="84" t="s">
        <v>168</v>
      </c>
      <c r="C940" s="85">
        <v>41269</v>
      </c>
      <c r="D940" s="84">
        <v>10390</v>
      </c>
      <c r="E940" s="86">
        <v>2090.88</v>
      </c>
    </row>
    <row r="941" spans="1:5" x14ac:dyDescent="0.25">
      <c r="A941" s="79" t="s">
        <v>164</v>
      </c>
      <c r="B941" s="80" t="s">
        <v>168</v>
      </c>
      <c r="C941" s="81">
        <v>41270</v>
      </c>
      <c r="D941" s="80">
        <v>10370</v>
      </c>
      <c r="E941" s="82">
        <v>1117.5999999999999</v>
      </c>
    </row>
    <row r="942" spans="1:5" x14ac:dyDescent="0.25">
      <c r="A942" s="83" t="s">
        <v>162</v>
      </c>
      <c r="B942" s="84" t="s">
        <v>169</v>
      </c>
      <c r="C942" s="85">
        <v>41273</v>
      </c>
      <c r="D942" s="84">
        <v>10366</v>
      </c>
      <c r="E942" s="86">
        <v>136</v>
      </c>
    </row>
    <row r="943" spans="1:5" x14ac:dyDescent="0.25">
      <c r="A943" s="87" t="s">
        <v>162</v>
      </c>
      <c r="B943" s="88" t="s">
        <v>172</v>
      </c>
      <c r="C943" s="89">
        <v>41274</v>
      </c>
      <c r="D943" s="88">
        <v>10391</v>
      </c>
      <c r="E943" s="90">
        <v>86.4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Q29"/>
  <sheetViews>
    <sheetView showGridLines="0" workbookViewId="0">
      <selection activeCell="C35" sqref="C35"/>
    </sheetView>
  </sheetViews>
  <sheetFormatPr defaultRowHeight="15" x14ac:dyDescent="0.25"/>
  <cols>
    <col min="1" max="1" width="4" customWidth="1"/>
    <col min="2" max="2" width="46.28515625" customWidth="1"/>
    <col min="3" max="3" width="61" customWidth="1"/>
    <col min="4" max="4" width="1.42578125" customWidth="1"/>
  </cols>
  <sheetData>
    <row r="1" spans="1:17" ht="51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25">
      <c r="B3" s="1" t="s">
        <v>1</v>
      </c>
    </row>
    <row r="4" spans="1:17" x14ac:dyDescent="0.25">
      <c r="B4" s="2" t="s">
        <v>2</v>
      </c>
      <c r="C4" s="3" t="s">
        <v>3</v>
      </c>
    </row>
    <row r="5" spans="1:17" x14ac:dyDescent="0.25">
      <c r="B5" s="2" t="s">
        <v>4</v>
      </c>
      <c r="C5" s="3" t="s">
        <v>67</v>
      </c>
    </row>
    <row r="6" spans="1:17" x14ac:dyDescent="0.25">
      <c r="B6" s="2" t="s">
        <v>5</v>
      </c>
      <c r="C6" s="3" t="s">
        <v>68</v>
      </c>
    </row>
    <row r="7" spans="1:17" x14ac:dyDescent="0.25">
      <c r="B7" s="2" t="s">
        <v>210</v>
      </c>
      <c r="C7" s="3" t="s">
        <v>211</v>
      </c>
    </row>
    <row r="9" spans="1:17" x14ac:dyDescent="0.25">
      <c r="B9" s="1" t="s">
        <v>6</v>
      </c>
    </row>
    <row r="10" spans="1:17" x14ac:dyDescent="0.25">
      <c r="B10" s="2" t="s">
        <v>7</v>
      </c>
      <c r="C10" s="3" t="s">
        <v>69</v>
      </c>
    </row>
    <row r="12" spans="1:17" x14ac:dyDescent="0.25">
      <c r="B12" s="1" t="s">
        <v>8</v>
      </c>
    </row>
    <row r="13" spans="1:17" x14ac:dyDescent="0.25">
      <c r="B13" s="2" t="s">
        <v>9</v>
      </c>
      <c r="C13" s="3" t="s">
        <v>10</v>
      </c>
    </row>
    <row r="14" spans="1:17" x14ac:dyDescent="0.25">
      <c r="B14" s="2" t="s">
        <v>11</v>
      </c>
      <c r="C14" s="3" t="s">
        <v>12</v>
      </c>
    </row>
    <row r="15" spans="1:17" x14ac:dyDescent="0.25">
      <c r="B15" s="2" t="s">
        <v>13</v>
      </c>
      <c r="C15" s="3" t="s">
        <v>14</v>
      </c>
    </row>
    <row r="16" spans="1:17" x14ac:dyDescent="0.25">
      <c r="B16" s="2" t="s">
        <v>15</v>
      </c>
      <c r="C16" s="3" t="s">
        <v>16</v>
      </c>
    </row>
    <row r="17" spans="2:3" x14ac:dyDescent="0.25">
      <c r="B17" s="2" t="s">
        <v>17</v>
      </c>
      <c r="C17" s="3" t="s">
        <v>18</v>
      </c>
    </row>
    <row r="18" spans="2:3" x14ac:dyDescent="0.25">
      <c r="B18" s="2" t="s">
        <v>19</v>
      </c>
      <c r="C18" s="3" t="s">
        <v>20</v>
      </c>
    </row>
    <row r="19" spans="2:3" x14ac:dyDescent="0.25">
      <c r="B19" s="2" t="s">
        <v>21</v>
      </c>
      <c r="C19" s="3" t="s">
        <v>70</v>
      </c>
    </row>
    <row r="20" spans="2:3" x14ac:dyDescent="0.25">
      <c r="B20" s="2" t="s">
        <v>22</v>
      </c>
      <c r="C20" s="3" t="s">
        <v>71</v>
      </c>
    </row>
    <row r="21" spans="2:3" x14ac:dyDescent="0.25">
      <c r="B21" s="2" t="s">
        <v>23</v>
      </c>
      <c r="C21" s="3" t="s">
        <v>24</v>
      </c>
    </row>
    <row r="22" spans="2:3" x14ac:dyDescent="0.25">
      <c r="B22" s="2" t="s">
        <v>25</v>
      </c>
      <c r="C22" s="3" t="s">
        <v>26</v>
      </c>
    </row>
    <row r="23" spans="2:3" x14ac:dyDescent="0.25">
      <c r="B23" s="2" t="s">
        <v>27</v>
      </c>
      <c r="C23" s="3" t="s">
        <v>28</v>
      </c>
    </row>
    <row r="24" spans="2:3" x14ac:dyDescent="0.25">
      <c r="B24" s="2" t="s">
        <v>29</v>
      </c>
      <c r="C24" s="3" t="s">
        <v>30</v>
      </c>
    </row>
    <row r="25" spans="2:3" x14ac:dyDescent="0.25">
      <c r="B25" s="2" t="s">
        <v>31</v>
      </c>
      <c r="C25" s="3" t="s">
        <v>32</v>
      </c>
    </row>
    <row r="26" spans="2:3" x14ac:dyDescent="0.25">
      <c r="B26" s="2" t="s">
        <v>33</v>
      </c>
      <c r="C26" s="3" t="s">
        <v>34</v>
      </c>
    </row>
    <row r="27" spans="2:3" x14ac:dyDescent="0.25">
      <c r="B27" s="2"/>
      <c r="C27" s="3"/>
    </row>
    <row r="28" spans="2:3" x14ac:dyDescent="0.25">
      <c r="B28" s="1" t="s">
        <v>35</v>
      </c>
    </row>
    <row r="29" spans="2:3" x14ac:dyDescent="0.25">
      <c r="B29" s="2" t="s">
        <v>36</v>
      </c>
      <c r="C29" s="3" t="s">
        <v>37</v>
      </c>
    </row>
  </sheetData>
  <hyperlinks>
    <hyperlink ref="C5" r:id="rId1" display="http://www.myonlinetraininghub.com/category/excel-charts" xr:uid="{CBA3C5AE-F901-47B0-B67E-A1783E05F6E4}"/>
    <hyperlink ref="C6" r:id="rId2" display="http://www.myonlinetraininghub.com/category/excel-dashboard" xr:uid="{D7A546FB-FBA8-40D4-B30C-D5713B79236C}"/>
    <hyperlink ref="C20" r:id="rId3" xr:uid="{038998E4-0014-4A81-9203-5D2ADFA68058}"/>
    <hyperlink ref="C10" r:id="rId4" display="http://www.myonlinetraininghub.com/excel-webinars" xr:uid="{59ED9355-3D75-41BB-B4EF-7AAAE7367134}"/>
    <hyperlink ref="C29" r:id="rId5" xr:uid="{EADAD965-8DC6-45D9-8D53-73D3EF04FEC7}"/>
    <hyperlink ref="C19" r:id="rId6" xr:uid="{F227F448-016C-426E-970F-EAAAF5E08AD1}"/>
    <hyperlink ref="C4" r:id="rId7" xr:uid="{C3E484EE-D98F-4674-B98D-9E57D1B1F041}"/>
    <hyperlink ref="C13" r:id="rId8" xr:uid="{A507D987-5B9B-4B33-A65C-9356F3F705C6}"/>
    <hyperlink ref="C14" r:id="rId9" xr:uid="{53486588-E007-491F-BC15-4442DD57ABF1}"/>
    <hyperlink ref="C15" r:id="rId10" xr:uid="{C85AE476-008D-4A1D-B7FD-5313A0299D82}"/>
    <hyperlink ref="C16" r:id="rId11" xr:uid="{FB8E88B7-A576-49D4-B6BB-3BA1DC493EAD}"/>
    <hyperlink ref="C17" r:id="rId12" xr:uid="{0156FA2A-8263-4734-A72F-E24048BF94FF}"/>
    <hyperlink ref="C18" r:id="rId13" xr:uid="{3713E75B-1796-435A-BD92-229997677D60}"/>
    <hyperlink ref="C21" r:id="rId14" xr:uid="{AB20A9AD-BAA2-450A-820A-F6FF148068C0}"/>
    <hyperlink ref="C22" r:id="rId15" xr:uid="{CEC07DA0-3EFD-41D1-AD4A-F5B7FA220682}"/>
    <hyperlink ref="C23" r:id="rId16" xr:uid="{047D8E6A-BC21-4621-84A0-758CE29BEFC6}"/>
    <hyperlink ref="C24" r:id="rId17" xr:uid="{2256B14F-C23D-43ED-B65A-1A2AB6EA7DCB}"/>
    <hyperlink ref="C25" r:id="rId18" xr:uid="{D07AA9E9-95A5-492A-A118-A728D44F4904}"/>
    <hyperlink ref="C26" r:id="rId19" xr:uid="{FEA884D9-F3FA-4C59-8E42-6C0A8BE7329D}"/>
  </hyperlinks>
  <pageMargins left="0.7" right="0.7" top="0.75" bottom="0.75" header="0.3" footer="0.3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4ec5a1a-e29c-407e-9660-cb4eaaff03ab"/>
    <ds:schemaRef ds:uri="http://purl.org/dc/elements/1.1/"/>
    <ds:schemaRef ds:uri="98587d8b-32ff-4694-8d3a-6f66eb643b0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Copyright</vt:lpstr>
      <vt:lpstr>Function List</vt:lpstr>
      <vt:lpstr>Excel IF &amp; IFS</vt:lpstr>
      <vt:lpstr>IF AND OR</vt:lpstr>
      <vt:lpstr>SUMIFS</vt:lpstr>
      <vt:lpstr>XLOOKUP</vt:lpstr>
      <vt:lpstr>INDEX &amp; MATCH</vt:lpstr>
      <vt:lpstr>FILTER</vt:lpstr>
      <vt:lpstr>IFERROR</vt:lpstr>
      <vt:lpstr>EOMONTH &amp; EDATE</vt:lpstr>
      <vt:lpstr>NETWORKDAYS.INTL</vt:lpstr>
      <vt:lpstr>GETPIVOTDATA</vt:lpstr>
      <vt:lpstr>UNIQUE Function</vt:lpstr>
      <vt:lpstr>SORT Function</vt:lpstr>
      <vt:lpstr>SEQUENCE Function</vt:lpstr>
      <vt:lpstr>Functions Not Required</vt:lpstr>
      <vt:lpstr>GPD Source Data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2019-12-23T04:48:23Z</dcterms:created>
  <dcterms:modified xsi:type="dcterms:W3CDTF">2022-12-09T02:20:01Z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