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V10" i="1" l="1"/>
  <c r="V22" i="1"/>
  <c r="V19" i="1"/>
  <c r="V15" i="1"/>
  <c r="V12" i="1"/>
  <c r="S8" i="1"/>
  <c r="V6" i="1"/>
  <c r="S9" i="1"/>
  <c r="S20" i="1"/>
  <c r="H19" i="1"/>
  <c r="I19" i="1" s="1"/>
  <c r="F20" i="1"/>
  <c r="H18" i="1"/>
  <c r="I18" i="1" s="1"/>
  <c r="H17" i="1"/>
  <c r="I17" i="1" s="1"/>
  <c r="AC4" i="1"/>
  <c r="AD4" i="1" s="1"/>
  <c r="AC5" i="1"/>
  <c r="AD5" i="1" s="1"/>
  <c r="AC6" i="1"/>
  <c r="AD6" i="1" s="1"/>
  <c r="AC3" i="1"/>
  <c r="AD3" i="1" s="1"/>
  <c r="K16" i="1"/>
  <c r="M4" i="1"/>
  <c r="N4" i="1" s="1"/>
  <c r="P4" i="1" s="1"/>
  <c r="M5" i="1"/>
  <c r="N5" i="1" s="1"/>
  <c r="P5" i="1" s="1"/>
  <c r="M6" i="1"/>
  <c r="N6" i="1" s="1"/>
  <c r="P6" i="1" s="1"/>
  <c r="M7" i="1"/>
  <c r="N7" i="1" s="1"/>
  <c r="P7" i="1" s="1"/>
  <c r="M8" i="1"/>
  <c r="N8" i="1" s="1"/>
  <c r="P8" i="1" s="1"/>
  <c r="M9" i="1"/>
  <c r="N9" i="1" s="1"/>
  <c r="P9" i="1" s="1"/>
  <c r="M10" i="1"/>
  <c r="N10" i="1" s="1"/>
  <c r="P10" i="1" s="1"/>
  <c r="M11" i="1"/>
  <c r="N11" i="1" s="1"/>
  <c r="P11" i="1" s="1"/>
  <c r="M12" i="1"/>
  <c r="N12" i="1" s="1"/>
  <c r="P12" i="1" s="1"/>
  <c r="M13" i="1"/>
  <c r="N13" i="1" s="1"/>
  <c r="P13" i="1" s="1"/>
  <c r="M14" i="1"/>
  <c r="N14" i="1" s="1"/>
  <c r="P14" i="1" s="1"/>
  <c r="M15" i="1"/>
  <c r="N15" i="1" s="1"/>
  <c r="P15" i="1" s="1"/>
  <c r="M3" i="1"/>
  <c r="N3" i="1" s="1"/>
  <c r="P3" i="1" s="1"/>
  <c r="H4" i="1"/>
  <c r="I4" i="1" s="1"/>
  <c r="H5" i="1"/>
  <c r="I5" i="1" s="1"/>
  <c r="H6" i="1"/>
  <c r="H7" i="1"/>
  <c r="I7" i="1" s="1"/>
  <c r="H8" i="1"/>
  <c r="I8" i="1" s="1"/>
  <c r="H9" i="1"/>
  <c r="I9" i="1" s="1"/>
  <c r="H10" i="1"/>
  <c r="I10" i="1" s="1"/>
  <c r="H11" i="1"/>
  <c r="I11" i="1" s="1"/>
  <c r="H12" i="1"/>
  <c r="I12" i="1" s="1"/>
  <c r="H13" i="1"/>
  <c r="I13" i="1" s="1"/>
  <c r="H14" i="1"/>
  <c r="I14" i="1" s="1"/>
  <c r="H15" i="1"/>
  <c r="I15" i="1" s="1"/>
  <c r="H16" i="1"/>
  <c r="I16" i="1" s="1"/>
  <c r="H3" i="1"/>
  <c r="I3" i="1" s="1"/>
  <c r="B15" i="1"/>
  <c r="C11" i="1"/>
  <c r="C4" i="1"/>
  <c r="D4" i="1" s="1"/>
  <c r="C5" i="1"/>
  <c r="D5" i="1" s="1"/>
  <c r="C6" i="1"/>
  <c r="C7" i="1"/>
  <c r="D7" i="1" s="1"/>
  <c r="C8" i="1"/>
  <c r="C9" i="1"/>
  <c r="C10" i="1"/>
  <c r="D10" i="1" s="1"/>
  <c r="C3" i="1"/>
  <c r="D3" i="1" s="1"/>
  <c r="S15" i="1" l="1"/>
  <c r="S12" i="1"/>
  <c r="AC7" i="1"/>
  <c r="AD7" i="1" s="1"/>
  <c r="AE7" i="1" s="1"/>
  <c r="C15" i="1"/>
  <c r="V5" i="1" s="1"/>
  <c r="H20" i="1"/>
  <c r="H21" i="1" s="1"/>
  <c r="I6" i="1"/>
  <c r="I20" i="1" s="1"/>
  <c r="S14" i="1"/>
  <c r="D11" i="1"/>
  <c r="P16" i="1"/>
  <c r="N16" i="1"/>
  <c r="P17" i="1" s="1"/>
  <c r="M16" i="1"/>
  <c r="M17" i="1" s="1"/>
  <c r="S13" i="1" s="1"/>
  <c r="S16" i="1" l="1"/>
  <c r="S22" i="1" s="1"/>
</calcChain>
</file>

<file path=xl/sharedStrings.xml><?xml version="1.0" encoding="utf-8"?>
<sst xmlns="http://schemas.openxmlformats.org/spreadsheetml/2006/main" count="106" uniqueCount="78">
  <si>
    <t>Concepto</t>
  </si>
  <si>
    <t>Presupuesto</t>
  </si>
  <si>
    <t>Mensual</t>
  </si>
  <si>
    <t>Anual</t>
  </si>
  <si>
    <t>Gas</t>
  </si>
  <si>
    <t>Luz</t>
  </si>
  <si>
    <t>Telefono</t>
  </si>
  <si>
    <t>Renta</t>
  </si>
  <si>
    <t>Papelería</t>
  </si>
  <si>
    <t>Seguro Social</t>
  </si>
  <si>
    <t>Sueldos</t>
  </si>
  <si>
    <t>Limpiesa</t>
  </si>
  <si>
    <t>Total</t>
  </si>
  <si>
    <t>Costo unitario</t>
  </si>
  <si>
    <t>Numero de unidades</t>
  </si>
  <si>
    <t>Motosicleta</t>
  </si>
  <si>
    <t>Cubiertos</t>
  </si>
  <si>
    <t>Plancha</t>
  </si>
  <si>
    <t>Estufa</t>
  </si>
  <si>
    <t>Refrigerador</t>
  </si>
  <si>
    <t>Horno de Microndas</t>
  </si>
  <si>
    <t>Caja registradora</t>
  </si>
  <si>
    <t>Computadora</t>
  </si>
  <si>
    <t>Archiveros</t>
  </si>
  <si>
    <t>Escritorios</t>
  </si>
  <si>
    <t>Sillas de oficina</t>
  </si>
  <si>
    <t>Extractores</t>
  </si>
  <si>
    <t xml:space="preserve">Enpaques </t>
  </si>
  <si>
    <t>Estantes</t>
  </si>
  <si>
    <t>Mesa y 4 Sillas</t>
  </si>
  <si>
    <t>Monto</t>
  </si>
  <si>
    <t>Año 2014</t>
  </si>
  <si>
    <t>Año 2015</t>
  </si>
  <si>
    <t>Depreciacion</t>
  </si>
  <si>
    <t>Valor final</t>
  </si>
  <si>
    <t>Activo Corriente</t>
  </si>
  <si>
    <t>Caja</t>
  </si>
  <si>
    <t>Bancos</t>
  </si>
  <si>
    <t>Gastos Pagados por Anticipado</t>
  </si>
  <si>
    <t>Total Activos Corrientes</t>
  </si>
  <si>
    <t>Activo Fijo</t>
  </si>
  <si>
    <t>Total Activo Fijo</t>
  </si>
  <si>
    <t>Total de Activo</t>
  </si>
  <si>
    <t>Pasivo Corriente</t>
  </si>
  <si>
    <t>Gastos de Produccion</t>
  </si>
  <si>
    <t>Pasivo Fijo</t>
  </si>
  <si>
    <t>Deudas a largo plazo</t>
  </si>
  <si>
    <t>Capital</t>
  </si>
  <si>
    <t>Total de pasivo</t>
  </si>
  <si>
    <t xml:space="preserve">total de pasivo  circulante </t>
  </si>
  <si>
    <t>utilidad del ejercicio</t>
  </si>
  <si>
    <t>Paquete desayuno</t>
  </si>
  <si>
    <t>Desayuno a la carta</t>
  </si>
  <si>
    <t>Comida a la carta</t>
  </si>
  <si>
    <t>Presio unitari</t>
  </si>
  <si>
    <t>Unidades por mes</t>
  </si>
  <si>
    <t>Paquete comida</t>
  </si>
  <si>
    <t>Monto final por mes</t>
  </si>
  <si>
    <t>Monto anual</t>
  </si>
  <si>
    <t>Remodelacion</t>
  </si>
  <si>
    <t>Gastos Varios</t>
  </si>
  <si>
    <t>El sabor politecnico</t>
  </si>
  <si>
    <t>Estado de situacion Financiera</t>
  </si>
  <si>
    <t>Diciembre 2013 a Diciembre 2014</t>
  </si>
  <si>
    <t>Iva por cobrar.</t>
  </si>
  <si>
    <t>Equipo de oficina</t>
  </si>
  <si>
    <t>Equipo de transporte</t>
  </si>
  <si>
    <t>Inmobiliario</t>
  </si>
  <si>
    <t>Activo diferido</t>
  </si>
  <si>
    <t>Rentas anticipadas</t>
  </si>
  <si>
    <t>Total de Activo diferido</t>
  </si>
  <si>
    <t>Resta anticipada</t>
  </si>
  <si>
    <t>Proveedores</t>
  </si>
  <si>
    <t>Costos de produccion</t>
  </si>
  <si>
    <t>Total de pasivo Fijo</t>
  </si>
  <si>
    <t>Impuestos y certificado</t>
  </si>
  <si>
    <t>Gastos de administracion</t>
  </si>
  <si>
    <t>Total de capital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</si>
</sst>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$&quot;* #,##0.00_-;\-&quot;$&quot;* #,##0.00_-;_-&quot;$&quot;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0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5">
    <xf numFmtId="0" fontId="0" fillId="0" borderId="0" xfId="0"/>
    <xf numFmtId="0" fontId="3" fillId="3" borderId="1" xfId="0" applyFont="1" applyFill="1" applyBorder="1" applyAlignment="1">
      <alignment horizontal="center"/>
    </xf>
    <xf numFmtId="0" fontId="3" fillId="3" borderId="1" xfId="0" applyFont="1" applyFill="1" applyBorder="1"/>
    <xf numFmtId="0" fontId="0" fillId="5" borderId="1" xfId="0" applyFill="1" applyBorder="1" applyAlignment="1">
      <alignment horizontal="right"/>
    </xf>
    <xf numFmtId="0" fontId="0" fillId="5" borderId="1" xfId="0" applyFill="1" applyBorder="1"/>
    <xf numFmtId="0" fontId="2" fillId="6" borderId="1" xfId="0" applyFont="1" applyFill="1" applyBorder="1" applyAlignment="1">
      <alignment horizontal="right"/>
    </xf>
    <xf numFmtId="0" fontId="2" fillId="6" borderId="1" xfId="0" applyFont="1" applyFill="1" applyBorder="1"/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 wrapText="1"/>
    </xf>
    <xf numFmtId="9" fontId="0" fillId="5" borderId="1" xfId="0" applyNumberFormat="1" applyFill="1" applyBorder="1" applyAlignment="1">
      <alignment horizontal="center"/>
    </xf>
    <xf numFmtId="44" fontId="0" fillId="5" borderId="1" xfId="1" applyFont="1" applyFill="1" applyBorder="1"/>
    <xf numFmtId="44" fontId="0" fillId="5" borderId="1" xfId="1" applyFont="1" applyFill="1" applyBorder="1" applyAlignment="1">
      <alignment horizontal="center"/>
    </xf>
    <xf numFmtId="44" fontId="2" fillId="6" borderId="1" xfId="1" applyFont="1" applyFill="1" applyBorder="1" applyAlignment="1">
      <alignment horizontal="center"/>
    </xf>
    <xf numFmtId="44" fontId="2" fillId="6" borderId="1" xfId="1" applyFont="1" applyFill="1" applyBorder="1"/>
    <xf numFmtId="44" fontId="0" fillId="5" borderId="1" xfId="1" applyFont="1" applyFill="1" applyBorder="1" applyAlignment="1">
      <alignment horizontal="right"/>
    </xf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0" fillId="2" borderId="1" xfId="0" applyFill="1" applyBorder="1"/>
    <xf numFmtId="0" fontId="3" fillId="3" borderId="2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0" fillId="5" borderId="1" xfId="1" applyNumberFormat="1" applyFont="1" applyFill="1" applyBorder="1" applyAlignment="1">
      <alignment horizontal="center"/>
    </xf>
    <xf numFmtId="44" fontId="0" fillId="0" borderId="0" xfId="0" applyNumberFormat="1"/>
    <xf numFmtId="0" fontId="0" fillId="5" borderId="1" xfId="0" applyFill="1" applyBorder="1" applyAlignment="1">
      <alignment horizontal="left"/>
    </xf>
    <xf numFmtId="44" fontId="0" fillId="2" borderId="1" xfId="1" applyFont="1" applyFill="1" applyBorder="1"/>
    <xf numFmtId="0" fontId="0" fillId="2" borderId="1" xfId="0" applyFill="1" applyBorder="1" applyAlignment="1">
      <alignment horizontal="left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4"/>
  <sheetViews>
    <sheetView tabSelected="1" topLeftCell="R1" workbookViewId="0">
      <selection activeCell="V7" sqref="V7"/>
    </sheetView>
  </sheetViews>
  <sheetFormatPr baseColWidth="10" defaultRowHeight="15" x14ac:dyDescent="0.25"/>
  <cols>
    <col min="1" max="1" width="12.42578125" customWidth="1"/>
    <col min="2" max="2" width="11.5703125" bestFit="1" customWidth="1"/>
    <col min="3" max="3" width="12.5703125" bestFit="1" customWidth="1"/>
    <col min="5" max="5" width="18.85546875" bestFit="1" customWidth="1"/>
    <col min="8" max="8" width="12.5703125" bestFit="1" customWidth="1"/>
    <col min="10" max="10" width="18.85546875" bestFit="1" customWidth="1"/>
    <col min="12" max="12" width="12.5703125" bestFit="1" customWidth="1"/>
    <col min="15" max="15" width="12.5703125" bestFit="1" customWidth="1"/>
    <col min="18" max="18" width="28.42578125" bestFit="1" customWidth="1"/>
    <col min="19" max="19" width="14.140625" bestFit="1" customWidth="1"/>
    <col min="20" max="20" width="3.5703125" customWidth="1"/>
    <col min="21" max="21" width="30.42578125" bestFit="1" customWidth="1"/>
    <col min="22" max="22" width="12.5703125" bestFit="1" customWidth="1"/>
    <col min="26" max="26" width="18" bestFit="1" customWidth="1"/>
    <col min="27" max="27" width="12.85546875" bestFit="1" customWidth="1"/>
    <col min="28" max="28" width="17" bestFit="1" customWidth="1"/>
    <col min="29" max="29" width="19" bestFit="1" customWidth="1"/>
    <col min="30" max="31" width="12.5703125" bestFit="1" customWidth="1"/>
  </cols>
  <sheetData>
    <row r="1" spans="1:31" x14ac:dyDescent="0.25">
      <c r="A1" s="1" t="s">
        <v>0</v>
      </c>
      <c r="B1" s="1" t="s">
        <v>1</v>
      </c>
      <c r="C1" s="1"/>
      <c r="E1" s="7" t="s">
        <v>0</v>
      </c>
      <c r="F1" s="8" t="s">
        <v>13</v>
      </c>
      <c r="G1" s="8" t="s">
        <v>14</v>
      </c>
      <c r="H1" s="7" t="s">
        <v>12</v>
      </c>
      <c r="J1" s="15" t="s">
        <v>0</v>
      </c>
      <c r="K1" s="15" t="s">
        <v>31</v>
      </c>
      <c r="L1" s="15"/>
      <c r="M1" s="15"/>
      <c r="N1" s="15" t="s">
        <v>32</v>
      </c>
      <c r="O1" s="15"/>
      <c r="P1" s="15"/>
      <c r="R1" s="16" t="s">
        <v>61</v>
      </c>
      <c r="S1" s="16"/>
      <c r="T1" s="16"/>
      <c r="U1" s="16"/>
      <c r="V1" s="16"/>
      <c r="Z1" s="1" t="s">
        <v>0</v>
      </c>
      <c r="AA1" s="18" t="s">
        <v>1</v>
      </c>
      <c r="AB1" s="19"/>
      <c r="AC1" s="19"/>
      <c r="AD1" s="19"/>
    </row>
    <row r="2" spans="1:31" x14ac:dyDescent="0.25">
      <c r="A2" s="1"/>
      <c r="B2" s="2" t="s">
        <v>2</v>
      </c>
      <c r="C2" s="2" t="s">
        <v>3</v>
      </c>
      <c r="E2" s="7"/>
      <c r="F2" s="8"/>
      <c r="G2" s="8"/>
      <c r="H2" s="7"/>
      <c r="J2" s="15"/>
      <c r="K2" s="16" t="s">
        <v>30</v>
      </c>
      <c r="L2" s="16" t="s">
        <v>33</v>
      </c>
      <c r="M2" s="16" t="s">
        <v>34</v>
      </c>
      <c r="N2" s="16" t="s">
        <v>30</v>
      </c>
      <c r="O2" s="16" t="s">
        <v>33</v>
      </c>
      <c r="P2" s="16" t="s">
        <v>34</v>
      </c>
      <c r="R2" s="16" t="s">
        <v>62</v>
      </c>
      <c r="S2" s="16"/>
      <c r="T2" s="16"/>
      <c r="U2" s="16" t="s">
        <v>63</v>
      </c>
      <c r="V2" s="16"/>
      <c r="Z2" s="1"/>
      <c r="AA2" s="2" t="s">
        <v>54</v>
      </c>
      <c r="AB2" s="2" t="s">
        <v>55</v>
      </c>
      <c r="AC2" s="2" t="s">
        <v>57</v>
      </c>
      <c r="AD2" s="2" t="s">
        <v>58</v>
      </c>
    </row>
    <row r="3" spans="1:31" x14ac:dyDescent="0.25">
      <c r="A3" s="3" t="s">
        <v>4</v>
      </c>
      <c r="B3" s="10">
        <v>1500</v>
      </c>
      <c r="C3" s="10">
        <f>B3*12</f>
        <v>18000</v>
      </c>
      <c r="D3" s="21">
        <f>C3*16%</f>
        <v>2880</v>
      </c>
      <c r="E3" s="3" t="s">
        <v>15</v>
      </c>
      <c r="F3" s="10">
        <v>12000</v>
      </c>
      <c r="G3" s="4">
        <v>2</v>
      </c>
      <c r="H3" s="10">
        <f>F3*G3</f>
        <v>24000</v>
      </c>
      <c r="I3" s="21">
        <f>H3*16%</f>
        <v>3840</v>
      </c>
      <c r="J3" s="3" t="s">
        <v>15</v>
      </c>
      <c r="K3" s="11">
        <v>12000</v>
      </c>
      <c r="L3" s="9">
        <v>0.25</v>
      </c>
      <c r="M3" s="11">
        <f>(K3*(100%-L3))</f>
        <v>9000</v>
      </c>
      <c r="N3" s="11">
        <f>M3</f>
        <v>9000</v>
      </c>
      <c r="O3" s="9">
        <v>0.25</v>
      </c>
      <c r="P3" s="11">
        <f>(N3*(100%-O3))</f>
        <v>6750</v>
      </c>
      <c r="R3" s="4" t="s">
        <v>35</v>
      </c>
      <c r="S3" s="4"/>
      <c r="T3" s="4"/>
      <c r="U3" s="4" t="s">
        <v>43</v>
      </c>
      <c r="V3" s="4"/>
      <c r="Z3" s="3" t="s">
        <v>51</v>
      </c>
      <c r="AA3" s="10">
        <v>30</v>
      </c>
      <c r="AB3" s="20">
        <v>400</v>
      </c>
      <c r="AC3" s="10">
        <f>AA3*AB3</f>
        <v>12000</v>
      </c>
      <c r="AD3" s="10">
        <f>AC3*12</f>
        <v>144000</v>
      </c>
    </row>
    <row r="4" spans="1:31" x14ac:dyDescent="0.25">
      <c r="A4" s="3" t="s">
        <v>5</v>
      </c>
      <c r="B4" s="10">
        <v>900</v>
      </c>
      <c r="C4" s="10">
        <f t="shared" ref="C4:C11" si="0">B4*12</f>
        <v>10800</v>
      </c>
      <c r="D4" s="21">
        <f>C4*16%</f>
        <v>1728</v>
      </c>
      <c r="E4" s="3" t="s">
        <v>29</v>
      </c>
      <c r="F4" s="10">
        <v>1100</v>
      </c>
      <c r="G4" s="4">
        <v>6</v>
      </c>
      <c r="H4" s="10">
        <f t="shared" ref="H4:H19" si="1">F4*G4</f>
        <v>6600</v>
      </c>
      <c r="I4" s="21">
        <f t="shared" ref="I4:I19" si="2">H4*16%</f>
        <v>1056</v>
      </c>
      <c r="J4" s="3" t="s">
        <v>29</v>
      </c>
      <c r="K4" s="11">
        <v>1100</v>
      </c>
      <c r="L4" s="9">
        <v>0.1</v>
      </c>
      <c r="M4" s="11">
        <f t="shared" ref="M4:M15" si="3">(K4*(100%-L4))</f>
        <v>990</v>
      </c>
      <c r="N4" s="11">
        <f t="shared" ref="N4:N15" si="4">M4</f>
        <v>990</v>
      </c>
      <c r="O4" s="9">
        <v>0.1</v>
      </c>
      <c r="P4" s="11">
        <f t="shared" ref="P4:P15" si="5">(N4*(100%-O4))</f>
        <v>891</v>
      </c>
      <c r="R4" s="3" t="s">
        <v>36</v>
      </c>
      <c r="S4" s="10">
        <v>1000</v>
      </c>
      <c r="T4" s="4"/>
      <c r="U4" s="3" t="s">
        <v>72</v>
      </c>
      <c r="V4" s="10">
        <v>15000</v>
      </c>
      <c r="Z4" s="3" t="s">
        <v>56</v>
      </c>
      <c r="AA4" s="10">
        <v>40</v>
      </c>
      <c r="AB4" s="20">
        <v>500</v>
      </c>
      <c r="AC4" s="10">
        <f t="shared" ref="AC4:AC6" si="6">AA4*AB4</f>
        <v>20000</v>
      </c>
      <c r="AD4" s="10">
        <f t="shared" ref="AD4:AD7" si="7">AC4*12</f>
        <v>240000</v>
      </c>
    </row>
    <row r="5" spans="1:31" x14ac:dyDescent="0.25">
      <c r="A5" s="3" t="s">
        <v>6</v>
      </c>
      <c r="B5" s="10">
        <v>1500</v>
      </c>
      <c r="C5" s="10">
        <f t="shared" si="0"/>
        <v>18000</v>
      </c>
      <c r="D5" s="21">
        <f>C5*16%</f>
        <v>2880</v>
      </c>
      <c r="E5" s="3" t="s">
        <v>16</v>
      </c>
      <c r="F5" s="10">
        <v>30</v>
      </c>
      <c r="G5" s="4">
        <v>20</v>
      </c>
      <c r="H5" s="10">
        <f t="shared" si="1"/>
        <v>600</v>
      </c>
      <c r="I5" s="21">
        <f t="shared" si="2"/>
        <v>96</v>
      </c>
      <c r="J5" s="3" t="s">
        <v>17</v>
      </c>
      <c r="K5" s="11">
        <v>4000</v>
      </c>
      <c r="L5" s="9">
        <v>0.1</v>
      </c>
      <c r="M5" s="11">
        <f t="shared" si="3"/>
        <v>3600</v>
      </c>
      <c r="N5" s="11">
        <f t="shared" si="4"/>
        <v>3600</v>
      </c>
      <c r="O5" s="9">
        <v>0.1</v>
      </c>
      <c r="P5" s="11">
        <f t="shared" si="5"/>
        <v>3240</v>
      </c>
      <c r="R5" s="3" t="s">
        <v>37</v>
      </c>
      <c r="S5" s="10">
        <v>5000</v>
      </c>
      <c r="T5" s="4"/>
      <c r="U5" s="3" t="s">
        <v>44</v>
      </c>
      <c r="V5" s="10">
        <f>C15</f>
        <v>484800</v>
      </c>
      <c r="Z5" s="3" t="s">
        <v>52</v>
      </c>
      <c r="AA5" s="10">
        <v>40</v>
      </c>
      <c r="AB5" s="20">
        <v>300</v>
      </c>
      <c r="AC5" s="10">
        <f t="shared" si="6"/>
        <v>12000</v>
      </c>
      <c r="AD5" s="10">
        <f t="shared" si="7"/>
        <v>144000</v>
      </c>
    </row>
    <row r="6" spans="1:31" x14ac:dyDescent="0.25">
      <c r="A6" s="3" t="s">
        <v>7</v>
      </c>
      <c r="B6" s="10">
        <v>15000</v>
      </c>
      <c r="C6" s="10">
        <f t="shared" si="0"/>
        <v>180000</v>
      </c>
      <c r="E6" s="3" t="s">
        <v>17</v>
      </c>
      <c r="F6" s="10">
        <v>4000</v>
      </c>
      <c r="G6" s="4">
        <v>1</v>
      </c>
      <c r="H6" s="10">
        <f t="shared" si="1"/>
        <v>4000</v>
      </c>
      <c r="I6" s="21">
        <f t="shared" si="2"/>
        <v>640</v>
      </c>
      <c r="J6" s="3" t="s">
        <v>18</v>
      </c>
      <c r="K6" s="11">
        <v>7000</v>
      </c>
      <c r="L6" s="9">
        <v>0.1</v>
      </c>
      <c r="M6" s="11">
        <f t="shared" si="3"/>
        <v>6300</v>
      </c>
      <c r="N6" s="11">
        <f t="shared" si="4"/>
        <v>6300</v>
      </c>
      <c r="O6" s="9">
        <v>0.1</v>
      </c>
      <c r="P6" s="11">
        <f t="shared" si="5"/>
        <v>5670</v>
      </c>
      <c r="R6" s="3" t="s">
        <v>38</v>
      </c>
      <c r="S6" s="10">
        <v>5000</v>
      </c>
      <c r="T6" s="4"/>
      <c r="U6" s="17" t="s">
        <v>49</v>
      </c>
      <c r="V6" s="23">
        <f>SUM(V4:V5)</f>
        <v>499800</v>
      </c>
      <c r="Z6" s="3" t="s">
        <v>53</v>
      </c>
      <c r="AA6" s="10">
        <v>50</v>
      </c>
      <c r="AB6" s="20">
        <v>400</v>
      </c>
      <c r="AC6" s="10">
        <f t="shared" si="6"/>
        <v>20000</v>
      </c>
      <c r="AD6" s="10">
        <f t="shared" si="7"/>
        <v>240000</v>
      </c>
    </row>
    <row r="7" spans="1:31" x14ac:dyDescent="0.25">
      <c r="A7" s="3" t="s">
        <v>8</v>
      </c>
      <c r="B7" s="10">
        <v>500</v>
      </c>
      <c r="C7" s="10">
        <f t="shared" si="0"/>
        <v>6000</v>
      </c>
      <c r="D7" s="21">
        <f>C7*16%</f>
        <v>960</v>
      </c>
      <c r="E7" s="3" t="s">
        <v>18</v>
      </c>
      <c r="F7" s="10">
        <v>7000</v>
      </c>
      <c r="G7" s="4">
        <v>1</v>
      </c>
      <c r="H7" s="10">
        <f t="shared" si="1"/>
        <v>7000</v>
      </c>
      <c r="I7" s="21">
        <f t="shared" si="2"/>
        <v>1120</v>
      </c>
      <c r="J7" s="3" t="s">
        <v>19</v>
      </c>
      <c r="K7" s="11">
        <v>8000</v>
      </c>
      <c r="L7" s="9">
        <v>0.1</v>
      </c>
      <c r="M7" s="11">
        <f t="shared" si="3"/>
        <v>7200</v>
      </c>
      <c r="N7" s="11">
        <f t="shared" si="4"/>
        <v>7200</v>
      </c>
      <c r="O7" s="9">
        <v>0.1</v>
      </c>
      <c r="P7" s="11">
        <f t="shared" si="5"/>
        <v>6480</v>
      </c>
      <c r="R7" s="3" t="s">
        <v>64</v>
      </c>
      <c r="S7" s="10">
        <v>122880</v>
      </c>
      <c r="T7" s="4"/>
      <c r="U7" s="4"/>
      <c r="V7" s="10"/>
      <c r="Z7" s="5" t="s">
        <v>12</v>
      </c>
      <c r="AA7" s="13"/>
      <c r="AB7" s="13"/>
      <c r="AC7" s="13">
        <f>SUM(AC3:AC6)</f>
        <v>64000</v>
      </c>
      <c r="AD7" s="13">
        <f t="shared" si="7"/>
        <v>768000</v>
      </c>
      <c r="AE7" s="21">
        <f>AD7*16%</f>
        <v>122880</v>
      </c>
    </row>
    <row r="8" spans="1:31" x14ac:dyDescent="0.25">
      <c r="A8" s="3" t="s">
        <v>9</v>
      </c>
      <c r="B8" s="10">
        <v>3000</v>
      </c>
      <c r="C8" s="10">
        <f t="shared" si="0"/>
        <v>36000</v>
      </c>
      <c r="E8" s="3" t="s">
        <v>19</v>
      </c>
      <c r="F8" s="10">
        <v>8000</v>
      </c>
      <c r="G8" s="4">
        <v>1</v>
      </c>
      <c r="H8" s="10">
        <f t="shared" si="1"/>
        <v>8000</v>
      </c>
      <c r="I8" s="21">
        <f t="shared" si="2"/>
        <v>1280</v>
      </c>
      <c r="J8" s="3" t="s">
        <v>20</v>
      </c>
      <c r="K8" s="11">
        <v>1200</v>
      </c>
      <c r="L8" s="9">
        <v>0.1</v>
      </c>
      <c r="M8" s="11">
        <f t="shared" si="3"/>
        <v>1080</v>
      </c>
      <c r="N8" s="11">
        <f t="shared" si="4"/>
        <v>1080</v>
      </c>
      <c r="O8" s="9">
        <v>0.1</v>
      </c>
      <c r="P8" s="11">
        <f t="shared" si="5"/>
        <v>972</v>
      </c>
      <c r="R8" s="3" t="s">
        <v>73</v>
      </c>
      <c r="S8" s="10">
        <f>AD7-S7</f>
        <v>645120</v>
      </c>
      <c r="T8" s="4"/>
      <c r="U8" s="4" t="s">
        <v>45</v>
      </c>
      <c r="V8" s="10"/>
      <c r="Z8" s="3"/>
      <c r="AA8" s="10"/>
      <c r="AB8" s="10"/>
      <c r="AC8" s="10"/>
      <c r="AD8" s="10"/>
    </row>
    <row r="9" spans="1:31" x14ac:dyDescent="0.25">
      <c r="A9" s="3" t="s">
        <v>10</v>
      </c>
      <c r="B9" s="10">
        <v>15000</v>
      </c>
      <c r="C9" s="10">
        <f t="shared" si="0"/>
        <v>180000</v>
      </c>
      <c r="E9" s="3" t="s">
        <v>20</v>
      </c>
      <c r="F9" s="10">
        <v>1200</v>
      </c>
      <c r="G9" s="4">
        <v>1</v>
      </c>
      <c r="H9" s="10">
        <f t="shared" si="1"/>
        <v>1200</v>
      </c>
      <c r="I9" s="21">
        <f t="shared" si="2"/>
        <v>192</v>
      </c>
      <c r="J9" s="3" t="s">
        <v>21</v>
      </c>
      <c r="K9" s="11">
        <v>4000</v>
      </c>
      <c r="L9" s="9">
        <v>0.3</v>
      </c>
      <c r="M9" s="11">
        <f t="shared" si="3"/>
        <v>2800</v>
      </c>
      <c r="N9" s="11">
        <f t="shared" si="4"/>
        <v>2800</v>
      </c>
      <c r="O9" s="9">
        <v>0.3</v>
      </c>
      <c r="P9" s="11">
        <f t="shared" si="5"/>
        <v>1959.9999999999998</v>
      </c>
      <c r="R9" s="24" t="s">
        <v>39</v>
      </c>
      <c r="S9" s="23">
        <f>SUM(S4:S8)</f>
        <v>779000</v>
      </c>
      <c r="T9" s="4"/>
      <c r="U9" s="3" t="s">
        <v>46</v>
      </c>
      <c r="V9" s="10">
        <v>200000</v>
      </c>
      <c r="Z9" s="3"/>
      <c r="AA9" s="10"/>
      <c r="AB9" s="10"/>
      <c r="AC9" s="10"/>
      <c r="AD9" s="10"/>
    </row>
    <row r="10" spans="1:31" x14ac:dyDescent="0.25">
      <c r="A10" s="3" t="s">
        <v>11</v>
      </c>
      <c r="B10" s="10">
        <v>1000</v>
      </c>
      <c r="C10" s="10">
        <f t="shared" si="0"/>
        <v>12000</v>
      </c>
      <c r="D10" s="21">
        <f>C10*16%</f>
        <v>1920</v>
      </c>
      <c r="E10" s="3" t="s">
        <v>21</v>
      </c>
      <c r="F10" s="10">
        <v>4000</v>
      </c>
      <c r="G10" s="4">
        <v>1</v>
      </c>
      <c r="H10" s="10">
        <f t="shared" si="1"/>
        <v>4000</v>
      </c>
      <c r="I10" s="21">
        <f t="shared" si="2"/>
        <v>640</v>
      </c>
      <c r="J10" s="3" t="s">
        <v>22</v>
      </c>
      <c r="K10" s="11">
        <v>7000</v>
      </c>
      <c r="L10" s="9">
        <v>0.3</v>
      </c>
      <c r="M10" s="11">
        <f t="shared" si="3"/>
        <v>4900</v>
      </c>
      <c r="N10" s="11">
        <f t="shared" si="4"/>
        <v>4900</v>
      </c>
      <c r="O10" s="9">
        <v>0.3</v>
      </c>
      <c r="P10" s="11">
        <f t="shared" si="5"/>
        <v>3430</v>
      </c>
      <c r="R10" s="4"/>
      <c r="S10" s="10"/>
      <c r="T10" s="4"/>
      <c r="U10" s="17" t="s">
        <v>74</v>
      </c>
      <c r="V10" s="23">
        <f>SUM(V9)</f>
        <v>200000</v>
      </c>
      <c r="Z10" s="3"/>
      <c r="AA10" s="10"/>
      <c r="AB10" s="10"/>
      <c r="AC10" s="10"/>
      <c r="AD10" s="10"/>
    </row>
    <row r="11" spans="1:31" x14ac:dyDescent="0.25">
      <c r="A11" s="3" t="s">
        <v>27</v>
      </c>
      <c r="B11" s="10">
        <v>2000</v>
      </c>
      <c r="C11" s="10">
        <f t="shared" si="0"/>
        <v>24000</v>
      </c>
      <c r="D11" s="21">
        <f>C11*16%</f>
        <v>3840</v>
      </c>
      <c r="E11" s="3" t="s">
        <v>22</v>
      </c>
      <c r="F11" s="10">
        <v>7000</v>
      </c>
      <c r="G11" s="4">
        <v>3</v>
      </c>
      <c r="H11" s="10">
        <f t="shared" si="1"/>
        <v>21000</v>
      </c>
      <c r="I11" s="21">
        <f t="shared" si="2"/>
        <v>3360</v>
      </c>
      <c r="J11" s="3" t="s">
        <v>23</v>
      </c>
      <c r="K11" s="11">
        <v>500</v>
      </c>
      <c r="L11" s="9">
        <v>0.1</v>
      </c>
      <c r="M11" s="11">
        <f t="shared" si="3"/>
        <v>450</v>
      </c>
      <c r="N11" s="11">
        <f t="shared" si="4"/>
        <v>450</v>
      </c>
      <c r="O11" s="9">
        <v>0.1</v>
      </c>
      <c r="P11" s="11">
        <f t="shared" si="5"/>
        <v>405</v>
      </c>
      <c r="R11" s="4" t="s">
        <v>40</v>
      </c>
      <c r="S11" s="10"/>
      <c r="T11" s="4"/>
      <c r="U11" s="4"/>
      <c r="V11" s="10"/>
      <c r="Z11" s="3"/>
      <c r="AA11" s="10"/>
      <c r="AB11" s="10"/>
      <c r="AC11" s="10"/>
      <c r="AD11" s="10"/>
    </row>
    <row r="12" spans="1:31" x14ac:dyDescent="0.25">
      <c r="A12" s="3"/>
      <c r="B12" s="10"/>
      <c r="C12" s="14"/>
      <c r="E12" s="3" t="s">
        <v>23</v>
      </c>
      <c r="F12" s="10">
        <v>500</v>
      </c>
      <c r="G12" s="4">
        <v>2</v>
      </c>
      <c r="H12" s="10">
        <f t="shared" si="1"/>
        <v>1000</v>
      </c>
      <c r="I12" s="21">
        <f t="shared" si="2"/>
        <v>160</v>
      </c>
      <c r="J12" s="3" t="s">
        <v>24</v>
      </c>
      <c r="K12" s="11">
        <v>600</v>
      </c>
      <c r="L12" s="9">
        <v>0.1</v>
      </c>
      <c r="M12" s="11">
        <f t="shared" si="3"/>
        <v>540</v>
      </c>
      <c r="N12" s="11">
        <f t="shared" si="4"/>
        <v>540</v>
      </c>
      <c r="O12" s="9">
        <v>0.1</v>
      </c>
      <c r="P12" s="11">
        <f t="shared" si="5"/>
        <v>486</v>
      </c>
      <c r="R12" s="3" t="s">
        <v>65</v>
      </c>
      <c r="S12" s="10">
        <f>H11+H12+H13+H14</f>
        <v>23800</v>
      </c>
      <c r="T12" s="4"/>
      <c r="U12" s="17" t="s">
        <v>48</v>
      </c>
      <c r="V12" s="23">
        <f>V9+V6</f>
        <v>699800</v>
      </c>
      <c r="Z12" s="3"/>
      <c r="AA12" s="10"/>
      <c r="AB12" s="14"/>
      <c r="AC12" s="14"/>
      <c r="AD12" s="14"/>
    </row>
    <row r="13" spans="1:31" x14ac:dyDescent="0.25">
      <c r="A13" s="3"/>
      <c r="B13" s="10"/>
      <c r="C13" s="14"/>
      <c r="E13" s="3" t="s">
        <v>24</v>
      </c>
      <c r="F13" s="10">
        <v>600</v>
      </c>
      <c r="G13" s="4">
        <v>2</v>
      </c>
      <c r="H13" s="10">
        <f t="shared" si="1"/>
        <v>1200</v>
      </c>
      <c r="I13" s="21">
        <f t="shared" si="2"/>
        <v>192</v>
      </c>
      <c r="J13" s="3" t="s">
        <v>25</v>
      </c>
      <c r="K13" s="11">
        <v>300</v>
      </c>
      <c r="L13" s="9">
        <v>0.1</v>
      </c>
      <c r="M13" s="11">
        <f t="shared" si="3"/>
        <v>270</v>
      </c>
      <c r="N13" s="11">
        <f t="shared" si="4"/>
        <v>270</v>
      </c>
      <c r="O13" s="9">
        <v>0.1</v>
      </c>
      <c r="P13" s="11">
        <f t="shared" si="5"/>
        <v>243</v>
      </c>
      <c r="R13" s="3" t="s">
        <v>33</v>
      </c>
      <c r="S13" s="10">
        <f>M17</f>
        <v>8670</v>
      </c>
      <c r="T13" s="4"/>
      <c r="U13" s="4"/>
      <c r="V13" s="10"/>
      <c r="Z13" s="3"/>
      <c r="AA13" s="10"/>
      <c r="AB13" s="14"/>
      <c r="AC13" s="14"/>
      <c r="AD13" s="14"/>
    </row>
    <row r="14" spans="1:31" x14ac:dyDescent="0.25">
      <c r="A14" s="3"/>
      <c r="B14" s="10"/>
      <c r="C14" s="14"/>
      <c r="E14" s="3" t="s">
        <v>25</v>
      </c>
      <c r="F14" s="10">
        <v>300</v>
      </c>
      <c r="G14" s="4">
        <v>2</v>
      </c>
      <c r="H14" s="10">
        <f t="shared" si="1"/>
        <v>600</v>
      </c>
      <c r="I14" s="21">
        <f t="shared" si="2"/>
        <v>96</v>
      </c>
      <c r="J14" s="3" t="s">
        <v>26</v>
      </c>
      <c r="K14" s="11">
        <v>500</v>
      </c>
      <c r="L14" s="9">
        <v>0.1</v>
      </c>
      <c r="M14" s="11">
        <f t="shared" si="3"/>
        <v>450</v>
      </c>
      <c r="N14" s="11">
        <f t="shared" si="4"/>
        <v>450</v>
      </c>
      <c r="O14" s="9">
        <v>0.1</v>
      </c>
      <c r="P14" s="11">
        <f t="shared" si="5"/>
        <v>405</v>
      </c>
      <c r="R14" s="3" t="s">
        <v>66</v>
      </c>
      <c r="S14" s="10">
        <f>H3</f>
        <v>24000</v>
      </c>
      <c r="T14" s="4"/>
      <c r="U14" s="4" t="s">
        <v>47</v>
      </c>
      <c r="V14" s="10"/>
      <c r="Z14" s="3"/>
      <c r="AA14" s="10"/>
      <c r="AB14" s="14"/>
      <c r="AC14" s="14"/>
      <c r="AD14" s="14"/>
    </row>
    <row r="15" spans="1:31" x14ac:dyDescent="0.25">
      <c r="A15" s="5" t="s">
        <v>12</v>
      </c>
      <c r="B15" s="13">
        <f>SUM(B3:B11)</f>
        <v>40400</v>
      </c>
      <c r="C15" s="13">
        <f>SUM(C3:C11)</f>
        <v>484800</v>
      </c>
      <c r="E15" s="3" t="s">
        <v>26</v>
      </c>
      <c r="F15" s="10">
        <v>500</v>
      </c>
      <c r="G15" s="4">
        <v>2</v>
      </c>
      <c r="H15" s="10">
        <f t="shared" si="1"/>
        <v>1000</v>
      </c>
      <c r="I15" s="21">
        <f t="shared" si="2"/>
        <v>160</v>
      </c>
      <c r="J15" s="3" t="s">
        <v>28</v>
      </c>
      <c r="K15" s="11">
        <v>500</v>
      </c>
      <c r="L15" s="9">
        <v>0.1</v>
      </c>
      <c r="M15" s="11">
        <f t="shared" si="3"/>
        <v>450</v>
      </c>
      <c r="N15" s="11">
        <f t="shared" si="4"/>
        <v>450</v>
      </c>
      <c r="O15" s="9">
        <v>0.1</v>
      </c>
      <c r="P15" s="11">
        <f t="shared" si="5"/>
        <v>405</v>
      </c>
      <c r="R15" s="3" t="s">
        <v>67</v>
      </c>
      <c r="S15" s="10">
        <f>SUM(H4:H10)+SUM(H15:H16)</f>
        <v>33900</v>
      </c>
      <c r="T15" s="4"/>
      <c r="U15" s="3" t="s">
        <v>50</v>
      </c>
      <c r="V15" s="10">
        <f>S8-V5</f>
        <v>160320</v>
      </c>
    </row>
    <row r="16" spans="1:31" x14ac:dyDescent="0.25">
      <c r="E16" s="3" t="s">
        <v>28</v>
      </c>
      <c r="F16" s="10">
        <v>500</v>
      </c>
      <c r="G16" s="4">
        <v>3</v>
      </c>
      <c r="H16" s="10">
        <f t="shared" si="1"/>
        <v>1500</v>
      </c>
      <c r="I16" s="21">
        <f t="shared" si="2"/>
        <v>240</v>
      </c>
      <c r="J16" s="5" t="s">
        <v>12</v>
      </c>
      <c r="K16" s="12">
        <f>SUM(K3:K15)</f>
        <v>46700</v>
      </c>
      <c r="L16" s="6"/>
      <c r="M16" s="12">
        <f>SUM(M3:M15)</f>
        <v>38030</v>
      </c>
      <c r="N16" s="12">
        <f>SUM(N3:N15)</f>
        <v>38030</v>
      </c>
      <c r="O16" s="6"/>
      <c r="P16" s="12">
        <f>SUM(P3:P15)</f>
        <v>31337</v>
      </c>
      <c r="R16" s="24" t="s">
        <v>41</v>
      </c>
      <c r="S16" s="23">
        <f>SUM(S12:S15)</f>
        <v>90370</v>
      </c>
      <c r="T16" s="4"/>
      <c r="U16" s="3" t="s">
        <v>75</v>
      </c>
      <c r="V16" s="10">
        <v>30000</v>
      </c>
    </row>
    <row r="17" spans="5:22" x14ac:dyDescent="0.25">
      <c r="E17" s="3" t="s">
        <v>59</v>
      </c>
      <c r="F17" s="10">
        <v>25000</v>
      </c>
      <c r="G17" s="3">
        <v>1</v>
      </c>
      <c r="H17" s="10">
        <f t="shared" si="1"/>
        <v>25000</v>
      </c>
      <c r="I17" s="21">
        <f t="shared" si="2"/>
        <v>4000</v>
      </c>
      <c r="J17" s="6"/>
      <c r="K17" s="6"/>
      <c r="L17" s="6" t="s">
        <v>33</v>
      </c>
      <c r="M17" s="12">
        <f>K16-M16</f>
        <v>8670</v>
      </c>
      <c r="N17" s="6"/>
      <c r="O17" s="6" t="s">
        <v>33</v>
      </c>
      <c r="P17" s="12">
        <f>N16-P16</f>
        <v>6693</v>
      </c>
      <c r="R17" s="4"/>
      <c r="S17" s="10"/>
      <c r="T17" s="4"/>
      <c r="U17" s="3" t="s">
        <v>76</v>
      </c>
      <c r="V17" s="10">
        <v>24000</v>
      </c>
    </row>
    <row r="18" spans="5:22" x14ac:dyDescent="0.25">
      <c r="E18" s="3" t="s">
        <v>60</v>
      </c>
      <c r="F18" s="10">
        <v>10000</v>
      </c>
      <c r="G18" s="3">
        <v>1</v>
      </c>
      <c r="H18" s="10">
        <f t="shared" si="1"/>
        <v>10000</v>
      </c>
      <c r="I18" s="21">
        <f t="shared" si="2"/>
        <v>1600</v>
      </c>
      <c r="R18" s="22" t="s">
        <v>68</v>
      </c>
      <c r="S18" s="10"/>
      <c r="T18" s="4"/>
      <c r="U18" s="4"/>
      <c r="V18" s="10"/>
    </row>
    <row r="19" spans="5:22" x14ac:dyDescent="0.25">
      <c r="E19" s="3" t="s">
        <v>71</v>
      </c>
      <c r="F19" s="10">
        <v>15000</v>
      </c>
      <c r="G19" s="3">
        <v>3</v>
      </c>
      <c r="H19" s="10">
        <f t="shared" si="1"/>
        <v>45000</v>
      </c>
      <c r="I19" s="21">
        <f t="shared" si="2"/>
        <v>7200</v>
      </c>
      <c r="R19" s="3" t="s">
        <v>69</v>
      </c>
      <c r="S19" s="10">
        <v>45000</v>
      </c>
      <c r="T19" s="4"/>
      <c r="U19" s="17" t="s">
        <v>77</v>
      </c>
      <c r="V19" s="23">
        <f>SUM(V15:V18)</f>
        <v>214320</v>
      </c>
    </row>
    <row r="20" spans="5:22" x14ac:dyDescent="0.25">
      <c r="E20" s="5" t="s">
        <v>12</v>
      </c>
      <c r="F20" s="13">
        <f>SUM(F3:F19)</f>
        <v>96730</v>
      </c>
      <c r="G20" s="13"/>
      <c r="H20" s="13">
        <f>SUM(H3:H19)</f>
        <v>161700</v>
      </c>
      <c r="I20" s="21">
        <f>SUM(I3:I19)</f>
        <v>25872</v>
      </c>
      <c r="R20" s="17" t="s">
        <v>70</v>
      </c>
      <c r="S20" s="23">
        <f>SUM(S19)</f>
        <v>45000</v>
      </c>
      <c r="T20" s="4"/>
      <c r="U20" s="4"/>
      <c r="V20" s="10"/>
    </row>
    <row r="21" spans="5:22" x14ac:dyDescent="0.25">
      <c r="H21" s="21">
        <f>H20*16%</f>
        <v>25872</v>
      </c>
      <c r="R21" s="4"/>
      <c r="S21" s="10"/>
      <c r="T21" s="4"/>
      <c r="U21" s="4"/>
      <c r="V21" s="10"/>
    </row>
    <row r="22" spans="5:22" x14ac:dyDescent="0.25">
      <c r="R22" s="6" t="s">
        <v>42</v>
      </c>
      <c r="S22" s="13">
        <f>S20+S16+S9</f>
        <v>914370</v>
      </c>
      <c r="T22" s="6"/>
      <c r="U22" s="6" t="s">
        <v>12</v>
      </c>
      <c r="V22" s="13">
        <f>V19+V12</f>
        <v>914120</v>
      </c>
    </row>
    <row r="24" spans="5:22" x14ac:dyDescent="0.25">
      <c r="S24" s="21"/>
      <c r="U24" s="21"/>
    </row>
  </sheetData>
  <mergeCells count="11">
    <mergeCell ref="J1:J2"/>
    <mergeCell ref="N1:P1"/>
    <mergeCell ref="K1:M1"/>
    <mergeCell ref="Z1:Z2"/>
    <mergeCell ref="AA1:AD1"/>
    <mergeCell ref="B1:C1"/>
    <mergeCell ref="A1:A2"/>
    <mergeCell ref="E1:E2"/>
    <mergeCell ref="F1:F2"/>
    <mergeCell ref="G1:G2"/>
    <mergeCell ref="H1:H2"/>
  </mergeCells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JonnyTest</dc:creator>
  <cp:lastModifiedBy>JonnyTest</cp:lastModifiedBy>
  <dcterms:created xsi:type="dcterms:W3CDTF">2013-11-28T12:00:07Z</dcterms:created>
  <dcterms:modified xsi:type="dcterms:W3CDTF">2013-11-28T19:39:45Z</dcterms:modified>
</cp:coreProperties>
</file>