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defaultThemeVersion="124226"/>
  <mc:AlternateContent xmlns:mc="http://schemas.openxmlformats.org/markup-compatibility/2006">
    <mc:Choice Requires="x15">
      <x15ac:absPath xmlns:x15ac="http://schemas.microsoft.com/office/spreadsheetml/2010/11/ac" url="/Users/narendravenkatesan/Desktop/IIT CHICAGO/ITMD 522/Homework /"/>
    </mc:Choice>
  </mc:AlternateContent>
  <xr:revisionPtr revIDLastSave="0" documentId="13_ncr:1_{1BEE31E5-8FFF-2F4D-9753-1EC9B553132D}" xr6:coauthVersionLast="47" xr6:coauthVersionMax="47" xr10:uidLastSave="{00000000-0000-0000-0000-000000000000}"/>
  <bookViews>
    <workbookView xWindow="0" yWindow="500" windowWidth="23680" windowHeight="16020" activeTab="1" xr2:uid="{00000000-000D-0000-FFFF-FFFF00000000}"/>
  </bookViews>
  <sheets>
    <sheet name="Data" sheetId="1" r:id="rId1"/>
    <sheet name="Answers. a) to d)" sheetId="2" r:id="rId2"/>
    <sheet name="Answer. e)" sheetId="3" r:id="rId3"/>
    <sheet name="Answer. f)" sheetId="4" r:id="rId4"/>
    <sheet name="Answer. g)." sheetId="5" r:id="rId5"/>
    <sheet name="Answer. h)." sheetId="6" r:id="rId6"/>
    <sheet name="Sheet1" sheetId="10" r:id="rId7"/>
  </sheets>
  <definedNames>
    <definedName name="_xlchart.v1.0" hidden="1">'Answer. h).'!$A$2</definedName>
    <definedName name="_xlchart.v1.1" hidden="1">'Answer. h).'!$A$3</definedName>
    <definedName name="_xlchart.v1.2" hidden="1">'Answer. h).'!$B$1:$D$1</definedName>
    <definedName name="_xlchart.v1.3" hidden="1">'Answer. h).'!$B$2:$D$2</definedName>
    <definedName name="_xlchart.v1.4" hidden="1">'Answer. h).'!$B$3:$D$3</definedName>
    <definedName name="solver_eng" localSheetId="1" hidden="1">1</definedName>
    <definedName name="solver_lin" localSheetId="1" hidden="1">2</definedName>
    <definedName name="solver_neg" localSheetId="1" hidden="1">1</definedName>
    <definedName name="solver_num" localSheetId="1" hidden="1">0</definedName>
    <definedName name="solver_opt" localSheetId="1" hidden="1">'Answers. a) to d)'!$K$2</definedName>
    <definedName name="solver_typ" localSheetId="1" hidden="1">1</definedName>
    <definedName name="solver_val" localSheetId="1" hidden="1">0</definedName>
    <definedName name="solver_ver" localSheetId="1"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1"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2" i="2"/>
  <c r="M51" i="10"/>
  <c r="D51" i="10"/>
  <c r="M50" i="10"/>
  <c r="D50" i="10"/>
  <c r="M49" i="10"/>
  <c r="D49" i="10"/>
  <c r="M48" i="10"/>
  <c r="D48" i="10"/>
  <c r="M47" i="10"/>
  <c r="D47" i="10"/>
  <c r="M46" i="10"/>
  <c r="D46" i="10"/>
  <c r="M45" i="10"/>
  <c r="D45" i="10"/>
  <c r="M44" i="10"/>
  <c r="D44" i="10"/>
  <c r="M43" i="10"/>
  <c r="D43" i="10"/>
  <c r="M42" i="10"/>
  <c r="D42" i="10"/>
  <c r="M41" i="10"/>
  <c r="D41" i="10"/>
  <c r="M40" i="10"/>
  <c r="D40" i="10"/>
  <c r="M39" i="10"/>
  <c r="D39" i="10"/>
  <c r="M38" i="10"/>
  <c r="D38" i="10"/>
  <c r="M37" i="10"/>
  <c r="D37" i="10"/>
  <c r="M36" i="10"/>
  <c r="D36" i="10"/>
  <c r="M35" i="10"/>
  <c r="D35" i="10"/>
  <c r="M34" i="10"/>
  <c r="D34" i="10"/>
  <c r="M33" i="10"/>
  <c r="D33" i="10"/>
  <c r="M32" i="10"/>
  <c r="D32" i="10"/>
  <c r="M31" i="10"/>
  <c r="D31" i="10"/>
  <c r="M30" i="10"/>
  <c r="D30" i="10"/>
  <c r="M29" i="10"/>
  <c r="D29" i="10"/>
  <c r="M28" i="10"/>
  <c r="D28" i="10"/>
  <c r="M27" i="10"/>
  <c r="D27" i="10"/>
  <c r="M26" i="10"/>
  <c r="D26" i="10"/>
  <c r="M25" i="10"/>
  <c r="D25" i="10"/>
  <c r="M24" i="10"/>
  <c r="D24" i="10"/>
  <c r="M23" i="10"/>
  <c r="D23" i="10"/>
  <c r="M22" i="10"/>
  <c r="D22" i="10"/>
  <c r="M21" i="10"/>
  <c r="D21" i="10"/>
  <c r="M20" i="10"/>
  <c r="D20" i="10"/>
  <c r="M19" i="10"/>
  <c r="D19" i="10"/>
  <c r="M18" i="10"/>
  <c r="D18" i="10"/>
  <c r="M17" i="10"/>
  <c r="D17" i="10"/>
  <c r="M16" i="10"/>
  <c r="D16" i="10"/>
  <c r="M15" i="10"/>
  <c r="D15" i="10"/>
  <c r="M14" i="10"/>
  <c r="D14" i="10"/>
  <c r="M13" i="10"/>
  <c r="D13" i="10"/>
  <c r="M12" i="10"/>
  <c r="D12" i="10"/>
  <c r="M11" i="10"/>
  <c r="D11" i="10"/>
  <c r="M10" i="10"/>
  <c r="D10" i="10"/>
  <c r="M9" i="10"/>
  <c r="D9" i="10"/>
  <c r="M8" i="10"/>
  <c r="D8" i="10"/>
  <c r="M7" i="10"/>
  <c r="D7" i="10"/>
  <c r="M6" i="10"/>
  <c r="D6" i="10"/>
  <c r="M5" i="10"/>
  <c r="D5" i="10"/>
  <c r="M4" i="10"/>
  <c r="D4" i="10"/>
  <c r="M3" i="10"/>
  <c r="D3" i="10"/>
  <c r="M2" i="10"/>
  <c r="D2" i="10"/>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alcChain>
</file>

<file path=xl/sharedStrings.xml><?xml version="1.0" encoding="utf-8"?>
<sst xmlns="http://schemas.openxmlformats.org/spreadsheetml/2006/main" count="745" uniqueCount="82">
  <si>
    <t>Gender</t>
  </si>
  <si>
    <t>Age</t>
  </si>
  <si>
    <t>Cust ID</t>
  </si>
  <si>
    <t>M</t>
  </si>
  <si>
    <t>F</t>
  </si>
  <si>
    <t>Rentals</t>
  </si>
  <si>
    <t>Genre</t>
  </si>
  <si>
    <t>Action</t>
  </si>
  <si>
    <t>Comedy</t>
  </si>
  <si>
    <t>Drama</t>
  </si>
  <si>
    <t>Income</t>
  </si>
  <si>
    <t>Avg Per Visit</t>
  </si>
  <si>
    <t>Incidentals</t>
  </si>
  <si>
    <t>Yes</t>
  </si>
  <si>
    <t>No</t>
  </si>
  <si>
    <t>(a) Rentals_BinMeans</t>
  </si>
  <si>
    <t>(b) Income_Min-max</t>
  </si>
  <si>
    <t>(c) Age_z-score</t>
  </si>
  <si>
    <t>(d) Age_discretization</t>
  </si>
  <si>
    <t>Genre=Action</t>
  </si>
  <si>
    <t>Genre=Comedy</t>
  </si>
  <si>
    <t>Genre=Drama</t>
  </si>
  <si>
    <t>Male</t>
  </si>
  <si>
    <t>Female</t>
  </si>
  <si>
    <t>Bin 1: 11,11,11,11</t>
  </si>
  <si>
    <t>Bin 2:14.75,14.75,14.75,14.75</t>
  </si>
  <si>
    <t>Bin 3: 17,17,17,17</t>
  </si>
  <si>
    <t>Bin 4: 19.25,19.25,19.25,19,25</t>
  </si>
  <si>
    <t>Bin 5: 21.5,21.5,21.5,21.5</t>
  </si>
  <si>
    <t>Bin 6: 23.25,23.25,23.25,23.25</t>
  </si>
  <si>
    <t>Bin 7: 25.5,25.5,25.5,25.5</t>
  </si>
  <si>
    <t>Bin 8: 28,28,28,28</t>
  </si>
  <si>
    <t>Bin 9: 30.75,30.75,30.75,30.75</t>
  </si>
  <si>
    <t>Bin 10: 33,33,33,33</t>
  </si>
  <si>
    <t>Bin 11: 38,38,38,38</t>
  </si>
  <si>
    <t>Bin 12: 42,42,42,42</t>
  </si>
  <si>
    <t>Bin 13: 48,48</t>
  </si>
  <si>
    <t>Bin 1: 9,11,12,12</t>
  </si>
  <si>
    <t>Bin 2: 14,14,15,16</t>
  </si>
  <si>
    <t>Bin 3:16,17,17,18</t>
  </si>
  <si>
    <t>Bin 4:19,19,19,20</t>
  </si>
  <si>
    <t>Bin 5:21,21,22,22</t>
  </si>
  <si>
    <t>Bin 6:22,23,24,24</t>
  </si>
  <si>
    <t>Bin 7:25,25,26,26</t>
  </si>
  <si>
    <t>Bin 8:27,28,28,29</t>
  </si>
  <si>
    <t>Bin 9:30,30,31,32</t>
  </si>
  <si>
    <t>Bin 10:32,33,33,34</t>
  </si>
  <si>
    <t>Bin 11:36,37,39,40</t>
  </si>
  <si>
    <t>Bin 12:41,42,42,43</t>
  </si>
  <si>
    <t>(a) Rentals_BinMeans(Solution)</t>
  </si>
  <si>
    <t>Mean=</t>
  </si>
  <si>
    <t>Sd=</t>
  </si>
  <si>
    <t>Min-max</t>
  </si>
  <si>
    <t>Range</t>
  </si>
  <si>
    <t>1: $0 - $20000</t>
  </si>
  <si>
    <t>2: $20000 - $40000</t>
  </si>
  <si>
    <t>3: $40000 - $60000</t>
  </si>
  <si>
    <t>4: $60000 - $80000</t>
  </si>
  <si>
    <t>5: $80000 - $100000</t>
  </si>
  <si>
    <t>Action_Genre</t>
  </si>
  <si>
    <t>Drama_Genre</t>
  </si>
  <si>
    <t>Comedy_Genre</t>
  </si>
  <si>
    <t>Indentals</t>
  </si>
  <si>
    <t>Age and income are positively correlated</t>
  </si>
  <si>
    <t>Gender and Action_Genre are positively correlated</t>
  </si>
  <si>
    <t>Inferences</t>
  </si>
  <si>
    <t>Observations: 1)Age and income have positive correlation 2) Age and Rentals have negative corelation 3)Income and Average per visit have significant positive correlation.4)when income is high average per visit likewise increases.5) Age has negative impact on action movies. Also I observed that it is unrelated and has a good impact on drama which is relative but has less impact on comedy.</t>
  </si>
  <si>
    <t>1) We can infer from the bar graph that 13 Males prefer watching Action genre the most and only five females prefer watching action genre.</t>
  </si>
  <si>
    <t>2) Also we can conclude from the graph that females prefer watching Drama genre most who are about 13 and 7 male watching drama, which is equal to the male action genre i.e, 13.</t>
  </si>
  <si>
    <r>
      <t>3. Lastly,</t>
    </r>
    <r>
      <rPr>
        <sz val="10"/>
        <rFont val="Arial"/>
        <family val="2"/>
      </rPr>
      <t>comedy is watched equally by female and male which is 6 respectively.</t>
    </r>
  </si>
  <si>
    <t>1) Use global constant</t>
  </si>
  <si>
    <t>2) Fill in missing values for that characteristic using the attribute mean value or most frequent value, depending on the data type (numerical/nominal).</t>
  </si>
  <si>
    <t>3) To fill in missing data use the attribute mean value or most frequent value from the same class.</t>
  </si>
  <si>
    <t xml:space="preserve">4) Creating multiple models to predict the missing values which includes Regression or classification models. </t>
  </si>
  <si>
    <t xml:space="preserve">The four solution to deal with missing values: </t>
  </si>
  <si>
    <t>1) Missing data in the records to be neglected</t>
  </si>
  <si>
    <t>2) Any missing values must be filled manually</t>
  </si>
  <si>
    <t>3) Automatic data must be filled with the missing values</t>
  </si>
  <si>
    <t>4) Use of global constant needs to be implicated</t>
  </si>
  <si>
    <t>5) Fill in missing values using the attribute mean value</t>
  </si>
  <si>
    <t>6) Use of property mean for all samples in the same class</t>
  </si>
  <si>
    <t>7) Predictive modeling to forecast the value that are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</si>
</sst>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0"/>
      <name val="Arial"/>
    </font>
    <font>
      <b/>
      <sz val="10"/>
      <name val="Arial"/>
      <family val="2"/>
    </font>
    <font>
      <sz val="13.5"/>
      <color rgb="FF000000"/>
      <name val="Times New Roman"/>
      <family val="1"/>
    </font>
    <font>
      <sz val="8"/>
      <name val="Arial"/>
    </font>
    <font>
      <sz val="10"/>
      <name val="Arial"/>
      <family val="2"/>
    </font>
    <font>
      <sz val="11"/>
      <color theme="1"/>
      <name val="Calibri"/>
      <family val="2"/>
      <scheme val="minor"/>
    </font>
  </fonts>
  <fills count="3">
    <fill>
      <patternFill patternType="none"/>
    </fill>
    <fill>
      <patternFill patternType="gray125"/>
    </fill>
    <fill>
      <patternFill patternType="solid">
        <fgColor rgb="FFC6D9F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cellStyleXfs>
  <cellXfs count="50">
    <xf numFmtId="0" fontId="0" fillId="0" borderId="0" xfId="0"/>
    <xf numFmtId="0" fontId="0" fillId="0" borderId="1" xfId="0" applyBorder="1" applyAlignment="1">
      <alignment horizontal="center"/>
    </xf>
    <xf numFmtId="164" fontId="0" fillId="0" borderId="1" xfId="0" applyNumberFormat="1" applyBorder="1"/>
    <xf numFmtId="0" fontId="0" fillId="0" borderId="2" xfId="0" applyBorder="1" applyAlignment="1">
      <alignment horizontal="center"/>
    </xf>
    <xf numFmtId="164" fontId="0" fillId="0" borderId="2" xfId="0" applyNumberFormat="1"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64" fontId="0" fillId="0" borderId="7" xfId="0" applyNumberFormat="1" applyBorder="1"/>
    <xf numFmtId="0" fontId="0" fillId="0" borderId="8" xfId="0" applyBorder="1" applyAlignment="1">
      <alignment horizontal="center"/>
    </xf>
    <xf numFmtId="0" fontId="0" fillId="0" borderId="9" xfId="0" applyFill="1" applyBorder="1" applyAlignment="1">
      <alignment horizontal="center"/>
    </xf>
    <xf numFmtId="0" fontId="0" fillId="0" borderId="1" xfId="0"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1" xfId="0" applyFont="1" applyFill="1" applyBorder="1" applyAlignment="1">
      <alignment horizontal="center"/>
    </xf>
    <xf numFmtId="0" fontId="1" fillId="0" borderId="12" xfId="0" applyFont="1" applyBorder="1" applyAlignment="1">
      <alignment horizontal="center"/>
    </xf>
    <xf numFmtId="0" fontId="1" fillId="0" borderId="13" xfId="0" applyFont="1" applyFill="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164" fontId="0" fillId="0" borderId="18" xfId="0" applyNumberFormat="1" applyBorder="1"/>
    <xf numFmtId="0" fontId="0" fillId="0" borderId="18" xfId="0" applyFill="1" applyBorder="1" applyAlignment="1">
      <alignment horizontal="center"/>
    </xf>
    <xf numFmtId="0" fontId="0" fillId="0" borderId="19" xfId="0" applyFill="1" applyBorder="1" applyAlignment="1">
      <alignment horizontal="center"/>
    </xf>
    <xf numFmtId="0" fontId="0" fillId="0" borderId="20" xfId="0" applyBorder="1" applyAlignment="1">
      <alignment horizontal="center"/>
    </xf>
    <xf numFmtId="0" fontId="1" fillId="0" borderId="21" xfId="0" applyFont="1" applyFill="1" applyBorder="1" applyAlignment="1">
      <alignment horizontal="center"/>
    </xf>
    <xf numFmtId="0" fontId="1" fillId="0" borderId="0" xfId="0" applyFont="1" applyFill="1" applyBorder="1" applyAlignment="1">
      <alignment horizontal="center"/>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applyAlignment="1">
      <alignment horizontal="center" wrapText="1"/>
    </xf>
    <xf numFmtId="0" fontId="0" fillId="0" borderId="0" xfId="0" applyFill="1" applyBorder="1" applyAlignment="1">
      <alignment horizontal="center"/>
    </xf>
    <xf numFmtId="0" fontId="0" fillId="0" borderId="1" xfId="0" applyBorder="1"/>
    <xf numFmtId="0" fontId="1" fillId="0" borderId="1" xfId="0" applyFont="1" applyBorder="1" applyAlignment="1">
      <alignment horizontal="center"/>
    </xf>
    <xf numFmtId="0" fontId="1" fillId="0" borderId="0" xfId="0" applyFont="1" applyAlignment="1">
      <alignment horizontal="center"/>
    </xf>
    <xf numFmtId="0" fontId="4" fillId="0" borderId="0" xfId="0" applyFont="1"/>
    <xf numFmtId="20" fontId="4" fillId="0" borderId="0" xfId="0" applyNumberFormat="1" applyFont="1"/>
    <xf numFmtId="0" fontId="1" fillId="0" borderId="0" xfId="0" applyFont="1"/>
    <xf numFmtId="0" fontId="1" fillId="0" borderId="0" xfId="0" applyFont="1" applyBorder="1" applyAlignment="1">
      <alignment horizontal="center" wrapText="1"/>
    </xf>
    <xf numFmtId="0" fontId="4" fillId="0" borderId="0" xfId="0" applyFont="1" applyAlignment="1">
      <alignment horizontal="center"/>
    </xf>
    <xf numFmtId="0" fontId="4" fillId="0" borderId="0" xfId="0" applyFont="1" applyAlignment="1">
      <alignment horizontal="center"/>
    </xf>
    <xf numFmtId="0" fontId="4" fillId="0" borderId="0" xfId="0" applyFont="1" applyFill="1" applyBorder="1"/>
  </cellXfs>
  <cellStyles count="2">
    <cellStyle name="Normal" xfId="0" builtinId="0"/>
    <cellStyle name="Normal 2" xfId="1" xr:uid="{9FEEBB8E-796B-6C40-AC41-F1102063CA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Gender and Genre</a:t>
            </a:r>
            <a:endParaRPr lang="en-GB"/>
          </a:p>
        </c:rich>
      </c:tx>
      <c:layout>
        <c:manualLayout>
          <c:xMode val="edge"/>
          <c:yMode val="edge"/>
          <c:x val="0.20140266841644791"/>
          <c:y val="3.89380530973451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'Answer. h).'!$A$2</c:f>
              <c:strCache>
                <c:ptCount val="1"/>
                <c:pt idx="0">
                  <c:v>Male</c:v>
                </c:pt>
              </c:strCache>
            </c:strRef>
          </c:tx>
          <c:spPr>
            <a:solidFill>
              <a:schemeClr val="accent6"/>
            </a:solidFill>
            <a:ln>
              <a:noFill/>
            </a:ln>
            <a:effectLst/>
          </c:spPr>
          <c:invertIfNegative val="0"/>
          <c:cat>
            <c:strRef>
              <c:f>'Answer. h).'!$B$1:$D$1</c:f>
              <c:strCache>
                <c:ptCount val="3"/>
                <c:pt idx="0">
                  <c:v>Genre=Action</c:v>
                </c:pt>
                <c:pt idx="1">
                  <c:v>Genre=Comedy</c:v>
                </c:pt>
                <c:pt idx="2">
                  <c:v>Genre=Drama</c:v>
                </c:pt>
              </c:strCache>
            </c:strRef>
          </c:cat>
          <c:val>
            <c:numRef>
              <c:f>'Answer. h).'!$B$2:$D$2</c:f>
              <c:numCache>
                <c:formatCode>General</c:formatCode>
                <c:ptCount val="3"/>
                <c:pt idx="0">
                  <c:v>13</c:v>
                </c:pt>
                <c:pt idx="1">
                  <c:v>6</c:v>
                </c:pt>
                <c:pt idx="2">
                  <c:v>7</c:v>
                </c:pt>
              </c:numCache>
            </c:numRef>
          </c:val>
          <c:extLst>
            <c:ext xmlns:c16="http://schemas.microsoft.com/office/drawing/2014/chart" uri="{C3380CC4-5D6E-409C-BE32-E72D297353CC}">
              <c16:uniqueId val="{00000000-B80D-6E4C-B96A-7B350C7BB9A3}"/>
            </c:ext>
          </c:extLst>
        </c:ser>
        <c:ser>
          <c:idx val="1"/>
          <c:order val="1"/>
          <c:tx>
            <c:strRef>
              <c:f>'Answer. h).'!$A$3</c:f>
              <c:strCache>
                <c:ptCount val="1"/>
                <c:pt idx="0">
                  <c:v>Female</c:v>
                </c:pt>
              </c:strCache>
            </c:strRef>
          </c:tx>
          <c:spPr>
            <a:solidFill>
              <a:schemeClr val="accent5"/>
            </a:solidFill>
            <a:ln>
              <a:noFill/>
            </a:ln>
            <a:effectLst/>
          </c:spPr>
          <c:invertIfNegative val="0"/>
          <c:cat>
            <c:strRef>
              <c:f>'Answer. h).'!$B$1:$D$1</c:f>
              <c:strCache>
                <c:ptCount val="3"/>
                <c:pt idx="0">
                  <c:v>Genre=Action</c:v>
                </c:pt>
                <c:pt idx="1">
                  <c:v>Genre=Comedy</c:v>
                </c:pt>
                <c:pt idx="2">
                  <c:v>Genre=Drama</c:v>
                </c:pt>
              </c:strCache>
            </c:strRef>
          </c:cat>
          <c:val>
            <c:numRef>
              <c:f>'Answer. h).'!$B$3:$D$3</c:f>
              <c:numCache>
                <c:formatCode>General</c:formatCode>
                <c:ptCount val="3"/>
                <c:pt idx="0">
                  <c:v>5</c:v>
                </c:pt>
                <c:pt idx="1">
                  <c:v>6</c:v>
                </c:pt>
                <c:pt idx="2">
                  <c:v>13</c:v>
                </c:pt>
              </c:numCache>
            </c:numRef>
          </c:val>
          <c:extLst>
            <c:ext xmlns:c16="http://schemas.microsoft.com/office/drawing/2014/chart" uri="{C3380CC4-5D6E-409C-BE32-E72D297353CC}">
              <c16:uniqueId val="{00000001-B80D-6E4C-B96A-7B350C7BB9A3}"/>
            </c:ext>
          </c:extLst>
        </c:ser>
        <c:dLbls>
          <c:showLegendKey val="0"/>
          <c:showVal val="0"/>
          <c:showCatName val="0"/>
          <c:showSerName val="0"/>
          <c:showPercent val="0"/>
          <c:showBubbleSize val="0"/>
        </c:dLbls>
        <c:gapWidth val="150"/>
        <c:axId val="1725850431"/>
        <c:axId val="1728239007"/>
      </c:barChart>
      <c:catAx>
        <c:axId val="172585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39007"/>
        <c:crosses val="autoZero"/>
        <c:auto val="1"/>
        <c:lblAlgn val="ctr"/>
        <c:lblOffset val="100"/>
        <c:noMultiLvlLbl val="0"/>
      </c:catAx>
      <c:valAx>
        <c:axId val="17282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85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203200</xdr:rowOff>
    </xdr:from>
    <xdr:to>
      <xdr:col>12</xdr:col>
      <xdr:colOff>647700</xdr:colOff>
      <xdr:row>28</xdr:row>
      <xdr:rowOff>114300</xdr:rowOff>
    </xdr:to>
    <xdr:graphicFrame macro="">
      <xdr:nvGraphicFramePr>
        <xdr:cNvPr id="4" name="Chart 3">
          <a:extLst>
            <a:ext uri="{FF2B5EF4-FFF2-40B4-BE49-F238E27FC236}">
              <a16:creationId xmlns:a16="http://schemas.microsoft.com/office/drawing/2014/main" id="{C9056017-F979-0B40-8149-ABCC560CC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workbookViewId="0">
      <selection activeCell="K17" sqref="K17"/>
    </sheetView>
  </sheetViews>
  <sheetFormatPr baseColWidth="10" defaultColWidth="8.83203125" defaultRowHeight="13" x14ac:dyDescent="0.15"/>
  <cols>
    <col min="6" max="7" width="13" customWidth="1"/>
    <col min="8" max="8" width="11.33203125" customWidth="1"/>
  </cols>
  <sheetData>
    <row r="1" spans="1:8" ht="14" thickBot="1" x14ac:dyDescent="0.2">
      <c r="A1" s="14" t="s">
        <v>2</v>
      </c>
      <c r="B1" s="15" t="s">
        <v>0</v>
      </c>
      <c r="C1" s="15" t="s">
        <v>10</v>
      </c>
      <c r="D1" s="15" t="s">
        <v>1</v>
      </c>
      <c r="E1" s="15" t="s">
        <v>5</v>
      </c>
      <c r="F1" s="16" t="s">
        <v>11</v>
      </c>
      <c r="G1" s="18" t="s">
        <v>12</v>
      </c>
      <c r="H1" s="17" t="s">
        <v>6</v>
      </c>
    </row>
    <row r="2" spans="1:8" ht="14" thickTop="1" x14ac:dyDescent="0.15">
      <c r="A2" s="7">
        <v>1</v>
      </c>
      <c r="B2" s="3" t="s">
        <v>3</v>
      </c>
      <c r="C2" s="4">
        <v>45000</v>
      </c>
      <c r="D2" s="3">
        <v>25</v>
      </c>
      <c r="E2" s="3">
        <v>27</v>
      </c>
      <c r="F2" s="12">
        <v>2.5</v>
      </c>
      <c r="G2" s="19" t="s">
        <v>13</v>
      </c>
      <c r="H2" s="8" t="s">
        <v>7</v>
      </c>
    </row>
    <row r="3" spans="1:8" x14ac:dyDescent="0.15">
      <c r="A3" s="5">
        <v>2</v>
      </c>
      <c r="B3" s="1" t="s">
        <v>4</v>
      </c>
      <c r="C3" s="2">
        <v>54000</v>
      </c>
      <c r="D3" s="1">
        <v>33</v>
      </c>
      <c r="E3" s="1">
        <v>12</v>
      </c>
      <c r="F3" s="13">
        <v>3.4</v>
      </c>
      <c r="G3" s="20" t="s">
        <v>14</v>
      </c>
      <c r="H3" s="6" t="s">
        <v>9</v>
      </c>
    </row>
    <row r="4" spans="1:8" x14ac:dyDescent="0.15">
      <c r="A4" s="7">
        <v>3</v>
      </c>
      <c r="B4" s="1" t="s">
        <v>4</v>
      </c>
      <c r="C4" s="2">
        <v>32000</v>
      </c>
      <c r="D4" s="1">
        <v>20</v>
      </c>
      <c r="E4" s="1">
        <v>42</v>
      </c>
      <c r="F4" s="13">
        <v>1.6</v>
      </c>
      <c r="G4" s="20" t="s">
        <v>14</v>
      </c>
      <c r="H4" s="6" t="s">
        <v>8</v>
      </c>
    </row>
    <row r="5" spans="1:8" x14ac:dyDescent="0.15">
      <c r="A5" s="5">
        <v>4</v>
      </c>
      <c r="B5" s="1" t="s">
        <v>4</v>
      </c>
      <c r="C5" s="2">
        <v>59000</v>
      </c>
      <c r="D5" s="1">
        <v>70</v>
      </c>
      <c r="E5" s="1">
        <v>16</v>
      </c>
      <c r="F5" s="13">
        <v>4.2</v>
      </c>
      <c r="G5" s="20" t="s">
        <v>13</v>
      </c>
      <c r="H5" s="6" t="s">
        <v>9</v>
      </c>
    </row>
    <row r="6" spans="1:8" x14ac:dyDescent="0.15">
      <c r="A6" s="7">
        <v>5</v>
      </c>
      <c r="B6" s="1" t="s">
        <v>3</v>
      </c>
      <c r="C6" s="2">
        <v>37000</v>
      </c>
      <c r="D6" s="1">
        <v>35</v>
      </c>
      <c r="E6" s="1">
        <v>25</v>
      </c>
      <c r="F6" s="13">
        <v>3.2</v>
      </c>
      <c r="G6" s="20" t="s">
        <v>13</v>
      </c>
      <c r="H6" s="6" t="s">
        <v>7</v>
      </c>
    </row>
    <row r="7" spans="1:8" x14ac:dyDescent="0.15">
      <c r="A7" s="5">
        <v>6</v>
      </c>
      <c r="B7" s="1" t="s">
        <v>3</v>
      </c>
      <c r="C7" s="2">
        <v>18000</v>
      </c>
      <c r="D7" s="1">
        <v>20</v>
      </c>
      <c r="E7" s="1">
        <v>33</v>
      </c>
      <c r="F7" s="13">
        <v>1.7</v>
      </c>
      <c r="G7" s="20" t="s">
        <v>14</v>
      </c>
      <c r="H7" s="6" t="s">
        <v>7</v>
      </c>
    </row>
    <row r="8" spans="1:8" x14ac:dyDescent="0.15">
      <c r="A8" s="7">
        <v>7</v>
      </c>
      <c r="B8" s="1" t="s">
        <v>4</v>
      </c>
      <c r="C8" s="2">
        <v>29000</v>
      </c>
      <c r="D8" s="1">
        <v>45</v>
      </c>
      <c r="E8" s="1">
        <v>19</v>
      </c>
      <c r="F8" s="13">
        <v>3.8</v>
      </c>
      <c r="G8" s="20" t="s">
        <v>14</v>
      </c>
      <c r="H8" s="6" t="s">
        <v>9</v>
      </c>
    </row>
    <row r="9" spans="1:8" x14ac:dyDescent="0.15">
      <c r="A9" s="5">
        <v>8</v>
      </c>
      <c r="B9" s="1" t="s">
        <v>3</v>
      </c>
      <c r="C9" s="2">
        <v>74000</v>
      </c>
      <c r="D9" s="1">
        <v>25</v>
      </c>
      <c r="E9" s="1">
        <v>31</v>
      </c>
      <c r="F9" s="13">
        <v>2.4</v>
      </c>
      <c r="G9" s="20" t="s">
        <v>13</v>
      </c>
      <c r="H9" s="6" t="s">
        <v>7</v>
      </c>
    </row>
    <row r="10" spans="1:8" x14ac:dyDescent="0.15">
      <c r="A10" s="7">
        <v>9</v>
      </c>
      <c r="B10" s="1" t="s">
        <v>3</v>
      </c>
      <c r="C10" s="2">
        <v>38000</v>
      </c>
      <c r="D10" s="1">
        <v>21</v>
      </c>
      <c r="E10" s="1">
        <v>18</v>
      </c>
      <c r="F10" s="13">
        <v>2.1</v>
      </c>
      <c r="G10" s="20" t="s">
        <v>14</v>
      </c>
      <c r="H10" s="6" t="s">
        <v>8</v>
      </c>
    </row>
    <row r="11" spans="1:8" x14ac:dyDescent="0.15">
      <c r="A11" s="5">
        <v>10</v>
      </c>
      <c r="B11" s="1" t="s">
        <v>4</v>
      </c>
      <c r="C11" s="2">
        <v>65000</v>
      </c>
      <c r="D11" s="1">
        <v>40</v>
      </c>
      <c r="E11" s="1">
        <v>21</v>
      </c>
      <c r="F11" s="13">
        <v>3.3</v>
      </c>
      <c r="G11" s="20" t="s">
        <v>14</v>
      </c>
      <c r="H11" s="6" t="s">
        <v>9</v>
      </c>
    </row>
    <row r="12" spans="1:8" x14ac:dyDescent="0.15">
      <c r="A12" s="7">
        <v>11</v>
      </c>
      <c r="B12" s="1" t="s">
        <v>4</v>
      </c>
      <c r="C12" s="2">
        <v>41000</v>
      </c>
      <c r="D12" s="1">
        <v>22</v>
      </c>
      <c r="E12" s="1">
        <v>48</v>
      </c>
      <c r="F12" s="13">
        <v>2.2999999999999998</v>
      </c>
      <c r="G12" s="20" t="s">
        <v>13</v>
      </c>
      <c r="H12" s="6" t="s">
        <v>9</v>
      </c>
    </row>
    <row r="13" spans="1:8" x14ac:dyDescent="0.15">
      <c r="A13" s="5">
        <v>12</v>
      </c>
      <c r="B13" s="1" t="s">
        <v>4</v>
      </c>
      <c r="C13" s="2">
        <v>26000</v>
      </c>
      <c r="D13" s="1">
        <v>22</v>
      </c>
      <c r="E13" s="1">
        <v>29</v>
      </c>
      <c r="F13" s="13">
        <v>2.9</v>
      </c>
      <c r="G13" s="20" t="s">
        <v>13</v>
      </c>
      <c r="H13" s="6" t="s">
        <v>7</v>
      </c>
    </row>
    <row r="14" spans="1:8" x14ac:dyDescent="0.15">
      <c r="A14" s="7">
        <v>13</v>
      </c>
      <c r="B14" s="1" t="s">
        <v>3</v>
      </c>
      <c r="C14" s="2">
        <v>83000</v>
      </c>
      <c r="D14" s="1">
        <v>46</v>
      </c>
      <c r="E14" s="1">
        <v>14</v>
      </c>
      <c r="F14" s="13">
        <v>3.6</v>
      </c>
      <c r="G14" s="20" t="s">
        <v>14</v>
      </c>
      <c r="H14" s="6" t="s">
        <v>8</v>
      </c>
    </row>
    <row r="15" spans="1:8" x14ac:dyDescent="0.15">
      <c r="A15" s="5">
        <v>14</v>
      </c>
      <c r="B15" s="1" t="s">
        <v>3</v>
      </c>
      <c r="C15" s="2">
        <v>45000</v>
      </c>
      <c r="D15" s="1">
        <v>36</v>
      </c>
      <c r="E15" s="1">
        <v>24</v>
      </c>
      <c r="F15" s="13">
        <v>2.7</v>
      </c>
      <c r="G15" s="20" t="s">
        <v>14</v>
      </c>
      <c r="H15" s="6" t="s">
        <v>9</v>
      </c>
    </row>
    <row r="16" spans="1:8" x14ac:dyDescent="0.15">
      <c r="A16" s="7">
        <v>15</v>
      </c>
      <c r="B16" s="1" t="s">
        <v>3</v>
      </c>
      <c r="C16" s="2">
        <v>68000</v>
      </c>
      <c r="D16" s="1">
        <v>30</v>
      </c>
      <c r="E16" s="1">
        <v>36</v>
      </c>
      <c r="F16" s="13">
        <v>2.7</v>
      </c>
      <c r="G16" s="20" t="s">
        <v>13</v>
      </c>
      <c r="H16" s="6" t="s">
        <v>8</v>
      </c>
    </row>
    <row r="17" spans="1:8" x14ac:dyDescent="0.15">
      <c r="A17" s="5">
        <v>16</v>
      </c>
      <c r="B17" s="1" t="s">
        <v>3</v>
      </c>
      <c r="C17" s="2">
        <v>17000</v>
      </c>
      <c r="D17" s="1">
        <v>19</v>
      </c>
      <c r="E17" s="1">
        <v>26</v>
      </c>
      <c r="F17" s="13">
        <v>2.2000000000000002</v>
      </c>
      <c r="G17" s="20" t="s">
        <v>13</v>
      </c>
      <c r="H17" s="6" t="s">
        <v>7</v>
      </c>
    </row>
    <row r="18" spans="1:8" x14ac:dyDescent="0.15">
      <c r="A18" s="7">
        <v>17</v>
      </c>
      <c r="B18" s="1" t="s">
        <v>3</v>
      </c>
      <c r="C18" s="2">
        <v>36000</v>
      </c>
      <c r="D18" s="1">
        <v>35</v>
      </c>
      <c r="E18" s="1">
        <v>28</v>
      </c>
      <c r="F18" s="13">
        <v>3.5</v>
      </c>
      <c r="G18" s="20" t="s">
        <v>13</v>
      </c>
      <c r="H18" s="6" t="s">
        <v>9</v>
      </c>
    </row>
    <row r="19" spans="1:8" x14ac:dyDescent="0.15">
      <c r="A19" s="5">
        <v>18</v>
      </c>
      <c r="B19" s="1" t="s">
        <v>4</v>
      </c>
      <c r="C19" s="2">
        <v>6000</v>
      </c>
      <c r="D19" s="1">
        <v>16</v>
      </c>
      <c r="E19" s="1">
        <v>39</v>
      </c>
      <c r="F19" s="13">
        <v>1.8</v>
      </c>
      <c r="G19" s="20" t="s">
        <v>13</v>
      </c>
      <c r="H19" s="6" t="s">
        <v>7</v>
      </c>
    </row>
    <row r="20" spans="1:8" x14ac:dyDescent="0.15">
      <c r="A20" s="7">
        <v>19</v>
      </c>
      <c r="B20" s="1" t="s">
        <v>4</v>
      </c>
      <c r="C20" s="2">
        <v>24000</v>
      </c>
      <c r="D20" s="1">
        <v>25</v>
      </c>
      <c r="E20" s="1">
        <v>41</v>
      </c>
      <c r="F20" s="13">
        <v>3.1</v>
      </c>
      <c r="G20" s="20" t="s">
        <v>14</v>
      </c>
      <c r="H20" s="6" t="s">
        <v>8</v>
      </c>
    </row>
    <row r="21" spans="1:8" x14ac:dyDescent="0.15">
      <c r="A21" s="5">
        <v>20</v>
      </c>
      <c r="B21" s="1" t="s">
        <v>3</v>
      </c>
      <c r="C21" s="2">
        <v>12000</v>
      </c>
      <c r="D21" s="1">
        <v>16</v>
      </c>
      <c r="E21" s="1">
        <v>23</v>
      </c>
      <c r="F21" s="13">
        <v>2.2000000000000002</v>
      </c>
      <c r="G21" s="20" t="s">
        <v>13</v>
      </c>
      <c r="H21" s="6" t="s">
        <v>7</v>
      </c>
    </row>
    <row r="22" spans="1:8" x14ac:dyDescent="0.15">
      <c r="A22" s="7">
        <v>21</v>
      </c>
      <c r="B22" s="1" t="s">
        <v>4</v>
      </c>
      <c r="C22" s="2">
        <v>47000</v>
      </c>
      <c r="D22" s="1">
        <v>52</v>
      </c>
      <c r="E22" s="1">
        <v>11</v>
      </c>
      <c r="F22" s="13">
        <v>3.1</v>
      </c>
      <c r="G22" s="20" t="s">
        <v>14</v>
      </c>
      <c r="H22" s="6" t="s">
        <v>9</v>
      </c>
    </row>
    <row r="23" spans="1:8" x14ac:dyDescent="0.15">
      <c r="A23" s="5">
        <v>22</v>
      </c>
      <c r="B23" s="1" t="s">
        <v>3</v>
      </c>
      <c r="C23" s="2">
        <v>25000</v>
      </c>
      <c r="D23" s="1">
        <v>33</v>
      </c>
      <c r="E23" s="1">
        <v>16</v>
      </c>
      <c r="F23" s="13">
        <v>2.9</v>
      </c>
      <c r="G23" s="20" t="s">
        <v>13</v>
      </c>
      <c r="H23" s="6" t="s">
        <v>9</v>
      </c>
    </row>
    <row r="24" spans="1:8" x14ac:dyDescent="0.15">
      <c r="A24" s="7">
        <v>23</v>
      </c>
      <c r="B24" s="1" t="s">
        <v>4</v>
      </c>
      <c r="C24" s="2">
        <v>2000</v>
      </c>
      <c r="D24" s="1">
        <v>15</v>
      </c>
      <c r="E24" s="1">
        <v>30</v>
      </c>
      <c r="F24" s="13">
        <v>2.5</v>
      </c>
      <c r="G24" s="20" t="s">
        <v>14</v>
      </c>
      <c r="H24" s="6" t="s">
        <v>8</v>
      </c>
    </row>
    <row r="25" spans="1:8" x14ac:dyDescent="0.15">
      <c r="A25" s="5">
        <v>24</v>
      </c>
      <c r="B25" s="1" t="s">
        <v>4</v>
      </c>
      <c r="C25" s="2">
        <v>79000</v>
      </c>
      <c r="D25" s="1">
        <v>35</v>
      </c>
      <c r="E25" s="1">
        <v>22</v>
      </c>
      <c r="F25" s="13">
        <v>3.8</v>
      </c>
      <c r="G25" s="20" t="s">
        <v>13</v>
      </c>
      <c r="H25" s="6" t="s">
        <v>9</v>
      </c>
    </row>
    <row r="26" spans="1:8" x14ac:dyDescent="0.15">
      <c r="A26" s="7">
        <v>25</v>
      </c>
      <c r="B26" s="1" t="s">
        <v>3</v>
      </c>
      <c r="C26" s="2">
        <v>1000</v>
      </c>
      <c r="D26" s="1">
        <v>16</v>
      </c>
      <c r="E26" s="1">
        <v>25</v>
      </c>
      <c r="F26" s="13">
        <v>1.4</v>
      </c>
      <c r="G26" s="20" t="s">
        <v>13</v>
      </c>
      <c r="H26" s="6" t="s">
        <v>8</v>
      </c>
    </row>
    <row r="27" spans="1:8" x14ac:dyDescent="0.15">
      <c r="A27" s="5">
        <v>26</v>
      </c>
      <c r="B27" s="1" t="s">
        <v>4</v>
      </c>
      <c r="C27" s="2">
        <v>56000</v>
      </c>
      <c r="D27" s="1">
        <v>35</v>
      </c>
      <c r="E27" s="1">
        <v>40</v>
      </c>
      <c r="F27" s="13">
        <v>2.6</v>
      </c>
      <c r="G27" s="20" t="s">
        <v>13</v>
      </c>
      <c r="H27" s="6" t="s">
        <v>7</v>
      </c>
    </row>
    <row r="28" spans="1:8" x14ac:dyDescent="0.15">
      <c r="A28" s="7">
        <v>27</v>
      </c>
      <c r="B28" s="9" t="s">
        <v>4</v>
      </c>
      <c r="C28" s="10">
        <v>62000</v>
      </c>
      <c r="D28" s="9">
        <v>47</v>
      </c>
      <c r="E28" s="9">
        <v>32</v>
      </c>
      <c r="F28" s="13">
        <v>3.6</v>
      </c>
      <c r="G28" s="21" t="s">
        <v>14</v>
      </c>
      <c r="H28" s="11" t="s">
        <v>9</v>
      </c>
    </row>
    <row r="29" spans="1:8" x14ac:dyDescent="0.15">
      <c r="A29" s="5">
        <v>28</v>
      </c>
      <c r="B29" s="9" t="s">
        <v>3</v>
      </c>
      <c r="C29" s="10">
        <v>57000</v>
      </c>
      <c r="D29" s="9">
        <v>52</v>
      </c>
      <c r="E29" s="9">
        <v>22</v>
      </c>
      <c r="F29" s="13">
        <v>4.0999999999999996</v>
      </c>
      <c r="G29" s="21" t="s">
        <v>14</v>
      </c>
      <c r="H29" s="11" t="s">
        <v>8</v>
      </c>
    </row>
    <row r="30" spans="1:8" x14ac:dyDescent="0.15">
      <c r="A30" s="7">
        <v>29</v>
      </c>
      <c r="B30" s="9" t="s">
        <v>4</v>
      </c>
      <c r="C30" s="10">
        <v>15000</v>
      </c>
      <c r="D30" s="9">
        <v>18</v>
      </c>
      <c r="E30" s="9">
        <v>37</v>
      </c>
      <c r="F30" s="13">
        <v>2.1</v>
      </c>
      <c r="G30" s="21" t="s">
        <v>13</v>
      </c>
      <c r="H30" s="11" t="s">
        <v>7</v>
      </c>
    </row>
    <row r="31" spans="1:8" x14ac:dyDescent="0.15">
      <c r="A31" s="5">
        <v>30</v>
      </c>
      <c r="B31" s="1" t="s">
        <v>3</v>
      </c>
      <c r="C31" s="2">
        <v>41000</v>
      </c>
      <c r="D31" s="1">
        <v>25</v>
      </c>
      <c r="E31" s="1">
        <v>17</v>
      </c>
      <c r="F31" s="13">
        <v>1.4</v>
      </c>
      <c r="G31" s="20" t="s">
        <v>13</v>
      </c>
      <c r="H31" s="6" t="s">
        <v>7</v>
      </c>
    </row>
    <row r="32" spans="1:8" x14ac:dyDescent="0.15">
      <c r="A32" s="7">
        <v>31</v>
      </c>
      <c r="B32" s="3" t="s">
        <v>4</v>
      </c>
      <c r="C32" s="4">
        <v>49000</v>
      </c>
      <c r="D32" s="3">
        <v>56</v>
      </c>
      <c r="E32" s="3">
        <v>15</v>
      </c>
      <c r="F32" s="13">
        <v>3.2</v>
      </c>
      <c r="G32" s="19" t="s">
        <v>14</v>
      </c>
      <c r="H32" s="8" t="s">
        <v>8</v>
      </c>
    </row>
    <row r="33" spans="1:8" x14ac:dyDescent="0.15">
      <c r="A33" s="5">
        <v>32</v>
      </c>
      <c r="B33" s="1" t="s">
        <v>3</v>
      </c>
      <c r="C33" s="2">
        <v>47000</v>
      </c>
      <c r="D33" s="1">
        <v>30</v>
      </c>
      <c r="E33" s="1">
        <v>21</v>
      </c>
      <c r="F33" s="13">
        <v>3.1</v>
      </c>
      <c r="G33" s="20" t="s">
        <v>13</v>
      </c>
      <c r="H33" s="6" t="s">
        <v>9</v>
      </c>
    </row>
    <row r="34" spans="1:8" x14ac:dyDescent="0.15">
      <c r="A34" s="7">
        <v>33</v>
      </c>
      <c r="B34" s="1" t="s">
        <v>3</v>
      </c>
      <c r="C34" s="2">
        <v>23000</v>
      </c>
      <c r="D34" s="1">
        <v>25</v>
      </c>
      <c r="E34" s="1">
        <v>28</v>
      </c>
      <c r="F34" s="13">
        <v>2.7</v>
      </c>
      <c r="G34" s="20" t="s">
        <v>14</v>
      </c>
      <c r="H34" s="6" t="s">
        <v>7</v>
      </c>
    </row>
    <row r="35" spans="1:8" x14ac:dyDescent="0.15">
      <c r="A35" s="5">
        <v>34</v>
      </c>
      <c r="B35" s="1" t="s">
        <v>4</v>
      </c>
      <c r="C35" s="2">
        <v>29000</v>
      </c>
      <c r="D35" s="1">
        <v>32</v>
      </c>
      <c r="E35" s="1">
        <v>19</v>
      </c>
      <c r="F35" s="13">
        <v>2.9</v>
      </c>
      <c r="G35" s="20" t="s">
        <v>13</v>
      </c>
      <c r="H35" s="6" t="s">
        <v>7</v>
      </c>
    </row>
    <row r="36" spans="1:8" x14ac:dyDescent="0.15">
      <c r="A36" s="7">
        <v>35</v>
      </c>
      <c r="B36" s="1" t="s">
        <v>3</v>
      </c>
      <c r="C36" s="2">
        <v>74000</v>
      </c>
      <c r="D36" s="1">
        <v>29</v>
      </c>
      <c r="E36" s="1">
        <v>43</v>
      </c>
      <c r="F36" s="13">
        <v>4.5999999999999996</v>
      </c>
      <c r="G36" s="20" t="s">
        <v>13</v>
      </c>
      <c r="H36" s="6" t="s">
        <v>7</v>
      </c>
    </row>
    <row r="37" spans="1:8" x14ac:dyDescent="0.15">
      <c r="A37" s="5">
        <v>36</v>
      </c>
      <c r="B37" s="1" t="s">
        <v>4</v>
      </c>
      <c r="C37" s="2">
        <v>29000</v>
      </c>
      <c r="D37" s="1">
        <v>21</v>
      </c>
      <c r="E37" s="1">
        <v>34</v>
      </c>
      <c r="F37" s="13">
        <v>2.2999999999999998</v>
      </c>
      <c r="G37" s="20" t="s">
        <v>14</v>
      </c>
      <c r="H37" s="6" t="s">
        <v>8</v>
      </c>
    </row>
    <row r="38" spans="1:8" x14ac:dyDescent="0.15">
      <c r="A38" s="7">
        <v>37</v>
      </c>
      <c r="B38" s="1" t="s">
        <v>3</v>
      </c>
      <c r="C38" s="2">
        <v>89000</v>
      </c>
      <c r="D38" s="1">
        <v>46</v>
      </c>
      <c r="E38" s="1">
        <v>12</v>
      </c>
      <c r="F38" s="13">
        <v>1.2</v>
      </c>
      <c r="G38" s="20" t="s">
        <v>14</v>
      </c>
      <c r="H38" s="6" t="s">
        <v>8</v>
      </c>
    </row>
    <row r="39" spans="1:8" x14ac:dyDescent="0.15">
      <c r="A39" s="5">
        <v>38</v>
      </c>
      <c r="B39" s="1" t="s">
        <v>3</v>
      </c>
      <c r="C39" s="2">
        <v>41000</v>
      </c>
      <c r="D39" s="1">
        <v>38</v>
      </c>
      <c r="E39" s="1">
        <v>20</v>
      </c>
      <c r="F39" s="13">
        <v>3.3</v>
      </c>
      <c r="G39" s="20" t="s">
        <v>13</v>
      </c>
      <c r="H39" s="6" t="s">
        <v>9</v>
      </c>
    </row>
    <row r="40" spans="1:8" x14ac:dyDescent="0.15">
      <c r="A40" s="7">
        <v>39</v>
      </c>
      <c r="B40" s="1" t="s">
        <v>4</v>
      </c>
      <c r="C40" s="2">
        <v>68000</v>
      </c>
      <c r="D40" s="1">
        <v>35</v>
      </c>
      <c r="E40" s="1">
        <v>19</v>
      </c>
      <c r="F40" s="13">
        <v>3.9</v>
      </c>
      <c r="G40" s="20" t="s">
        <v>14</v>
      </c>
      <c r="H40" s="6" t="s">
        <v>8</v>
      </c>
    </row>
    <row r="41" spans="1:8" x14ac:dyDescent="0.15">
      <c r="A41" s="5">
        <v>40</v>
      </c>
      <c r="B41" s="1" t="s">
        <v>3</v>
      </c>
      <c r="C41" s="2">
        <v>17000</v>
      </c>
      <c r="D41" s="1">
        <v>19</v>
      </c>
      <c r="E41" s="1">
        <v>32</v>
      </c>
      <c r="F41" s="13">
        <v>1.8</v>
      </c>
      <c r="G41" s="20" t="s">
        <v>14</v>
      </c>
      <c r="H41" s="6" t="s">
        <v>7</v>
      </c>
    </row>
    <row r="42" spans="1:8" x14ac:dyDescent="0.15">
      <c r="A42" s="7">
        <v>41</v>
      </c>
      <c r="B42" s="3" t="s">
        <v>4</v>
      </c>
      <c r="C42" s="4">
        <v>50000</v>
      </c>
      <c r="D42" s="3">
        <v>33</v>
      </c>
      <c r="E42" s="3">
        <v>17</v>
      </c>
      <c r="F42" s="22">
        <v>1.4</v>
      </c>
      <c r="G42" s="19" t="s">
        <v>14</v>
      </c>
      <c r="H42" s="8" t="s">
        <v>9</v>
      </c>
    </row>
    <row r="43" spans="1:8" x14ac:dyDescent="0.15">
      <c r="A43" s="7">
        <v>42</v>
      </c>
      <c r="B43" s="1" t="s">
        <v>3</v>
      </c>
      <c r="C43" s="2">
        <v>32000</v>
      </c>
      <c r="D43" s="1">
        <v>25</v>
      </c>
      <c r="E43" s="1">
        <v>26</v>
      </c>
      <c r="F43" s="13">
        <v>2.2000000000000002</v>
      </c>
      <c r="G43" s="20" t="s">
        <v>13</v>
      </c>
      <c r="H43" s="6" t="s">
        <v>7</v>
      </c>
    </row>
    <row r="44" spans="1:8" x14ac:dyDescent="0.15">
      <c r="A44" s="7">
        <v>43</v>
      </c>
      <c r="B44" s="1" t="s">
        <v>4</v>
      </c>
      <c r="C44" s="2">
        <v>49000</v>
      </c>
      <c r="D44" s="1">
        <v>28</v>
      </c>
      <c r="E44" s="1">
        <v>48</v>
      </c>
      <c r="F44" s="13">
        <v>3.3</v>
      </c>
      <c r="G44" s="20" t="s">
        <v>13</v>
      </c>
      <c r="H44" s="6" t="s">
        <v>9</v>
      </c>
    </row>
    <row r="45" spans="1:8" x14ac:dyDescent="0.15">
      <c r="A45" s="5">
        <v>44</v>
      </c>
      <c r="B45" s="1" t="s">
        <v>3</v>
      </c>
      <c r="C45" s="2">
        <v>35000</v>
      </c>
      <c r="D45" s="1">
        <v>24</v>
      </c>
      <c r="E45" s="1">
        <v>24</v>
      </c>
      <c r="F45" s="13">
        <v>1.7</v>
      </c>
      <c r="G45" s="20" t="s">
        <v>14</v>
      </c>
      <c r="H45" s="6" t="s">
        <v>9</v>
      </c>
    </row>
    <row r="46" spans="1:8" x14ac:dyDescent="0.15">
      <c r="A46" s="7">
        <v>45</v>
      </c>
      <c r="B46" s="1" t="s">
        <v>3</v>
      </c>
      <c r="C46" s="2">
        <v>56000</v>
      </c>
      <c r="D46" s="1">
        <v>38</v>
      </c>
      <c r="E46" s="1">
        <v>30</v>
      </c>
      <c r="F46" s="13">
        <v>3.5</v>
      </c>
      <c r="G46" s="20" t="s">
        <v>13</v>
      </c>
      <c r="H46" s="6" t="s">
        <v>9</v>
      </c>
    </row>
    <row r="47" spans="1:8" x14ac:dyDescent="0.15">
      <c r="A47" s="7">
        <v>46</v>
      </c>
      <c r="B47" s="1" t="s">
        <v>4</v>
      </c>
      <c r="C47" s="2">
        <v>57000</v>
      </c>
      <c r="D47" s="1">
        <v>43</v>
      </c>
      <c r="E47" s="1">
        <v>9</v>
      </c>
      <c r="F47" s="13">
        <v>1.1000000000000001</v>
      </c>
      <c r="G47" s="20" t="s">
        <v>14</v>
      </c>
      <c r="H47" s="6" t="s">
        <v>9</v>
      </c>
    </row>
    <row r="48" spans="1:8" x14ac:dyDescent="0.15">
      <c r="A48" s="5">
        <v>47</v>
      </c>
      <c r="B48" s="1" t="s">
        <v>4</v>
      </c>
      <c r="C48" s="2">
        <v>69000</v>
      </c>
      <c r="D48" s="1">
        <v>35</v>
      </c>
      <c r="E48" s="1">
        <v>22</v>
      </c>
      <c r="F48" s="13">
        <v>2.8</v>
      </c>
      <c r="G48" s="20" t="s">
        <v>13</v>
      </c>
      <c r="H48" s="6" t="s">
        <v>9</v>
      </c>
    </row>
    <row r="49" spans="1:8" x14ac:dyDescent="0.15">
      <c r="A49" s="7">
        <v>48</v>
      </c>
      <c r="B49" s="9" t="s">
        <v>4</v>
      </c>
      <c r="C49" s="10">
        <v>52000</v>
      </c>
      <c r="D49" s="9">
        <v>47</v>
      </c>
      <c r="E49" s="9">
        <v>14</v>
      </c>
      <c r="F49" s="13">
        <v>1.6</v>
      </c>
      <c r="G49" s="21" t="s">
        <v>14</v>
      </c>
      <c r="H49" s="11" t="s">
        <v>9</v>
      </c>
    </row>
    <row r="50" spans="1:8" x14ac:dyDescent="0.15">
      <c r="A50" s="5">
        <v>49</v>
      </c>
      <c r="B50" s="1" t="s">
        <v>3</v>
      </c>
      <c r="C50" s="2">
        <v>31000</v>
      </c>
      <c r="D50" s="1">
        <v>25</v>
      </c>
      <c r="E50" s="1">
        <v>42</v>
      </c>
      <c r="F50" s="13">
        <v>3.4</v>
      </c>
      <c r="G50" s="20" t="s">
        <v>13</v>
      </c>
      <c r="H50" s="6" t="s">
        <v>7</v>
      </c>
    </row>
    <row r="51" spans="1:8" ht="14" thickBot="1" x14ac:dyDescent="0.2">
      <c r="A51" s="23">
        <v>50</v>
      </c>
      <c r="B51" s="24" t="s">
        <v>3</v>
      </c>
      <c r="C51" s="25">
        <v>24000</v>
      </c>
      <c r="D51" s="24">
        <v>20</v>
      </c>
      <c r="E51" s="24">
        <v>33</v>
      </c>
      <c r="F51" s="26">
        <v>4.7</v>
      </c>
      <c r="G51" s="27" t="s">
        <v>14</v>
      </c>
      <c r="H51" s="28" t="s">
        <v>7</v>
      </c>
    </row>
    <row r="52" spans="1:8" ht="14" thickTop="1" x14ac:dyDescent="0.15"/>
  </sheetData>
  <phoneticPr fontId="0" type="noConversion"/>
  <pageMargins left="0.75" right="0.75" top="1" bottom="1" header="0.5" footer="0.5"/>
  <pageSetup orientation="portrait"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2"/>
  <sheetViews>
    <sheetView tabSelected="1" workbookViewId="0">
      <selection activeCell="J27" sqref="J27"/>
    </sheetView>
  </sheetViews>
  <sheetFormatPr baseColWidth="10" defaultColWidth="8.83203125" defaultRowHeight="13" x14ac:dyDescent="0.15"/>
  <cols>
    <col min="6" max="7" width="13" customWidth="1"/>
    <col min="8" max="8" width="11.33203125" customWidth="1"/>
    <col min="9" max="9" width="35.83203125" customWidth="1"/>
    <col min="10" max="10" width="39.83203125" customWidth="1"/>
    <col min="11" max="11" width="30" customWidth="1"/>
    <col min="12" max="12" width="29.1640625" customWidth="1"/>
    <col min="13" max="13" width="29.6640625" customWidth="1"/>
  </cols>
  <sheetData>
    <row r="1" spans="1:15" ht="15" thickBot="1" x14ac:dyDescent="0.2">
      <c r="A1" s="14" t="s">
        <v>2</v>
      </c>
      <c r="B1" s="15" t="s">
        <v>0</v>
      </c>
      <c r="C1" s="15" t="s">
        <v>10</v>
      </c>
      <c r="D1" s="15" t="s">
        <v>1</v>
      </c>
      <c r="E1" s="15" t="s">
        <v>5</v>
      </c>
      <c r="F1" s="16" t="s">
        <v>11</v>
      </c>
      <c r="G1" s="18" t="s">
        <v>12</v>
      </c>
      <c r="H1" s="17" t="s">
        <v>6</v>
      </c>
      <c r="I1" s="29" t="s">
        <v>49</v>
      </c>
      <c r="J1" s="46" t="s">
        <v>15</v>
      </c>
      <c r="K1" s="30" t="s">
        <v>16</v>
      </c>
      <c r="L1" s="30" t="s">
        <v>17</v>
      </c>
      <c r="M1" s="30" t="s">
        <v>18</v>
      </c>
    </row>
    <row r="2" spans="1:15" ht="15" thickTop="1" x14ac:dyDescent="0.15">
      <c r="A2" s="7">
        <v>1</v>
      </c>
      <c r="B2" s="3" t="s">
        <v>3</v>
      </c>
      <c r="C2" s="4">
        <v>45000</v>
      </c>
      <c r="D2" s="3">
        <v>25</v>
      </c>
      <c r="E2" s="3">
        <v>27</v>
      </c>
      <c r="F2" s="12">
        <v>2.5</v>
      </c>
      <c r="G2" s="19" t="s">
        <v>13</v>
      </c>
      <c r="H2" s="8" t="s">
        <v>7</v>
      </c>
      <c r="I2" s="38" t="s">
        <v>24</v>
      </c>
      <c r="J2" s="38" t="s">
        <v>37</v>
      </c>
      <c r="K2" s="39">
        <f>((45000-1000)/88000)*4+1</f>
        <v>3</v>
      </c>
      <c r="L2" s="39">
        <f>(D2-$O$9)/$O$10</f>
        <v>-0.5466543669434103</v>
      </c>
      <c r="M2" s="39" t="str">
        <f>IF(D2&gt;=41,"Old",IF(D2&gt;=21,"MidAge",IF(D2&gt;=1,"Young")))</f>
        <v>MidAge</v>
      </c>
    </row>
    <row r="3" spans="1:15" x14ac:dyDescent="0.15">
      <c r="A3" s="5">
        <v>2</v>
      </c>
      <c r="B3" s="1" t="s">
        <v>4</v>
      </c>
      <c r="C3" s="2">
        <v>54000</v>
      </c>
      <c r="D3" s="1">
        <v>33</v>
      </c>
      <c r="E3" s="1">
        <v>12</v>
      </c>
      <c r="F3" s="13">
        <v>3.4</v>
      </c>
      <c r="G3" s="20" t="s">
        <v>14</v>
      </c>
      <c r="H3" s="6" t="s">
        <v>9</v>
      </c>
      <c r="I3" s="37" t="s">
        <v>25</v>
      </c>
      <c r="J3" s="39" t="s">
        <v>38</v>
      </c>
      <c r="K3" s="39">
        <f>((54000-1000)/88000)*4+1</f>
        <v>3.4090909090909092</v>
      </c>
      <c r="L3" s="39">
        <f t="shared" ref="L3:L51" si="0">(D3-$O$9)/$O$10</f>
        <v>0.11999730006074874</v>
      </c>
      <c r="M3" s="39" t="str">
        <f t="shared" ref="M3:M51" si="1">IF(D3&gt;=41,"Old",IF(D3&gt;=21,"MidAge",IF(D3&gt;=1,"Young")))</f>
        <v>MidAge</v>
      </c>
    </row>
    <row r="4" spans="1:15" x14ac:dyDescent="0.15">
      <c r="A4" s="7">
        <v>3</v>
      </c>
      <c r="B4" s="1" t="s">
        <v>4</v>
      </c>
      <c r="C4" s="2">
        <v>32000</v>
      </c>
      <c r="D4" s="1">
        <v>20</v>
      </c>
      <c r="E4" s="1">
        <v>42</v>
      </c>
      <c r="F4" s="13">
        <v>1.6</v>
      </c>
      <c r="G4" s="20" t="s">
        <v>14</v>
      </c>
      <c r="H4" s="6" t="s">
        <v>8</v>
      </c>
      <c r="I4" s="37" t="s">
        <v>26</v>
      </c>
      <c r="J4" s="39" t="s">
        <v>39</v>
      </c>
      <c r="K4" s="39">
        <f>((32000-1000)/88000)*4+1</f>
        <v>2.4090909090909092</v>
      </c>
      <c r="L4" s="39">
        <f t="shared" si="0"/>
        <v>-0.96331165882100966</v>
      </c>
      <c r="M4" s="39" t="str">
        <f t="shared" si="1"/>
        <v>Young</v>
      </c>
    </row>
    <row r="5" spans="1:15" x14ac:dyDescent="0.15">
      <c r="A5" s="5">
        <v>4</v>
      </c>
      <c r="B5" s="1" t="s">
        <v>4</v>
      </c>
      <c r="C5" s="2">
        <v>59000</v>
      </c>
      <c r="D5" s="1">
        <v>70</v>
      </c>
      <c r="E5" s="1">
        <v>16</v>
      </c>
      <c r="F5" s="13">
        <v>4.2</v>
      </c>
      <c r="G5" s="20" t="s">
        <v>13</v>
      </c>
      <c r="H5" s="6" t="s">
        <v>9</v>
      </c>
      <c r="I5" s="37" t="s">
        <v>27</v>
      </c>
      <c r="J5" s="39" t="s">
        <v>40</v>
      </c>
      <c r="K5" s="39">
        <f>((59000-1000)/88000)*4+1</f>
        <v>3.6363636363636362</v>
      </c>
      <c r="L5" s="39">
        <f t="shared" si="0"/>
        <v>3.2032612599549841</v>
      </c>
      <c r="M5" s="39" t="str">
        <f t="shared" si="1"/>
        <v>Old</v>
      </c>
    </row>
    <row r="6" spans="1:15" x14ac:dyDescent="0.15">
      <c r="A6" s="7">
        <v>5</v>
      </c>
      <c r="B6" s="1" t="s">
        <v>3</v>
      </c>
      <c r="C6" s="2">
        <v>37000</v>
      </c>
      <c r="D6" s="1">
        <v>35</v>
      </c>
      <c r="E6" s="1">
        <v>25</v>
      </c>
      <c r="F6" s="13">
        <v>3.2</v>
      </c>
      <c r="G6" s="20" t="s">
        <v>13</v>
      </c>
      <c r="H6" s="6" t="s">
        <v>7</v>
      </c>
      <c r="I6" s="37" t="s">
        <v>28</v>
      </c>
      <c r="J6" s="39" t="s">
        <v>41</v>
      </c>
      <c r="K6" s="39">
        <f>((37000-1000)/88000)*4+1</f>
        <v>2.6363636363636367</v>
      </c>
      <c r="L6" s="39">
        <f t="shared" si="0"/>
        <v>0.28666021681178849</v>
      </c>
      <c r="M6" s="39" t="str">
        <f t="shared" si="1"/>
        <v>MidAge</v>
      </c>
    </row>
    <row r="7" spans="1:15" x14ac:dyDescent="0.15">
      <c r="A7" s="5">
        <v>6</v>
      </c>
      <c r="B7" s="1" t="s">
        <v>3</v>
      </c>
      <c r="C7" s="2">
        <v>18000</v>
      </c>
      <c r="D7" s="1">
        <v>20</v>
      </c>
      <c r="E7" s="1">
        <v>33</v>
      </c>
      <c r="F7" s="13">
        <v>1.7</v>
      </c>
      <c r="G7" s="20" t="s">
        <v>14</v>
      </c>
      <c r="H7" s="6" t="s">
        <v>7</v>
      </c>
      <c r="I7" s="37" t="s">
        <v>29</v>
      </c>
      <c r="J7" s="39" t="s">
        <v>42</v>
      </c>
      <c r="K7" s="39">
        <f>((18000-1000)/88000)*4+1</f>
        <v>1.7727272727272727</v>
      </c>
      <c r="L7" s="39">
        <f t="shared" si="0"/>
        <v>-0.96331165882100966</v>
      </c>
      <c r="M7" s="39" t="str">
        <f t="shared" si="1"/>
        <v>Young</v>
      </c>
    </row>
    <row r="8" spans="1:15" x14ac:dyDescent="0.15">
      <c r="A8" s="7">
        <v>7</v>
      </c>
      <c r="B8" s="1" t="s">
        <v>4</v>
      </c>
      <c r="C8" s="2">
        <v>29000</v>
      </c>
      <c r="D8" s="1">
        <v>45</v>
      </c>
      <c r="E8" s="1">
        <v>19</v>
      </c>
      <c r="F8" s="13">
        <v>3.8</v>
      </c>
      <c r="G8" s="20" t="s">
        <v>14</v>
      </c>
      <c r="H8" s="6" t="s">
        <v>9</v>
      </c>
      <c r="I8" s="37" t="s">
        <v>30</v>
      </c>
      <c r="J8" s="39" t="s">
        <v>43</v>
      </c>
      <c r="K8" s="39">
        <f>((29000-1000)/88000)*4+1</f>
        <v>2.2727272727272725</v>
      </c>
      <c r="L8" s="39">
        <f t="shared" si="0"/>
        <v>1.1199748005669874</v>
      </c>
      <c r="M8" s="39" t="str">
        <f t="shared" si="1"/>
        <v>Old</v>
      </c>
    </row>
    <row r="9" spans="1:15" x14ac:dyDescent="0.15">
      <c r="A9" s="5">
        <v>8</v>
      </c>
      <c r="B9" s="1" t="s">
        <v>3</v>
      </c>
      <c r="C9" s="2">
        <v>74000</v>
      </c>
      <c r="D9" s="1">
        <v>25</v>
      </c>
      <c r="E9" s="1">
        <v>31</v>
      </c>
      <c r="F9" s="13">
        <v>2.4</v>
      </c>
      <c r="G9" s="20" t="s">
        <v>13</v>
      </c>
      <c r="H9" s="6" t="s">
        <v>7</v>
      </c>
      <c r="I9" s="37" t="s">
        <v>31</v>
      </c>
      <c r="J9" s="39" t="s">
        <v>44</v>
      </c>
      <c r="K9" s="39">
        <f>((74000-1000)/88000)*4+1</f>
        <v>4.3181818181818183</v>
      </c>
      <c r="L9" s="39">
        <f t="shared" si="0"/>
        <v>-0.5466543669434103</v>
      </c>
      <c r="M9" s="39" t="str">
        <f t="shared" si="1"/>
        <v>MidAge</v>
      </c>
      <c r="N9" s="39" t="s">
        <v>50</v>
      </c>
      <c r="O9" s="39">
        <v>31.56</v>
      </c>
    </row>
    <row r="10" spans="1:15" x14ac:dyDescent="0.15">
      <c r="A10" s="7">
        <v>9</v>
      </c>
      <c r="B10" s="1" t="s">
        <v>3</v>
      </c>
      <c r="C10" s="2">
        <v>38000</v>
      </c>
      <c r="D10" s="1">
        <v>21</v>
      </c>
      <c r="E10" s="1">
        <v>18</v>
      </c>
      <c r="F10" s="13">
        <v>2.1</v>
      </c>
      <c r="G10" s="20" t="s">
        <v>14</v>
      </c>
      <c r="H10" s="6" t="s">
        <v>8</v>
      </c>
      <c r="I10" s="37" t="s">
        <v>32</v>
      </c>
      <c r="J10" s="39" t="s">
        <v>45</v>
      </c>
      <c r="K10" s="39">
        <f>((38000-1000)/88000)*4+1</f>
        <v>2.6818181818181817</v>
      </c>
      <c r="L10" s="39">
        <f t="shared" si="0"/>
        <v>-0.87998020044548986</v>
      </c>
      <c r="M10" s="39" t="str">
        <f t="shared" si="1"/>
        <v>MidAge</v>
      </c>
      <c r="N10" s="39" t="s">
        <v>51</v>
      </c>
      <c r="O10" s="39">
        <v>12.00027</v>
      </c>
    </row>
    <row r="11" spans="1:15" x14ac:dyDescent="0.15">
      <c r="A11" s="5">
        <v>10</v>
      </c>
      <c r="B11" s="1" t="s">
        <v>4</v>
      </c>
      <c r="C11" s="2">
        <v>65000</v>
      </c>
      <c r="D11" s="1">
        <v>40</v>
      </c>
      <c r="E11" s="1">
        <v>21</v>
      </c>
      <c r="F11" s="13">
        <v>3.3</v>
      </c>
      <c r="G11" s="20" t="s">
        <v>14</v>
      </c>
      <c r="H11" s="6" t="s">
        <v>9</v>
      </c>
      <c r="I11" s="37" t="s">
        <v>33</v>
      </c>
      <c r="J11" s="39" t="s">
        <v>46</v>
      </c>
      <c r="K11" s="39">
        <f>((65000-1000)/88000)*4+1</f>
        <v>3.9090909090909092</v>
      </c>
      <c r="L11" s="39">
        <f t="shared" si="0"/>
        <v>0.70331750868938792</v>
      </c>
      <c r="M11" s="39" t="str">
        <f t="shared" si="1"/>
        <v>MidAge</v>
      </c>
    </row>
    <row r="12" spans="1:15" x14ac:dyDescent="0.15">
      <c r="A12" s="7">
        <v>11</v>
      </c>
      <c r="B12" s="1" t="s">
        <v>4</v>
      </c>
      <c r="C12" s="2">
        <v>41000</v>
      </c>
      <c r="D12" s="1">
        <v>22</v>
      </c>
      <c r="E12" s="1">
        <v>48</v>
      </c>
      <c r="F12" s="13">
        <v>2.2999999999999998</v>
      </c>
      <c r="G12" s="20" t="s">
        <v>13</v>
      </c>
      <c r="H12" s="6" t="s">
        <v>9</v>
      </c>
      <c r="I12" s="37" t="s">
        <v>34</v>
      </c>
      <c r="J12" s="39" t="s">
        <v>47</v>
      </c>
      <c r="K12" s="39">
        <f>((41000-1000)/88000)*4+1</f>
        <v>2.8181818181818183</v>
      </c>
      <c r="L12" s="39">
        <f t="shared" si="0"/>
        <v>-0.79664874206996994</v>
      </c>
      <c r="M12" s="39" t="str">
        <f t="shared" si="1"/>
        <v>MidAge</v>
      </c>
    </row>
    <row r="13" spans="1:15" x14ac:dyDescent="0.15">
      <c r="A13" s="5">
        <v>12</v>
      </c>
      <c r="B13" s="1" t="s">
        <v>4</v>
      </c>
      <c r="C13" s="2">
        <v>26000</v>
      </c>
      <c r="D13" s="1">
        <v>22</v>
      </c>
      <c r="E13" s="1">
        <v>29</v>
      </c>
      <c r="F13" s="13">
        <v>2.9</v>
      </c>
      <c r="G13" s="20" t="s">
        <v>13</v>
      </c>
      <c r="H13" s="6" t="s">
        <v>7</v>
      </c>
      <c r="I13" s="37" t="s">
        <v>35</v>
      </c>
      <c r="J13" s="39" t="s">
        <v>48</v>
      </c>
      <c r="K13" s="39">
        <f>((26000-1000)/88000)*4+1</f>
        <v>2.1363636363636367</v>
      </c>
      <c r="L13" s="39">
        <f t="shared" si="0"/>
        <v>-0.79664874206996994</v>
      </c>
      <c r="M13" s="39" t="str">
        <f t="shared" si="1"/>
        <v>MidAge</v>
      </c>
    </row>
    <row r="14" spans="1:15" x14ac:dyDescent="0.15">
      <c r="A14" s="7">
        <v>13</v>
      </c>
      <c r="B14" s="1" t="s">
        <v>3</v>
      </c>
      <c r="C14" s="2">
        <v>83000</v>
      </c>
      <c r="D14" s="1">
        <v>46</v>
      </c>
      <c r="E14" s="1">
        <v>14</v>
      </c>
      <c r="F14" s="13">
        <v>3.6</v>
      </c>
      <c r="G14" s="20" t="s">
        <v>14</v>
      </c>
      <c r="H14" s="6" t="s">
        <v>8</v>
      </c>
      <c r="I14" s="37" t="s">
        <v>36</v>
      </c>
      <c r="J14" s="39" t="s">
        <v>36</v>
      </c>
      <c r="K14" s="39">
        <f>((83000-1000)/88000)*4+1</f>
        <v>4.7272727272727266</v>
      </c>
      <c r="L14" s="39">
        <f t="shared" si="0"/>
        <v>1.2033062589425072</v>
      </c>
      <c r="M14" s="39" t="str">
        <f t="shared" si="1"/>
        <v>Old</v>
      </c>
    </row>
    <row r="15" spans="1:15" x14ac:dyDescent="0.15">
      <c r="A15" s="5">
        <v>14</v>
      </c>
      <c r="B15" s="1" t="s">
        <v>3</v>
      </c>
      <c r="C15" s="2">
        <v>45000</v>
      </c>
      <c r="D15" s="1">
        <v>36</v>
      </c>
      <c r="E15" s="1">
        <v>24</v>
      </c>
      <c r="F15" s="13">
        <v>2.7</v>
      </c>
      <c r="G15" s="20" t="s">
        <v>14</v>
      </c>
      <c r="H15" s="6" t="s">
        <v>9</v>
      </c>
      <c r="I15" s="37"/>
      <c r="K15" s="39">
        <f>((45000-1000)/88000)*4+1</f>
        <v>3</v>
      </c>
      <c r="L15" s="39">
        <f t="shared" si="0"/>
        <v>0.36999167518730836</v>
      </c>
      <c r="M15" s="39" t="str">
        <f t="shared" si="1"/>
        <v>MidAge</v>
      </c>
    </row>
    <row r="16" spans="1:15" x14ac:dyDescent="0.15">
      <c r="A16" s="7">
        <v>15</v>
      </c>
      <c r="B16" s="1" t="s">
        <v>3</v>
      </c>
      <c r="C16" s="2">
        <v>68000</v>
      </c>
      <c r="D16" s="1">
        <v>30</v>
      </c>
      <c r="E16" s="1">
        <v>36</v>
      </c>
      <c r="F16" s="13">
        <v>2.7</v>
      </c>
      <c r="G16" s="20" t="s">
        <v>13</v>
      </c>
      <c r="H16" s="6" t="s">
        <v>8</v>
      </c>
      <c r="I16" s="37"/>
      <c r="K16" s="39">
        <f>((68000-1000)/88000)*4+1</f>
        <v>4.045454545454545</v>
      </c>
      <c r="L16" s="39">
        <f t="shared" si="0"/>
        <v>-0.1299970750658109</v>
      </c>
      <c r="M16" s="39" t="str">
        <f t="shared" si="1"/>
        <v>MidAge</v>
      </c>
    </row>
    <row r="17" spans="1:13" x14ac:dyDescent="0.15">
      <c r="A17" s="5">
        <v>16</v>
      </c>
      <c r="B17" s="1" t="s">
        <v>3</v>
      </c>
      <c r="C17" s="2">
        <v>17000</v>
      </c>
      <c r="D17" s="1">
        <v>19</v>
      </c>
      <c r="E17" s="1">
        <v>26</v>
      </c>
      <c r="F17" s="13">
        <v>2.2000000000000002</v>
      </c>
      <c r="G17" s="20" t="s">
        <v>13</v>
      </c>
      <c r="H17" s="6" t="s">
        <v>7</v>
      </c>
      <c r="I17" s="37"/>
      <c r="K17" s="39">
        <f>((17000-1000)/88000)*4+1</f>
        <v>1.7272727272727273</v>
      </c>
      <c r="L17" s="39">
        <f t="shared" si="0"/>
        <v>-1.0466431171965296</v>
      </c>
      <c r="M17" s="39" t="str">
        <f t="shared" si="1"/>
        <v>Young</v>
      </c>
    </row>
    <row r="18" spans="1:13" x14ac:dyDescent="0.15">
      <c r="A18" s="7">
        <v>17</v>
      </c>
      <c r="B18" s="1" t="s">
        <v>3</v>
      </c>
      <c r="C18" s="2">
        <v>36000</v>
      </c>
      <c r="D18" s="1">
        <v>35</v>
      </c>
      <c r="E18" s="1">
        <v>28</v>
      </c>
      <c r="F18" s="13">
        <v>3.5</v>
      </c>
      <c r="G18" s="20" t="s">
        <v>13</v>
      </c>
      <c r="H18" s="6" t="s">
        <v>9</v>
      </c>
      <c r="I18" s="37"/>
      <c r="K18" s="39">
        <f>((36000-1000)/88000)*4+1</f>
        <v>2.5909090909090908</v>
      </c>
      <c r="L18" s="39">
        <f t="shared" si="0"/>
        <v>0.28666021681178849</v>
      </c>
      <c r="M18" s="39" t="str">
        <f t="shared" si="1"/>
        <v>MidAge</v>
      </c>
    </row>
    <row r="19" spans="1:13" x14ac:dyDescent="0.15">
      <c r="A19" s="5">
        <v>18</v>
      </c>
      <c r="B19" s="1" t="s">
        <v>4</v>
      </c>
      <c r="C19" s="2">
        <v>6000</v>
      </c>
      <c r="D19" s="1">
        <v>16</v>
      </c>
      <c r="E19" s="1">
        <v>39</v>
      </c>
      <c r="F19" s="13">
        <v>1.8</v>
      </c>
      <c r="G19" s="20" t="s">
        <v>13</v>
      </c>
      <c r="H19" s="6" t="s">
        <v>7</v>
      </c>
      <c r="I19" s="37"/>
      <c r="K19" s="39">
        <f>((6000-1000)/88000)*4+1</f>
        <v>1.2272727272727273</v>
      </c>
      <c r="L19" s="39">
        <f t="shared" si="0"/>
        <v>-1.2966374923230892</v>
      </c>
      <c r="M19" s="39" t="str">
        <f t="shared" si="1"/>
        <v>Young</v>
      </c>
    </row>
    <row r="20" spans="1:13" x14ac:dyDescent="0.15">
      <c r="A20" s="7">
        <v>19</v>
      </c>
      <c r="B20" s="1" t="s">
        <v>4</v>
      </c>
      <c r="C20" s="2">
        <v>24000</v>
      </c>
      <c r="D20" s="1">
        <v>25</v>
      </c>
      <c r="E20" s="1">
        <v>41</v>
      </c>
      <c r="F20" s="13">
        <v>3.1</v>
      </c>
      <c r="G20" s="20" t="s">
        <v>14</v>
      </c>
      <c r="H20" s="6" t="s">
        <v>8</v>
      </c>
      <c r="I20" s="37"/>
      <c r="K20" s="39">
        <f>((24000-1000)/88000)*4+1</f>
        <v>2.0454545454545454</v>
      </c>
      <c r="L20" s="39">
        <f t="shared" si="0"/>
        <v>-0.5466543669434103</v>
      </c>
      <c r="M20" s="39" t="str">
        <f t="shared" si="1"/>
        <v>MidAge</v>
      </c>
    </row>
    <row r="21" spans="1:13" x14ac:dyDescent="0.15">
      <c r="A21" s="5">
        <v>20</v>
      </c>
      <c r="B21" s="1" t="s">
        <v>3</v>
      </c>
      <c r="C21" s="2">
        <v>12000</v>
      </c>
      <c r="D21" s="1">
        <v>16</v>
      </c>
      <c r="E21" s="1">
        <v>23</v>
      </c>
      <c r="F21" s="13">
        <v>2.2000000000000002</v>
      </c>
      <c r="G21" s="20" t="s">
        <v>13</v>
      </c>
      <c r="H21" s="6" t="s">
        <v>7</v>
      </c>
      <c r="I21" s="37"/>
      <c r="K21" s="39">
        <f>((12000-1000)/88000)*4+1</f>
        <v>1.5</v>
      </c>
      <c r="L21" s="39">
        <f t="shared" si="0"/>
        <v>-1.2966374923230892</v>
      </c>
      <c r="M21" s="39" t="str">
        <f t="shared" si="1"/>
        <v>Young</v>
      </c>
    </row>
    <row r="22" spans="1:13" x14ac:dyDescent="0.15">
      <c r="A22" s="7">
        <v>21</v>
      </c>
      <c r="B22" s="1" t="s">
        <v>4</v>
      </c>
      <c r="C22" s="2">
        <v>47000</v>
      </c>
      <c r="D22" s="1">
        <v>52</v>
      </c>
      <c r="E22" s="1">
        <v>11</v>
      </c>
      <c r="F22" s="13">
        <v>3.1</v>
      </c>
      <c r="G22" s="20" t="s">
        <v>14</v>
      </c>
      <c r="H22" s="6" t="s">
        <v>9</v>
      </c>
      <c r="I22" s="37"/>
      <c r="K22" s="39">
        <f>((47000-1000)/88000)*4+1</f>
        <v>3.0909090909090908</v>
      </c>
      <c r="L22" s="39">
        <f t="shared" si="0"/>
        <v>1.7032950091956265</v>
      </c>
      <c r="M22" s="39" t="str">
        <f t="shared" si="1"/>
        <v>Old</v>
      </c>
    </row>
    <row r="23" spans="1:13" x14ac:dyDescent="0.15">
      <c r="A23" s="5">
        <v>22</v>
      </c>
      <c r="B23" s="1" t="s">
        <v>3</v>
      </c>
      <c r="C23" s="2">
        <v>25000</v>
      </c>
      <c r="D23" s="1">
        <v>33</v>
      </c>
      <c r="E23" s="1">
        <v>16</v>
      </c>
      <c r="F23" s="13">
        <v>2.9</v>
      </c>
      <c r="G23" s="20" t="s">
        <v>13</v>
      </c>
      <c r="H23" s="6" t="s">
        <v>9</v>
      </c>
      <c r="I23" s="37"/>
      <c r="K23" s="39">
        <f>((25000-1000)/88000)*4+1</f>
        <v>2.0909090909090908</v>
      </c>
      <c r="L23" s="39">
        <f t="shared" si="0"/>
        <v>0.11999730006074874</v>
      </c>
      <c r="M23" s="39" t="str">
        <f t="shared" si="1"/>
        <v>MidAge</v>
      </c>
    </row>
    <row r="24" spans="1:13" x14ac:dyDescent="0.15">
      <c r="A24" s="7">
        <v>23</v>
      </c>
      <c r="B24" s="1" t="s">
        <v>4</v>
      </c>
      <c r="C24" s="2">
        <v>2000</v>
      </c>
      <c r="D24" s="1">
        <v>15</v>
      </c>
      <c r="E24" s="1">
        <v>30</v>
      </c>
      <c r="F24" s="13">
        <v>2.5</v>
      </c>
      <c r="G24" s="20" t="s">
        <v>14</v>
      </c>
      <c r="H24" s="6" t="s">
        <v>8</v>
      </c>
      <c r="I24" s="37"/>
      <c r="K24" s="39">
        <f>((2000-1000)/88000)*4+1</f>
        <v>1.0454545454545454</v>
      </c>
      <c r="L24" s="39">
        <f t="shared" si="0"/>
        <v>-1.379968950698609</v>
      </c>
      <c r="M24" s="39" t="str">
        <f t="shared" si="1"/>
        <v>Young</v>
      </c>
    </row>
    <row r="25" spans="1:13" x14ac:dyDescent="0.15">
      <c r="A25" s="5">
        <v>24</v>
      </c>
      <c r="B25" s="1" t="s">
        <v>4</v>
      </c>
      <c r="C25" s="2">
        <v>79000</v>
      </c>
      <c r="D25" s="1">
        <v>35</v>
      </c>
      <c r="E25" s="1">
        <v>22</v>
      </c>
      <c r="F25" s="13">
        <v>3.8</v>
      </c>
      <c r="G25" s="20" t="s">
        <v>13</v>
      </c>
      <c r="H25" s="6" t="s">
        <v>9</v>
      </c>
      <c r="I25" s="37"/>
      <c r="K25" s="39">
        <f>((79000-1000)/88000)*4+1</f>
        <v>4.545454545454545</v>
      </c>
      <c r="L25" s="39">
        <f t="shared" si="0"/>
        <v>0.28666021681178849</v>
      </c>
      <c r="M25" s="39" t="str">
        <f t="shared" si="1"/>
        <v>MidAge</v>
      </c>
    </row>
    <row r="26" spans="1:13" x14ac:dyDescent="0.15">
      <c r="A26" s="7">
        <v>25</v>
      </c>
      <c r="B26" s="1" t="s">
        <v>3</v>
      </c>
      <c r="C26" s="2">
        <v>1000</v>
      </c>
      <c r="D26" s="1">
        <v>16</v>
      </c>
      <c r="E26" s="1">
        <v>25</v>
      </c>
      <c r="F26" s="13">
        <v>1.4</v>
      </c>
      <c r="G26" s="20" t="s">
        <v>13</v>
      </c>
      <c r="H26" s="6" t="s">
        <v>8</v>
      </c>
      <c r="I26" s="37"/>
      <c r="K26" s="39">
        <f>((1000-1000)/88000)*4+1</f>
        <v>1</v>
      </c>
      <c r="L26" s="39">
        <f t="shared" si="0"/>
        <v>-1.2966374923230892</v>
      </c>
      <c r="M26" s="39" t="str">
        <f t="shared" si="1"/>
        <v>Young</v>
      </c>
    </row>
    <row r="27" spans="1:13" x14ac:dyDescent="0.15">
      <c r="A27" s="5">
        <v>26</v>
      </c>
      <c r="B27" s="1" t="s">
        <v>4</v>
      </c>
      <c r="C27" s="2">
        <v>56000</v>
      </c>
      <c r="D27" s="1">
        <v>35</v>
      </c>
      <c r="E27" s="1">
        <v>40</v>
      </c>
      <c r="F27" s="13">
        <v>2.6</v>
      </c>
      <c r="G27" s="20" t="s">
        <v>13</v>
      </c>
      <c r="H27" s="6" t="s">
        <v>7</v>
      </c>
      <c r="I27" s="37"/>
      <c r="K27" s="39">
        <f>((56000-1000)/88000)*4+1</f>
        <v>3.5</v>
      </c>
      <c r="L27" s="39">
        <f t="shared" si="0"/>
        <v>0.28666021681178849</v>
      </c>
      <c r="M27" s="39" t="str">
        <f t="shared" si="1"/>
        <v>MidAge</v>
      </c>
    </row>
    <row r="28" spans="1:13" x14ac:dyDescent="0.15">
      <c r="A28" s="7">
        <v>27</v>
      </c>
      <c r="B28" s="9" t="s">
        <v>4</v>
      </c>
      <c r="C28" s="10">
        <v>62000</v>
      </c>
      <c r="D28" s="9">
        <v>47</v>
      </c>
      <c r="E28" s="9">
        <v>32</v>
      </c>
      <c r="F28" s="13">
        <v>3.6</v>
      </c>
      <c r="G28" s="21" t="s">
        <v>14</v>
      </c>
      <c r="H28" s="11" t="s">
        <v>9</v>
      </c>
      <c r="I28" s="37"/>
      <c r="K28" s="39">
        <f>((62000-1000)/88000)*4+1</f>
        <v>3.7727272727272729</v>
      </c>
      <c r="L28" s="39">
        <f t="shared" si="0"/>
        <v>1.286637717318027</v>
      </c>
      <c r="M28" s="39" t="str">
        <f t="shared" si="1"/>
        <v>Old</v>
      </c>
    </row>
    <row r="29" spans="1:13" x14ac:dyDescent="0.15">
      <c r="A29" s="5">
        <v>28</v>
      </c>
      <c r="B29" s="9" t="s">
        <v>3</v>
      </c>
      <c r="C29" s="10">
        <v>57000</v>
      </c>
      <c r="D29" s="9">
        <v>52</v>
      </c>
      <c r="E29" s="9">
        <v>22</v>
      </c>
      <c r="F29" s="13">
        <v>4.0999999999999996</v>
      </c>
      <c r="G29" s="21" t="s">
        <v>14</v>
      </c>
      <c r="H29" s="11" t="s">
        <v>8</v>
      </c>
      <c r="I29" s="37"/>
      <c r="K29" s="39">
        <f>((57000-1000)/88000)*4+1</f>
        <v>3.5454545454545454</v>
      </c>
      <c r="L29" s="39">
        <f t="shared" si="0"/>
        <v>1.7032950091956265</v>
      </c>
      <c r="M29" s="39" t="str">
        <f t="shared" si="1"/>
        <v>Old</v>
      </c>
    </row>
    <row r="30" spans="1:13" x14ac:dyDescent="0.15">
      <c r="A30" s="7">
        <v>29</v>
      </c>
      <c r="B30" s="9" t="s">
        <v>4</v>
      </c>
      <c r="C30" s="10">
        <v>15000</v>
      </c>
      <c r="D30" s="9">
        <v>18</v>
      </c>
      <c r="E30" s="9">
        <v>37</v>
      </c>
      <c r="F30" s="13">
        <v>2.1</v>
      </c>
      <c r="G30" s="21" t="s">
        <v>13</v>
      </c>
      <c r="H30" s="11" t="s">
        <v>7</v>
      </c>
      <c r="I30" s="37"/>
      <c r="K30" s="39">
        <f>((15000-1000)/88000)*4+1</f>
        <v>1.6363636363636362</v>
      </c>
      <c r="L30" s="39">
        <f t="shared" si="0"/>
        <v>-1.1299745755720494</v>
      </c>
      <c r="M30" s="39" t="str">
        <f t="shared" si="1"/>
        <v>Young</v>
      </c>
    </row>
    <row r="31" spans="1:13" x14ac:dyDescent="0.15">
      <c r="A31" s="5">
        <v>30</v>
      </c>
      <c r="B31" s="1" t="s">
        <v>3</v>
      </c>
      <c r="C31" s="2">
        <v>41000</v>
      </c>
      <c r="D31" s="1">
        <v>25</v>
      </c>
      <c r="E31" s="1">
        <v>17</v>
      </c>
      <c r="F31" s="13">
        <v>1.4</v>
      </c>
      <c r="G31" s="20" t="s">
        <v>13</v>
      </c>
      <c r="H31" s="6" t="s">
        <v>7</v>
      </c>
      <c r="I31" s="37"/>
      <c r="K31" s="39">
        <f>((41000-1000)/88000)*4+1</f>
        <v>2.8181818181818183</v>
      </c>
      <c r="L31" s="39">
        <f t="shared" si="0"/>
        <v>-0.5466543669434103</v>
      </c>
      <c r="M31" s="39" t="str">
        <f t="shared" si="1"/>
        <v>MidAge</v>
      </c>
    </row>
    <row r="32" spans="1:13" x14ac:dyDescent="0.15">
      <c r="A32" s="7">
        <v>31</v>
      </c>
      <c r="B32" s="3" t="s">
        <v>4</v>
      </c>
      <c r="C32" s="4">
        <v>49000</v>
      </c>
      <c r="D32" s="3">
        <v>56</v>
      </c>
      <c r="E32" s="3">
        <v>15</v>
      </c>
      <c r="F32" s="13">
        <v>3.2</v>
      </c>
      <c r="G32" s="19" t="s">
        <v>14</v>
      </c>
      <c r="H32" s="8" t="s">
        <v>8</v>
      </c>
      <c r="I32" s="37"/>
      <c r="K32" s="39">
        <f>((49000-1000)/88000)*4+1</f>
        <v>3.1818181818181817</v>
      </c>
      <c r="L32" s="39">
        <f t="shared" si="0"/>
        <v>2.0366208426977059</v>
      </c>
      <c r="M32" s="39" t="str">
        <f t="shared" si="1"/>
        <v>Old</v>
      </c>
    </row>
    <row r="33" spans="1:13" x14ac:dyDescent="0.15">
      <c r="A33" s="5">
        <v>32</v>
      </c>
      <c r="B33" s="1" t="s">
        <v>3</v>
      </c>
      <c r="C33" s="2">
        <v>47000</v>
      </c>
      <c r="D33" s="1">
        <v>30</v>
      </c>
      <c r="E33" s="1">
        <v>21</v>
      </c>
      <c r="F33" s="13">
        <v>3.1</v>
      </c>
      <c r="G33" s="20" t="s">
        <v>13</v>
      </c>
      <c r="H33" s="6" t="s">
        <v>9</v>
      </c>
      <c r="I33" s="37"/>
      <c r="K33" s="39">
        <f>((47000-1000)/88000)*4+1</f>
        <v>3.0909090909090908</v>
      </c>
      <c r="L33" s="39">
        <f t="shared" si="0"/>
        <v>-0.1299970750658109</v>
      </c>
      <c r="M33" s="39" t="str">
        <f t="shared" si="1"/>
        <v>MidAge</v>
      </c>
    </row>
    <row r="34" spans="1:13" x14ac:dyDescent="0.15">
      <c r="A34" s="7">
        <v>33</v>
      </c>
      <c r="B34" s="1" t="s">
        <v>3</v>
      </c>
      <c r="C34" s="2">
        <v>23000</v>
      </c>
      <c r="D34" s="1">
        <v>25</v>
      </c>
      <c r="E34" s="1">
        <v>28</v>
      </c>
      <c r="F34" s="13">
        <v>2.7</v>
      </c>
      <c r="G34" s="20" t="s">
        <v>14</v>
      </c>
      <c r="H34" s="6" t="s">
        <v>7</v>
      </c>
      <c r="I34" s="37"/>
      <c r="K34" s="39">
        <f>((23000-1000)/88000)*4+1</f>
        <v>2</v>
      </c>
      <c r="L34" s="39">
        <f t="shared" si="0"/>
        <v>-0.5466543669434103</v>
      </c>
      <c r="M34" s="39" t="str">
        <f t="shared" si="1"/>
        <v>MidAge</v>
      </c>
    </row>
    <row r="35" spans="1:13" x14ac:dyDescent="0.15">
      <c r="A35" s="5">
        <v>34</v>
      </c>
      <c r="B35" s="1" t="s">
        <v>4</v>
      </c>
      <c r="C35" s="2">
        <v>29000</v>
      </c>
      <c r="D35" s="1">
        <v>32</v>
      </c>
      <c r="E35" s="1">
        <v>19</v>
      </c>
      <c r="F35" s="13">
        <v>2.9</v>
      </c>
      <c r="G35" s="20" t="s">
        <v>13</v>
      </c>
      <c r="H35" s="6" t="s">
        <v>7</v>
      </c>
      <c r="I35" s="37"/>
      <c r="K35" s="39">
        <f>((29000-1000)/88000)*4+1</f>
        <v>2.2727272727272725</v>
      </c>
      <c r="L35" s="39">
        <f t="shared" si="0"/>
        <v>3.6665841685228857E-2</v>
      </c>
      <c r="M35" s="39" t="str">
        <f t="shared" si="1"/>
        <v>MidAge</v>
      </c>
    </row>
    <row r="36" spans="1:13" x14ac:dyDescent="0.15">
      <c r="A36" s="7">
        <v>35</v>
      </c>
      <c r="B36" s="1" t="s">
        <v>3</v>
      </c>
      <c r="C36" s="2">
        <v>74000</v>
      </c>
      <c r="D36" s="1">
        <v>29</v>
      </c>
      <c r="E36" s="1">
        <v>43</v>
      </c>
      <c r="F36" s="13">
        <v>4.5999999999999996</v>
      </c>
      <c r="G36" s="20" t="s">
        <v>13</v>
      </c>
      <c r="H36" s="6" t="s">
        <v>7</v>
      </c>
      <c r="I36" s="37"/>
      <c r="K36" s="39">
        <f>((74000-1000)/88000)*4+1</f>
        <v>4.3181818181818183</v>
      </c>
      <c r="L36" s="39">
        <f t="shared" si="0"/>
        <v>-0.21332853344133079</v>
      </c>
      <c r="M36" s="39" t="str">
        <f t="shared" si="1"/>
        <v>MidAge</v>
      </c>
    </row>
    <row r="37" spans="1:13" x14ac:dyDescent="0.15">
      <c r="A37" s="5">
        <v>36</v>
      </c>
      <c r="B37" s="1" t="s">
        <v>4</v>
      </c>
      <c r="C37" s="2">
        <v>29000</v>
      </c>
      <c r="D37" s="1">
        <v>21</v>
      </c>
      <c r="E37" s="1">
        <v>34</v>
      </c>
      <c r="F37" s="13">
        <v>2.2999999999999998</v>
      </c>
      <c r="G37" s="20" t="s">
        <v>14</v>
      </c>
      <c r="H37" s="6" t="s">
        <v>8</v>
      </c>
      <c r="I37" s="37"/>
      <c r="K37" s="39">
        <f>((29000-1000)/88000)*4+1</f>
        <v>2.2727272727272725</v>
      </c>
      <c r="L37" s="39">
        <f t="shared" si="0"/>
        <v>-0.87998020044548986</v>
      </c>
      <c r="M37" s="39" t="str">
        <f t="shared" si="1"/>
        <v>MidAge</v>
      </c>
    </row>
    <row r="38" spans="1:13" x14ac:dyDescent="0.15">
      <c r="A38" s="7">
        <v>37</v>
      </c>
      <c r="B38" s="1" t="s">
        <v>3</v>
      </c>
      <c r="C38" s="2">
        <v>89000</v>
      </c>
      <c r="D38" s="1">
        <v>46</v>
      </c>
      <c r="E38" s="1">
        <v>12</v>
      </c>
      <c r="F38" s="13">
        <v>1.2</v>
      </c>
      <c r="G38" s="20" t="s">
        <v>14</v>
      </c>
      <c r="H38" s="6" t="s">
        <v>8</v>
      </c>
      <c r="I38" s="37"/>
      <c r="K38" s="39">
        <f>((89000-1000)/88000)*4+1</f>
        <v>5</v>
      </c>
      <c r="L38" s="39">
        <f t="shared" si="0"/>
        <v>1.2033062589425072</v>
      </c>
      <c r="M38" s="39" t="str">
        <f t="shared" si="1"/>
        <v>Old</v>
      </c>
    </row>
    <row r="39" spans="1:13" x14ac:dyDescent="0.15">
      <c r="A39" s="5">
        <v>38</v>
      </c>
      <c r="B39" s="1" t="s">
        <v>3</v>
      </c>
      <c r="C39" s="2">
        <v>41000</v>
      </c>
      <c r="D39" s="1">
        <v>38</v>
      </c>
      <c r="E39" s="1">
        <v>20</v>
      </c>
      <c r="F39" s="13">
        <v>3.3</v>
      </c>
      <c r="G39" s="20" t="s">
        <v>13</v>
      </c>
      <c r="H39" s="6" t="s">
        <v>9</v>
      </c>
      <c r="I39" s="37"/>
      <c r="K39" s="39">
        <f>((41000-1000)/88000)*4+1</f>
        <v>2.8181818181818183</v>
      </c>
      <c r="L39" s="39">
        <f t="shared" si="0"/>
        <v>0.53665459193834819</v>
      </c>
      <c r="M39" s="39" t="str">
        <f t="shared" si="1"/>
        <v>MidAge</v>
      </c>
    </row>
    <row r="40" spans="1:13" x14ac:dyDescent="0.15">
      <c r="A40" s="7">
        <v>39</v>
      </c>
      <c r="B40" s="1" t="s">
        <v>4</v>
      </c>
      <c r="C40" s="2">
        <v>68000</v>
      </c>
      <c r="D40" s="1">
        <v>35</v>
      </c>
      <c r="E40" s="1">
        <v>19</v>
      </c>
      <c r="F40" s="13">
        <v>3.9</v>
      </c>
      <c r="G40" s="20" t="s">
        <v>14</v>
      </c>
      <c r="H40" s="6" t="s">
        <v>8</v>
      </c>
      <c r="I40" s="37"/>
      <c r="K40" s="39">
        <f>((68000-1000)/88000)*4+1</f>
        <v>4.045454545454545</v>
      </c>
      <c r="L40" s="39">
        <f t="shared" si="0"/>
        <v>0.28666021681178849</v>
      </c>
      <c r="M40" s="39" t="str">
        <f t="shared" si="1"/>
        <v>MidAge</v>
      </c>
    </row>
    <row r="41" spans="1:13" x14ac:dyDescent="0.15">
      <c r="A41" s="5">
        <v>40</v>
      </c>
      <c r="B41" s="1" t="s">
        <v>3</v>
      </c>
      <c r="C41" s="2">
        <v>17000</v>
      </c>
      <c r="D41" s="1">
        <v>19</v>
      </c>
      <c r="E41" s="1">
        <v>32</v>
      </c>
      <c r="F41" s="13">
        <v>1.8</v>
      </c>
      <c r="G41" s="20" t="s">
        <v>14</v>
      </c>
      <c r="H41" s="6" t="s">
        <v>7</v>
      </c>
      <c r="I41" s="37"/>
      <c r="K41" s="39">
        <f>((17000-1000)/88000)*4+1</f>
        <v>1.7272727272727273</v>
      </c>
      <c r="L41" s="39">
        <f t="shared" si="0"/>
        <v>-1.0466431171965296</v>
      </c>
      <c r="M41" s="39" t="str">
        <f t="shared" si="1"/>
        <v>Young</v>
      </c>
    </row>
    <row r="42" spans="1:13" x14ac:dyDescent="0.15">
      <c r="A42" s="7">
        <v>41</v>
      </c>
      <c r="B42" s="3" t="s">
        <v>4</v>
      </c>
      <c r="C42" s="4">
        <v>50000</v>
      </c>
      <c r="D42" s="3">
        <v>33</v>
      </c>
      <c r="E42" s="3">
        <v>17</v>
      </c>
      <c r="F42" s="22">
        <v>1.4</v>
      </c>
      <c r="G42" s="19" t="s">
        <v>14</v>
      </c>
      <c r="H42" s="8" t="s">
        <v>9</v>
      </c>
      <c r="I42" s="37"/>
      <c r="K42" s="39">
        <f>((50000-1000)/88000)*4+1</f>
        <v>3.2272727272727271</v>
      </c>
      <c r="L42" s="39">
        <f t="shared" si="0"/>
        <v>0.11999730006074874</v>
      </c>
      <c r="M42" s="39" t="str">
        <f t="shared" si="1"/>
        <v>MidAge</v>
      </c>
    </row>
    <row r="43" spans="1:13" x14ac:dyDescent="0.15">
      <c r="A43" s="7">
        <v>42</v>
      </c>
      <c r="B43" s="1" t="s">
        <v>3</v>
      </c>
      <c r="C43" s="2">
        <v>32000</v>
      </c>
      <c r="D43" s="1">
        <v>25</v>
      </c>
      <c r="E43" s="1">
        <v>26</v>
      </c>
      <c r="F43" s="13">
        <v>2.2000000000000002</v>
      </c>
      <c r="G43" s="20" t="s">
        <v>13</v>
      </c>
      <c r="H43" s="6" t="s">
        <v>7</v>
      </c>
      <c r="I43" s="37"/>
      <c r="K43" s="39">
        <f>((32000-1000)/88000)*4+1</f>
        <v>2.4090909090909092</v>
      </c>
      <c r="L43" s="39">
        <f t="shared" si="0"/>
        <v>-0.5466543669434103</v>
      </c>
      <c r="M43" s="39" t="str">
        <f t="shared" si="1"/>
        <v>MidAge</v>
      </c>
    </row>
    <row r="44" spans="1:13" x14ac:dyDescent="0.15">
      <c r="A44" s="7">
        <v>43</v>
      </c>
      <c r="B44" s="1" t="s">
        <v>4</v>
      </c>
      <c r="C44" s="2">
        <v>49000</v>
      </c>
      <c r="D44" s="1">
        <v>28</v>
      </c>
      <c r="E44" s="1">
        <v>48</v>
      </c>
      <c r="F44" s="13">
        <v>3.3</v>
      </c>
      <c r="G44" s="20" t="s">
        <v>13</v>
      </c>
      <c r="H44" s="6" t="s">
        <v>9</v>
      </c>
      <c r="I44" s="37"/>
      <c r="K44" s="39">
        <f>((49000-1000)/88000)*4+1</f>
        <v>3.1818181818181817</v>
      </c>
      <c r="L44" s="39">
        <f t="shared" si="0"/>
        <v>-0.29665999181685065</v>
      </c>
      <c r="M44" s="39" t="str">
        <f t="shared" si="1"/>
        <v>MidAge</v>
      </c>
    </row>
    <row r="45" spans="1:13" x14ac:dyDescent="0.15">
      <c r="A45" s="5">
        <v>44</v>
      </c>
      <c r="B45" s="1" t="s">
        <v>3</v>
      </c>
      <c r="C45" s="2">
        <v>35000</v>
      </c>
      <c r="D45" s="1">
        <v>24</v>
      </c>
      <c r="E45" s="1">
        <v>24</v>
      </c>
      <c r="F45" s="13">
        <v>1.7</v>
      </c>
      <c r="G45" s="20" t="s">
        <v>14</v>
      </c>
      <c r="H45" s="6" t="s">
        <v>9</v>
      </c>
      <c r="I45" s="37"/>
      <c r="K45" s="39">
        <f>((35000-1000)/88000)*4+1</f>
        <v>2.5454545454545454</v>
      </c>
      <c r="L45" s="39">
        <f t="shared" si="0"/>
        <v>-0.62998582531893021</v>
      </c>
      <c r="M45" s="39" t="str">
        <f t="shared" si="1"/>
        <v>MidAge</v>
      </c>
    </row>
    <row r="46" spans="1:13" x14ac:dyDescent="0.15">
      <c r="A46" s="7">
        <v>45</v>
      </c>
      <c r="B46" s="1" t="s">
        <v>3</v>
      </c>
      <c r="C46" s="2">
        <v>56000</v>
      </c>
      <c r="D46" s="1">
        <v>38</v>
      </c>
      <c r="E46" s="1">
        <v>30</v>
      </c>
      <c r="F46" s="13">
        <v>3.5</v>
      </c>
      <c r="G46" s="20" t="s">
        <v>13</v>
      </c>
      <c r="H46" s="6" t="s">
        <v>9</v>
      </c>
      <c r="I46" s="37"/>
      <c r="K46" s="39">
        <f>((56000-1000)/88000)*4+1</f>
        <v>3.5</v>
      </c>
      <c r="L46" s="39">
        <f t="shared" si="0"/>
        <v>0.53665459193834819</v>
      </c>
      <c r="M46" s="39" t="str">
        <f t="shared" si="1"/>
        <v>MidAge</v>
      </c>
    </row>
    <row r="47" spans="1:13" x14ac:dyDescent="0.15">
      <c r="A47" s="7">
        <v>46</v>
      </c>
      <c r="B47" s="1" t="s">
        <v>4</v>
      </c>
      <c r="C47" s="2">
        <v>57000</v>
      </c>
      <c r="D47" s="1">
        <v>43</v>
      </c>
      <c r="E47" s="1">
        <v>9</v>
      </c>
      <c r="F47" s="13">
        <v>1.1000000000000001</v>
      </c>
      <c r="G47" s="20" t="s">
        <v>14</v>
      </c>
      <c r="H47" s="6" t="s">
        <v>9</v>
      </c>
      <c r="I47" s="37"/>
      <c r="K47" s="39">
        <f>((57000-1000)/88000)*4+1</f>
        <v>3.5454545454545454</v>
      </c>
      <c r="L47" s="39">
        <f t="shared" si="0"/>
        <v>0.95331188381594756</v>
      </c>
      <c r="M47" s="39" t="str">
        <f t="shared" si="1"/>
        <v>Old</v>
      </c>
    </row>
    <row r="48" spans="1:13" x14ac:dyDescent="0.15">
      <c r="A48" s="5">
        <v>47</v>
      </c>
      <c r="B48" s="1" t="s">
        <v>4</v>
      </c>
      <c r="C48" s="2">
        <v>69000</v>
      </c>
      <c r="D48" s="1">
        <v>35</v>
      </c>
      <c r="E48" s="1">
        <v>22</v>
      </c>
      <c r="F48" s="13">
        <v>2.8</v>
      </c>
      <c r="G48" s="20" t="s">
        <v>13</v>
      </c>
      <c r="H48" s="6" t="s">
        <v>9</v>
      </c>
      <c r="I48" s="37"/>
      <c r="K48" s="39">
        <f>((69000-1000)/88000)*4+1</f>
        <v>4.0909090909090908</v>
      </c>
      <c r="L48" s="39">
        <f t="shared" si="0"/>
        <v>0.28666021681178849</v>
      </c>
      <c r="M48" s="39" t="str">
        <f t="shared" si="1"/>
        <v>MidAge</v>
      </c>
    </row>
    <row r="49" spans="1:13" x14ac:dyDescent="0.15">
      <c r="A49" s="7">
        <v>48</v>
      </c>
      <c r="B49" s="9" t="s">
        <v>4</v>
      </c>
      <c r="C49" s="10">
        <v>52000</v>
      </c>
      <c r="D49" s="9">
        <v>47</v>
      </c>
      <c r="E49" s="9">
        <v>14</v>
      </c>
      <c r="F49" s="13">
        <v>1.6</v>
      </c>
      <c r="G49" s="21" t="s">
        <v>14</v>
      </c>
      <c r="H49" s="11" t="s">
        <v>9</v>
      </c>
      <c r="I49" s="37"/>
      <c r="K49" s="39">
        <f>((52000-1000)/88000)*4+1</f>
        <v>3.3181818181818183</v>
      </c>
      <c r="L49" s="39">
        <f t="shared" si="0"/>
        <v>1.286637717318027</v>
      </c>
      <c r="M49" s="39" t="str">
        <f t="shared" si="1"/>
        <v>Old</v>
      </c>
    </row>
    <row r="50" spans="1:13" x14ac:dyDescent="0.15">
      <c r="A50" s="5">
        <v>49</v>
      </c>
      <c r="B50" s="1" t="s">
        <v>3</v>
      </c>
      <c r="C50" s="2">
        <v>31000</v>
      </c>
      <c r="D50" s="1">
        <v>25</v>
      </c>
      <c r="E50" s="1">
        <v>42</v>
      </c>
      <c r="F50" s="13">
        <v>3.4</v>
      </c>
      <c r="G50" s="20" t="s">
        <v>13</v>
      </c>
      <c r="H50" s="6" t="s">
        <v>7</v>
      </c>
      <c r="I50" s="37"/>
      <c r="K50" s="39">
        <f>((31000-1000)/88000)*4+1</f>
        <v>2.3636363636363633</v>
      </c>
      <c r="L50" s="39">
        <f t="shared" si="0"/>
        <v>-0.5466543669434103</v>
      </c>
      <c r="M50" s="39" t="str">
        <f t="shared" si="1"/>
        <v>MidAge</v>
      </c>
    </row>
    <row r="51" spans="1:13" ht="14" thickBot="1" x14ac:dyDescent="0.2">
      <c r="A51" s="23">
        <v>50</v>
      </c>
      <c r="B51" s="24" t="s">
        <v>3</v>
      </c>
      <c r="C51" s="25">
        <v>24000</v>
      </c>
      <c r="D51" s="24">
        <v>20</v>
      </c>
      <c r="E51" s="24">
        <v>33</v>
      </c>
      <c r="F51" s="26">
        <v>4.7</v>
      </c>
      <c r="G51" s="27" t="s">
        <v>14</v>
      </c>
      <c r="H51" s="28" t="s">
        <v>7</v>
      </c>
      <c r="I51" s="37"/>
      <c r="K51" s="39">
        <f>((24000-1000)/88000)*4+1</f>
        <v>2.0454545454545454</v>
      </c>
      <c r="L51" s="39">
        <f t="shared" si="0"/>
        <v>-0.96331165882100966</v>
      </c>
      <c r="M51" s="39" t="str">
        <f t="shared" si="1"/>
        <v>Young</v>
      </c>
    </row>
    <row r="52" spans="1:13" ht="14" thickTop="1" x14ac:dyDescent="0.15"/>
  </sheetData>
  <phoneticPr fontId="3" type="noConversion"/>
  <pageMargins left="0.7" right="0.7" top="0.75" bottom="0.75" header="0.3" footer="0.3"/>
  <pageSetup orientation="portrait" r:id="rId1"/>
  <ignoredErrors>
    <ignoredError sqref="K3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2"/>
  <sheetViews>
    <sheetView workbookViewId="0">
      <selection activeCell="K11" sqref="K11"/>
    </sheetView>
  </sheetViews>
  <sheetFormatPr baseColWidth="10" defaultColWidth="8.83203125" defaultRowHeight="13" x14ac:dyDescent="0.15"/>
  <cols>
    <col min="6" max="7" width="13" customWidth="1"/>
    <col min="8" max="8" width="11.33203125" customWidth="1"/>
    <col min="9" max="9" width="13.6640625" customWidth="1"/>
    <col min="20" max="20" width="15.5" customWidth="1"/>
    <col min="21" max="21" width="17.6640625" customWidth="1"/>
    <col min="22" max="22" width="16.1640625" customWidth="1"/>
    <col min="23" max="23" width="18.1640625" customWidth="1"/>
    <col min="24" max="24" width="22.1640625" customWidth="1"/>
  </cols>
  <sheetData>
    <row r="1" spans="1:24" ht="14" thickBot="1" x14ac:dyDescent="0.2">
      <c r="A1" s="14" t="s">
        <v>2</v>
      </c>
      <c r="B1" s="15" t="s">
        <v>0</v>
      </c>
      <c r="C1" s="15" t="s">
        <v>10</v>
      </c>
      <c r="D1" s="15" t="s">
        <v>1</v>
      </c>
      <c r="E1" s="15" t="s">
        <v>5</v>
      </c>
      <c r="F1" s="16" t="s">
        <v>11</v>
      </c>
      <c r="G1" s="18" t="s">
        <v>12</v>
      </c>
      <c r="H1" s="17" t="s">
        <v>6</v>
      </c>
      <c r="O1" t="s">
        <v>2</v>
      </c>
      <c r="P1" t="s">
        <v>0</v>
      </c>
      <c r="Q1" t="s">
        <v>10</v>
      </c>
      <c r="R1" t="s">
        <v>1</v>
      </c>
      <c r="S1" t="s">
        <v>5</v>
      </c>
      <c r="T1" t="s">
        <v>11</v>
      </c>
      <c r="U1" t="s">
        <v>12</v>
      </c>
      <c r="V1" t="s">
        <v>59</v>
      </c>
      <c r="W1" t="s">
        <v>60</v>
      </c>
      <c r="X1" t="s">
        <v>61</v>
      </c>
    </row>
    <row r="2" spans="1:24" ht="14" thickTop="1" x14ac:dyDescent="0.15">
      <c r="A2" s="7">
        <v>1</v>
      </c>
      <c r="B2" s="3" t="s">
        <v>3</v>
      </c>
      <c r="C2" s="4">
        <v>45000</v>
      </c>
      <c r="D2" s="3">
        <v>25</v>
      </c>
      <c r="E2" s="3">
        <v>27</v>
      </c>
      <c r="F2" s="12">
        <v>2.5</v>
      </c>
      <c r="G2" s="19" t="s">
        <v>13</v>
      </c>
      <c r="H2" s="8" t="s">
        <v>7</v>
      </c>
      <c r="O2">
        <v>1</v>
      </c>
      <c r="P2">
        <v>1</v>
      </c>
      <c r="Q2">
        <v>45000</v>
      </c>
      <c r="R2">
        <v>25</v>
      </c>
      <c r="S2">
        <v>27</v>
      </c>
      <c r="T2">
        <v>2.5</v>
      </c>
      <c r="U2">
        <v>1</v>
      </c>
      <c r="V2">
        <v>1</v>
      </c>
      <c r="W2">
        <v>0</v>
      </c>
      <c r="X2">
        <v>0</v>
      </c>
    </row>
    <row r="3" spans="1:24" x14ac:dyDescent="0.15">
      <c r="A3" s="5">
        <v>2</v>
      </c>
      <c r="B3" s="1" t="s">
        <v>4</v>
      </c>
      <c r="C3" s="2">
        <v>54000</v>
      </c>
      <c r="D3" s="1">
        <v>33</v>
      </c>
      <c r="E3" s="1">
        <v>12</v>
      </c>
      <c r="F3" s="13">
        <v>3.4</v>
      </c>
      <c r="G3" s="20" t="s">
        <v>14</v>
      </c>
      <c r="H3" s="6" t="s">
        <v>9</v>
      </c>
      <c r="O3">
        <v>2</v>
      </c>
      <c r="P3">
        <v>0</v>
      </c>
      <c r="Q3">
        <v>54000</v>
      </c>
      <c r="R3">
        <v>33</v>
      </c>
      <c r="S3">
        <v>12</v>
      </c>
      <c r="T3">
        <v>3.4</v>
      </c>
      <c r="U3">
        <v>0</v>
      </c>
      <c r="V3">
        <v>0</v>
      </c>
      <c r="W3">
        <v>1</v>
      </c>
      <c r="X3">
        <v>0</v>
      </c>
    </row>
    <row r="4" spans="1:24" x14ac:dyDescent="0.15">
      <c r="A4" s="7">
        <v>3</v>
      </c>
      <c r="B4" s="1" t="s">
        <v>4</v>
      </c>
      <c r="C4" s="2">
        <v>32000</v>
      </c>
      <c r="D4" s="1">
        <v>20</v>
      </c>
      <c r="E4" s="1">
        <v>42</v>
      </c>
      <c r="F4" s="13">
        <v>1.6</v>
      </c>
      <c r="G4" s="20" t="s">
        <v>14</v>
      </c>
      <c r="H4" s="6" t="s">
        <v>8</v>
      </c>
      <c r="O4">
        <v>3</v>
      </c>
      <c r="P4">
        <v>0</v>
      </c>
      <c r="Q4">
        <v>32000</v>
      </c>
      <c r="R4">
        <v>20</v>
      </c>
      <c r="S4">
        <v>42</v>
      </c>
      <c r="T4">
        <v>1.6</v>
      </c>
      <c r="U4">
        <v>0</v>
      </c>
      <c r="V4">
        <v>0</v>
      </c>
      <c r="W4">
        <v>0</v>
      </c>
      <c r="X4">
        <v>1</v>
      </c>
    </row>
    <row r="5" spans="1:24" x14ac:dyDescent="0.15">
      <c r="A5" s="5">
        <v>4</v>
      </c>
      <c r="B5" s="1" t="s">
        <v>4</v>
      </c>
      <c r="C5" s="2">
        <v>59000</v>
      </c>
      <c r="D5" s="1">
        <v>70</v>
      </c>
      <c r="E5" s="1">
        <v>16</v>
      </c>
      <c r="F5" s="13">
        <v>4.2</v>
      </c>
      <c r="G5" s="20" t="s">
        <v>13</v>
      </c>
      <c r="H5" s="6" t="s">
        <v>9</v>
      </c>
      <c r="O5">
        <v>4</v>
      </c>
      <c r="P5">
        <v>0</v>
      </c>
      <c r="Q5">
        <v>59000</v>
      </c>
      <c r="R5">
        <v>70</v>
      </c>
      <c r="S5">
        <v>16</v>
      </c>
      <c r="T5">
        <v>4.2</v>
      </c>
      <c r="U5">
        <v>1</v>
      </c>
      <c r="V5">
        <v>0</v>
      </c>
      <c r="W5">
        <v>1</v>
      </c>
      <c r="X5">
        <v>0</v>
      </c>
    </row>
    <row r="6" spans="1:24" x14ac:dyDescent="0.15">
      <c r="A6" s="7">
        <v>5</v>
      </c>
      <c r="B6" s="1" t="s">
        <v>3</v>
      </c>
      <c r="C6" s="2">
        <v>37000</v>
      </c>
      <c r="D6" s="1">
        <v>35</v>
      </c>
      <c r="E6" s="1">
        <v>25</v>
      </c>
      <c r="F6" s="13">
        <v>3.2</v>
      </c>
      <c r="G6" s="20" t="s">
        <v>13</v>
      </c>
      <c r="H6" s="6" t="s">
        <v>7</v>
      </c>
      <c r="O6">
        <v>5</v>
      </c>
      <c r="P6">
        <v>1</v>
      </c>
      <c r="Q6">
        <v>37000</v>
      </c>
      <c r="R6">
        <v>35</v>
      </c>
      <c r="S6">
        <v>25</v>
      </c>
      <c r="T6">
        <v>3.2</v>
      </c>
      <c r="U6">
        <v>1</v>
      </c>
      <c r="V6">
        <v>1</v>
      </c>
      <c r="W6">
        <v>0</v>
      </c>
      <c r="X6">
        <v>0</v>
      </c>
    </row>
    <row r="7" spans="1:24" x14ac:dyDescent="0.15">
      <c r="A7" s="5">
        <v>6</v>
      </c>
      <c r="B7" s="1" t="s">
        <v>3</v>
      </c>
      <c r="C7" s="2">
        <v>18000</v>
      </c>
      <c r="D7" s="1">
        <v>20</v>
      </c>
      <c r="E7" s="1">
        <v>33</v>
      </c>
      <c r="F7" s="13">
        <v>1.7</v>
      </c>
      <c r="G7" s="20" t="s">
        <v>14</v>
      </c>
      <c r="H7" s="6" t="s">
        <v>7</v>
      </c>
      <c r="O7">
        <v>6</v>
      </c>
      <c r="P7">
        <v>1</v>
      </c>
      <c r="Q7">
        <v>18000</v>
      </c>
      <c r="R7">
        <v>20</v>
      </c>
      <c r="S7">
        <v>33</v>
      </c>
      <c r="T7">
        <v>1.7</v>
      </c>
      <c r="U7">
        <v>0</v>
      </c>
      <c r="V7">
        <v>1</v>
      </c>
      <c r="W7">
        <v>0</v>
      </c>
      <c r="X7">
        <v>0</v>
      </c>
    </row>
    <row r="8" spans="1:24" x14ac:dyDescent="0.15">
      <c r="A8" s="7">
        <v>7</v>
      </c>
      <c r="B8" s="1" t="s">
        <v>4</v>
      </c>
      <c r="C8" s="2">
        <v>29000</v>
      </c>
      <c r="D8" s="1">
        <v>45</v>
      </c>
      <c r="E8" s="1">
        <v>19</v>
      </c>
      <c r="F8" s="13">
        <v>3.8</v>
      </c>
      <c r="G8" s="20" t="s">
        <v>14</v>
      </c>
      <c r="H8" s="6" t="s">
        <v>9</v>
      </c>
      <c r="O8">
        <v>7</v>
      </c>
      <c r="P8">
        <v>0</v>
      </c>
      <c r="Q8">
        <v>29000</v>
      </c>
      <c r="R8">
        <v>45</v>
      </c>
      <c r="S8">
        <v>19</v>
      </c>
      <c r="T8">
        <v>3.8</v>
      </c>
      <c r="U8">
        <v>0</v>
      </c>
      <c r="V8">
        <v>0</v>
      </c>
      <c r="W8">
        <v>1</v>
      </c>
      <c r="X8">
        <v>0</v>
      </c>
    </row>
    <row r="9" spans="1:24" x14ac:dyDescent="0.15">
      <c r="A9" s="5">
        <v>8</v>
      </c>
      <c r="B9" s="1" t="s">
        <v>3</v>
      </c>
      <c r="C9" s="2">
        <v>74000</v>
      </c>
      <c r="D9" s="1">
        <v>25</v>
      </c>
      <c r="E9" s="1">
        <v>31</v>
      </c>
      <c r="F9" s="13">
        <v>2.4</v>
      </c>
      <c r="G9" s="20" t="s">
        <v>13</v>
      </c>
      <c r="H9" s="6" t="s">
        <v>7</v>
      </c>
      <c r="O9">
        <v>8</v>
      </c>
      <c r="P9">
        <v>1</v>
      </c>
      <c r="Q9">
        <v>74000</v>
      </c>
      <c r="R9">
        <v>25</v>
      </c>
      <c r="S9">
        <v>31</v>
      </c>
      <c r="T9">
        <v>2.4</v>
      </c>
      <c r="U9">
        <v>1</v>
      </c>
      <c r="V9">
        <v>1</v>
      </c>
      <c r="W9">
        <v>0</v>
      </c>
      <c r="X9">
        <v>0</v>
      </c>
    </row>
    <row r="10" spans="1:24" x14ac:dyDescent="0.15">
      <c r="A10" s="7">
        <v>9</v>
      </c>
      <c r="B10" s="1" t="s">
        <v>3</v>
      </c>
      <c r="C10" s="2">
        <v>38000</v>
      </c>
      <c r="D10" s="1">
        <v>21</v>
      </c>
      <c r="E10" s="1">
        <v>18</v>
      </c>
      <c r="F10" s="13">
        <v>2.1</v>
      </c>
      <c r="G10" s="20" t="s">
        <v>14</v>
      </c>
      <c r="H10" s="6" t="s">
        <v>8</v>
      </c>
      <c r="O10">
        <v>9</v>
      </c>
      <c r="P10">
        <v>1</v>
      </c>
      <c r="Q10">
        <v>38000</v>
      </c>
      <c r="R10">
        <v>21</v>
      </c>
      <c r="S10">
        <v>18</v>
      </c>
      <c r="T10">
        <v>2.1</v>
      </c>
      <c r="U10">
        <v>0</v>
      </c>
      <c r="V10">
        <v>0</v>
      </c>
      <c r="W10">
        <v>0</v>
      </c>
      <c r="X10">
        <v>1</v>
      </c>
    </row>
    <row r="11" spans="1:24" x14ac:dyDescent="0.15">
      <c r="A11" s="5">
        <v>10</v>
      </c>
      <c r="B11" s="1" t="s">
        <v>4</v>
      </c>
      <c r="C11" s="2">
        <v>65000</v>
      </c>
      <c r="D11" s="1">
        <v>40</v>
      </c>
      <c r="E11" s="1">
        <v>21</v>
      </c>
      <c r="F11" s="13">
        <v>3.3</v>
      </c>
      <c r="G11" s="20" t="s">
        <v>14</v>
      </c>
      <c r="H11" s="6" t="s">
        <v>9</v>
      </c>
      <c r="O11">
        <v>10</v>
      </c>
      <c r="P11">
        <v>0</v>
      </c>
      <c r="Q11">
        <v>65000</v>
      </c>
      <c r="R11">
        <v>40</v>
      </c>
      <c r="S11">
        <v>21</v>
      </c>
      <c r="T11">
        <v>3.3</v>
      </c>
      <c r="U11">
        <v>0</v>
      </c>
      <c r="V11">
        <v>0</v>
      </c>
      <c r="W11">
        <v>1</v>
      </c>
      <c r="X11">
        <v>0</v>
      </c>
    </row>
    <row r="12" spans="1:24" x14ac:dyDescent="0.15">
      <c r="A12" s="7">
        <v>11</v>
      </c>
      <c r="B12" s="1" t="s">
        <v>4</v>
      </c>
      <c r="C12" s="2">
        <v>41000</v>
      </c>
      <c r="D12" s="1">
        <v>22</v>
      </c>
      <c r="E12" s="1">
        <v>48</v>
      </c>
      <c r="F12" s="13">
        <v>2.2999999999999998</v>
      </c>
      <c r="G12" s="20" t="s">
        <v>13</v>
      </c>
      <c r="H12" s="6" t="s">
        <v>9</v>
      </c>
      <c r="O12">
        <v>11</v>
      </c>
      <c r="P12">
        <v>0</v>
      </c>
      <c r="Q12">
        <v>41000</v>
      </c>
      <c r="R12">
        <v>22</v>
      </c>
      <c r="S12">
        <v>48</v>
      </c>
      <c r="T12">
        <v>2.2999999999999998</v>
      </c>
      <c r="U12">
        <v>1</v>
      </c>
      <c r="V12">
        <v>0</v>
      </c>
      <c r="W12">
        <v>1</v>
      </c>
      <c r="X12">
        <v>0</v>
      </c>
    </row>
    <row r="13" spans="1:24" x14ac:dyDescent="0.15">
      <c r="A13" s="5">
        <v>12</v>
      </c>
      <c r="B13" s="1" t="s">
        <v>4</v>
      </c>
      <c r="C13" s="2">
        <v>26000</v>
      </c>
      <c r="D13" s="1">
        <v>22</v>
      </c>
      <c r="E13" s="1">
        <v>29</v>
      </c>
      <c r="F13" s="13">
        <v>2.9</v>
      </c>
      <c r="G13" s="20" t="s">
        <v>13</v>
      </c>
      <c r="H13" s="6" t="s">
        <v>7</v>
      </c>
      <c r="O13">
        <v>12</v>
      </c>
      <c r="P13">
        <v>0</v>
      </c>
      <c r="Q13">
        <v>26000</v>
      </c>
      <c r="R13">
        <v>22</v>
      </c>
      <c r="S13">
        <v>29</v>
      </c>
      <c r="T13">
        <v>2.9</v>
      </c>
      <c r="U13">
        <v>1</v>
      </c>
      <c r="V13">
        <v>1</v>
      </c>
      <c r="W13">
        <v>0</v>
      </c>
      <c r="X13">
        <v>0</v>
      </c>
    </row>
    <row r="14" spans="1:24" x14ac:dyDescent="0.15">
      <c r="A14" s="7">
        <v>13</v>
      </c>
      <c r="B14" s="1" t="s">
        <v>3</v>
      </c>
      <c r="C14" s="2">
        <v>83000</v>
      </c>
      <c r="D14" s="1">
        <v>46</v>
      </c>
      <c r="E14" s="1">
        <v>14</v>
      </c>
      <c r="F14" s="13">
        <v>3.6</v>
      </c>
      <c r="G14" s="20" t="s">
        <v>14</v>
      </c>
      <c r="H14" s="6" t="s">
        <v>8</v>
      </c>
      <c r="O14">
        <v>13</v>
      </c>
      <c r="P14">
        <v>1</v>
      </c>
      <c r="Q14">
        <v>83000</v>
      </c>
      <c r="R14">
        <v>46</v>
      </c>
      <c r="S14">
        <v>14</v>
      </c>
      <c r="T14">
        <v>3.6</v>
      </c>
      <c r="U14">
        <v>0</v>
      </c>
      <c r="V14">
        <v>0</v>
      </c>
      <c r="W14">
        <v>0</v>
      </c>
      <c r="X14">
        <v>1</v>
      </c>
    </row>
    <row r="15" spans="1:24" x14ac:dyDescent="0.15">
      <c r="A15" s="5">
        <v>14</v>
      </c>
      <c r="B15" s="1" t="s">
        <v>3</v>
      </c>
      <c r="C15" s="2">
        <v>45000</v>
      </c>
      <c r="D15" s="1">
        <v>36</v>
      </c>
      <c r="E15" s="1">
        <v>24</v>
      </c>
      <c r="F15" s="13">
        <v>2.7</v>
      </c>
      <c r="G15" s="20" t="s">
        <v>14</v>
      </c>
      <c r="H15" s="6" t="s">
        <v>9</v>
      </c>
      <c r="O15">
        <v>14</v>
      </c>
      <c r="P15">
        <v>1</v>
      </c>
      <c r="Q15">
        <v>45000</v>
      </c>
      <c r="R15">
        <v>36</v>
      </c>
      <c r="S15">
        <v>24</v>
      </c>
      <c r="T15">
        <v>2.7</v>
      </c>
      <c r="U15">
        <v>0</v>
      </c>
      <c r="V15">
        <v>0</v>
      </c>
      <c r="W15">
        <v>1</v>
      </c>
      <c r="X15">
        <v>0</v>
      </c>
    </row>
    <row r="16" spans="1:24" x14ac:dyDescent="0.15">
      <c r="A16" s="7">
        <v>15</v>
      </c>
      <c r="B16" s="1" t="s">
        <v>3</v>
      </c>
      <c r="C16" s="2">
        <v>68000</v>
      </c>
      <c r="D16" s="1">
        <v>30</v>
      </c>
      <c r="E16" s="1">
        <v>36</v>
      </c>
      <c r="F16" s="13">
        <v>2.7</v>
      </c>
      <c r="G16" s="20" t="s">
        <v>13</v>
      </c>
      <c r="H16" s="6" t="s">
        <v>8</v>
      </c>
      <c r="J16" s="45" t="s">
        <v>3</v>
      </c>
      <c r="K16" s="45" t="s">
        <v>4</v>
      </c>
      <c r="O16">
        <v>15</v>
      </c>
      <c r="P16">
        <v>1</v>
      </c>
      <c r="Q16">
        <v>68000</v>
      </c>
      <c r="R16">
        <v>30</v>
      </c>
      <c r="S16">
        <v>36</v>
      </c>
      <c r="T16">
        <v>2.7</v>
      </c>
      <c r="U16">
        <v>1</v>
      </c>
      <c r="V16">
        <v>0</v>
      </c>
      <c r="W16">
        <v>0</v>
      </c>
      <c r="X16">
        <v>1</v>
      </c>
    </row>
    <row r="17" spans="1:24" x14ac:dyDescent="0.15">
      <c r="A17" s="5">
        <v>16</v>
      </c>
      <c r="B17" s="1" t="s">
        <v>3</v>
      </c>
      <c r="C17" s="2">
        <v>17000</v>
      </c>
      <c r="D17" s="1">
        <v>19</v>
      </c>
      <c r="E17" s="1">
        <v>26</v>
      </c>
      <c r="F17" s="13">
        <v>2.2000000000000002</v>
      </c>
      <c r="G17" s="20" t="s">
        <v>13</v>
      </c>
      <c r="H17" s="6" t="s">
        <v>7</v>
      </c>
      <c r="J17">
        <v>1</v>
      </c>
      <c r="K17">
        <v>0</v>
      </c>
      <c r="O17">
        <v>16</v>
      </c>
      <c r="P17">
        <v>1</v>
      </c>
      <c r="Q17">
        <v>17000</v>
      </c>
      <c r="R17">
        <v>19</v>
      </c>
      <c r="S17">
        <v>26</v>
      </c>
      <c r="T17">
        <v>2.2000000000000002</v>
      </c>
      <c r="U17">
        <v>1</v>
      </c>
      <c r="V17">
        <v>1</v>
      </c>
      <c r="W17">
        <v>0</v>
      </c>
      <c r="X17">
        <v>0</v>
      </c>
    </row>
    <row r="18" spans="1:24" x14ac:dyDescent="0.15">
      <c r="A18" s="7">
        <v>17</v>
      </c>
      <c r="B18" s="1" t="s">
        <v>3</v>
      </c>
      <c r="C18" s="2">
        <v>36000</v>
      </c>
      <c r="D18" s="1">
        <v>35</v>
      </c>
      <c r="E18" s="1">
        <v>28</v>
      </c>
      <c r="F18" s="13">
        <v>3.5</v>
      </c>
      <c r="G18" s="20" t="s">
        <v>13</v>
      </c>
      <c r="H18" s="6" t="s">
        <v>9</v>
      </c>
      <c r="O18">
        <v>17</v>
      </c>
      <c r="P18">
        <v>1</v>
      </c>
      <c r="Q18">
        <v>36000</v>
      </c>
      <c r="R18">
        <v>35</v>
      </c>
      <c r="S18">
        <v>28</v>
      </c>
      <c r="T18">
        <v>3.5</v>
      </c>
      <c r="U18">
        <v>1</v>
      </c>
      <c r="V18">
        <v>0</v>
      </c>
      <c r="W18">
        <v>1</v>
      </c>
      <c r="X18">
        <v>0</v>
      </c>
    </row>
    <row r="19" spans="1:24" x14ac:dyDescent="0.15">
      <c r="A19" s="5">
        <v>18</v>
      </c>
      <c r="B19" s="1" t="s">
        <v>4</v>
      </c>
      <c r="C19" s="2">
        <v>6000</v>
      </c>
      <c r="D19" s="1">
        <v>16</v>
      </c>
      <c r="E19" s="1">
        <v>39</v>
      </c>
      <c r="F19" s="13">
        <v>1.8</v>
      </c>
      <c r="G19" s="20" t="s">
        <v>13</v>
      </c>
      <c r="H19" s="6" t="s">
        <v>7</v>
      </c>
      <c r="I19" s="45" t="s">
        <v>12</v>
      </c>
      <c r="O19">
        <v>18</v>
      </c>
      <c r="P19">
        <v>0</v>
      </c>
      <c r="Q19">
        <v>6000</v>
      </c>
      <c r="R19">
        <v>16</v>
      </c>
      <c r="S19">
        <v>39</v>
      </c>
      <c r="T19">
        <v>1.8</v>
      </c>
      <c r="U19">
        <v>1</v>
      </c>
      <c r="V19">
        <v>1</v>
      </c>
      <c r="W19">
        <v>0</v>
      </c>
      <c r="X19">
        <v>0</v>
      </c>
    </row>
    <row r="20" spans="1:24" x14ac:dyDescent="0.15">
      <c r="A20" s="7">
        <v>19</v>
      </c>
      <c r="B20" s="1" t="s">
        <v>4</v>
      </c>
      <c r="C20" s="2">
        <v>24000</v>
      </c>
      <c r="D20" s="1">
        <v>25</v>
      </c>
      <c r="E20" s="1">
        <v>41</v>
      </c>
      <c r="F20" s="13">
        <v>3.1</v>
      </c>
      <c r="G20" s="20" t="s">
        <v>14</v>
      </c>
      <c r="H20" s="6" t="s">
        <v>8</v>
      </c>
      <c r="J20" t="s">
        <v>13</v>
      </c>
      <c r="K20" t="s">
        <v>14</v>
      </c>
      <c r="O20">
        <v>19</v>
      </c>
      <c r="P20">
        <v>0</v>
      </c>
      <c r="Q20">
        <v>24000</v>
      </c>
      <c r="R20">
        <v>25</v>
      </c>
      <c r="S20">
        <v>41</v>
      </c>
      <c r="T20">
        <v>3.1</v>
      </c>
      <c r="U20">
        <v>0</v>
      </c>
      <c r="V20">
        <v>0</v>
      </c>
      <c r="W20">
        <v>0</v>
      </c>
      <c r="X20">
        <v>1</v>
      </c>
    </row>
    <row r="21" spans="1:24" x14ac:dyDescent="0.15">
      <c r="A21" s="5">
        <v>20</v>
      </c>
      <c r="B21" s="1" t="s">
        <v>3</v>
      </c>
      <c r="C21" s="2">
        <v>12000</v>
      </c>
      <c r="D21" s="1">
        <v>16</v>
      </c>
      <c r="E21" s="1">
        <v>23</v>
      </c>
      <c r="F21" s="13">
        <v>2.2000000000000002</v>
      </c>
      <c r="G21" s="20" t="s">
        <v>13</v>
      </c>
      <c r="H21" s="6" t="s">
        <v>7</v>
      </c>
      <c r="J21">
        <v>1</v>
      </c>
      <c r="K21">
        <v>0</v>
      </c>
      <c r="O21">
        <v>20</v>
      </c>
      <c r="P21">
        <v>1</v>
      </c>
      <c r="Q21">
        <v>12000</v>
      </c>
      <c r="R21">
        <v>16</v>
      </c>
      <c r="S21">
        <v>23</v>
      </c>
      <c r="T21">
        <v>2.2000000000000002</v>
      </c>
      <c r="U21">
        <v>1</v>
      </c>
      <c r="V21">
        <v>1</v>
      </c>
      <c r="W21">
        <v>0</v>
      </c>
      <c r="X21">
        <v>0</v>
      </c>
    </row>
    <row r="22" spans="1:24" x14ac:dyDescent="0.15">
      <c r="A22" s="7">
        <v>21</v>
      </c>
      <c r="B22" s="1" t="s">
        <v>4</v>
      </c>
      <c r="C22" s="2">
        <v>47000</v>
      </c>
      <c r="D22" s="1">
        <v>52</v>
      </c>
      <c r="E22" s="1">
        <v>11</v>
      </c>
      <c r="F22" s="13">
        <v>3.1</v>
      </c>
      <c r="G22" s="20" t="s">
        <v>14</v>
      </c>
      <c r="H22" s="6" t="s">
        <v>9</v>
      </c>
      <c r="O22">
        <v>21</v>
      </c>
      <c r="P22">
        <v>0</v>
      </c>
      <c r="Q22">
        <v>47000</v>
      </c>
      <c r="R22">
        <v>52</v>
      </c>
      <c r="S22">
        <v>11</v>
      </c>
      <c r="T22">
        <v>3.1</v>
      </c>
      <c r="U22">
        <v>0</v>
      </c>
      <c r="V22">
        <v>0</v>
      </c>
      <c r="W22">
        <v>1</v>
      </c>
      <c r="X22">
        <v>0</v>
      </c>
    </row>
    <row r="23" spans="1:24" x14ac:dyDescent="0.15">
      <c r="A23" s="5">
        <v>22</v>
      </c>
      <c r="B23" s="1" t="s">
        <v>3</v>
      </c>
      <c r="C23" s="2">
        <v>25000</v>
      </c>
      <c r="D23" s="1">
        <v>33</v>
      </c>
      <c r="E23" s="1">
        <v>16</v>
      </c>
      <c r="F23" s="13">
        <v>2.9</v>
      </c>
      <c r="G23" s="20" t="s">
        <v>13</v>
      </c>
      <c r="H23" s="6" t="s">
        <v>9</v>
      </c>
      <c r="O23">
        <v>22</v>
      </c>
      <c r="P23">
        <v>1</v>
      </c>
      <c r="Q23">
        <v>25000</v>
      </c>
      <c r="R23">
        <v>33</v>
      </c>
      <c r="S23">
        <v>16</v>
      </c>
      <c r="T23">
        <v>2.9</v>
      </c>
      <c r="U23">
        <v>1</v>
      </c>
      <c r="V23">
        <v>0</v>
      </c>
      <c r="W23">
        <v>1</v>
      </c>
      <c r="X23">
        <v>0</v>
      </c>
    </row>
    <row r="24" spans="1:24" x14ac:dyDescent="0.15">
      <c r="A24" s="7">
        <v>23</v>
      </c>
      <c r="B24" s="1" t="s">
        <v>4</v>
      </c>
      <c r="C24" s="2">
        <v>2000</v>
      </c>
      <c r="D24" s="1">
        <v>15</v>
      </c>
      <c r="E24" s="1">
        <v>30</v>
      </c>
      <c r="F24" s="13">
        <v>2.5</v>
      </c>
      <c r="G24" s="20" t="s">
        <v>14</v>
      </c>
      <c r="H24" s="6" t="s">
        <v>8</v>
      </c>
      <c r="O24">
        <v>23</v>
      </c>
      <c r="P24">
        <v>0</v>
      </c>
      <c r="Q24">
        <v>2000</v>
      </c>
      <c r="R24">
        <v>15</v>
      </c>
      <c r="S24">
        <v>30</v>
      </c>
      <c r="T24">
        <v>2.5</v>
      </c>
      <c r="U24">
        <v>0</v>
      </c>
      <c r="V24">
        <v>0</v>
      </c>
      <c r="W24">
        <v>0</v>
      </c>
      <c r="X24">
        <v>1</v>
      </c>
    </row>
    <row r="25" spans="1:24" x14ac:dyDescent="0.15">
      <c r="A25" s="5">
        <v>24</v>
      </c>
      <c r="B25" s="1" t="s">
        <v>4</v>
      </c>
      <c r="C25" s="2">
        <v>79000</v>
      </c>
      <c r="D25" s="1">
        <v>35</v>
      </c>
      <c r="E25" s="1">
        <v>22</v>
      </c>
      <c r="F25" s="13">
        <v>3.8</v>
      </c>
      <c r="G25" s="20" t="s">
        <v>13</v>
      </c>
      <c r="H25" s="6" t="s">
        <v>9</v>
      </c>
      <c r="O25">
        <v>24</v>
      </c>
      <c r="P25">
        <v>0</v>
      </c>
      <c r="Q25">
        <v>79000</v>
      </c>
      <c r="R25">
        <v>35</v>
      </c>
      <c r="S25">
        <v>22</v>
      </c>
      <c r="T25">
        <v>3.8</v>
      </c>
      <c r="U25">
        <v>1</v>
      </c>
      <c r="V25">
        <v>0</v>
      </c>
      <c r="W25">
        <v>1</v>
      </c>
      <c r="X25">
        <v>0</v>
      </c>
    </row>
    <row r="26" spans="1:24" x14ac:dyDescent="0.15">
      <c r="A26" s="7">
        <v>25</v>
      </c>
      <c r="B26" s="1" t="s">
        <v>3</v>
      </c>
      <c r="C26" s="2">
        <v>1000</v>
      </c>
      <c r="D26" s="1">
        <v>16</v>
      </c>
      <c r="E26" s="1">
        <v>25</v>
      </c>
      <c r="F26" s="13">
        <v>1.4</v>
      </c>
      <c r="G26" s="20" t="s">
        <v>13</v>
      </c>
      <c r="H26" s="6" t="s">
        <v>8</v>
      </c>
      <c r="K26" s="45" t="s">
        <v>7</v>
      </c>
      <c r="L26" s="45" t="s">
        <v>9</v>
      </c>
      <c r="M26" s="45" t="s">
        <v>8</v>
      </c>
      <c r="O26">
        <v>25</v>
      </c>
      <c r="P26">
        <v>1</v>
      </c>
      <c r="Q26">
        <v>1000</v>
      </c>
      <c r="R26">
        <v>16</v>
      </c>
      <c r="S26">
        <v>25</v>
      </c>
      <c r="T26">
        <v>1.4</v>
      </c>
      <c r="U26">
        <v>1</v>
      </c>
      <c r="V26">
        <v>0</v>
      </c>
      <c r="W26">
        <v>0</v>
      </c>
      <c r="X26">
        <v>1</v>
      </c>
    </row>
    <row r="27" spans="1:24" x14ac:dyDescent="0.15">
      <c r="A27" s="5">
        <v>26</v>
      </c>
      <c r="B27" s="1" t="s">
        <v>4</v>
      </c>
      <c r="C27" s="2">
        <v>56000</v>
      </c>
      <c r="D27" s="1">
        <v>35</v>
      </c>
      <c r="E27" s="1">
        <v>40</v>
      </c>
      <c r="F27" s="13">
        <v>2.6</v>
      </c>
      <c r="G27" s="20" t="s">
        <v>13</v>
      </c>
      <c r="H27" s="6" t="s">
        <v>7</v>
      </c>
      <c r="J27" s="45" t="s">
        <v>13</v>
      </c>
      <c r="K27">
        <v>1</v>
      </c>
      <c r="L27">
        <v>1</v>
      </c>
      <c r="M27">
        <v>1</v>
      </c>
      <c r="O27">
        <v>26</v>
      </c>
      <c r="P27">
        <v>0</v>
      </c>
      <c r="Q27">
        <v>56000</v>
      </c>
      <c r="R27">
        <v>35</v>
      </c>
      <c r="S27">
        <v>40</v>
      </c>
      <c r="T27">
        <v>2.6</v>
      </c>
      <c r="U27">
        <v>1</v>
      </c>
      <c r="V27">
        <v>1</v>
      </c>
      <c r="W27">
        <v>0</v>
      </c>
      <c r="X27">
        <v>0</v>
      </c>
    </row>
    <row r="28" spans="1:24" x14ac:dyDescent="0.15">
      <c r="A28" s="7">
        <v>27</v>
      </c>
      <c r="B28" s="9" t="s">
        <v>4</v>
      </c>
      <c r="C28" s="10">
        <v>62000</v>
      </c>
      <c r="D28" s="9">
        <v>47</v>
      </c>
      <c r="E28" s="9">
        <v>32</v>
      </c>
      <c r="F28" s="13">
        <v>3.6</v>
      </c>
      <c r="G28" s="21" t="s">
        <v>14</v>
      </c>
      <c r="H28" s="11" t="s">
        <v>9</v>
      </c>
      <c r="J28" s="45" t="s">
        <v>14</v>
      </c>
      <c r="K28">
        <v>0</v>
      </c>
      <c r="L28">
        <v>0</v>
      </c>
      <c r="M28">
        <v>0</v>
      </c>
      <c r="O28">
        <v>27</v>
      </c>
      <c r="P28">
        <v>0</v>
      </c>
      <c r="Q28">
        <v>62000</v>
      </c>
      <c r="R28">
        <v>47</v>
      </c>
      <c r="S28">
        <v>32</v>
      </c>
      <c r="T28">
        <v>3.6</v>
      </c>
      <c r="U28">
        <v>0</v>
      </c>
      <c r="V28">
        <v>0</v>
      </c>
      <c r="W28">
        <v>1</v>
      </c>
      <c r="X28">
        <v>0</v>
      </c>
    </row>
    <row r="29" spans="1:24" x14ac:dyDescent="0.15">
      <c r="A29" s="5">
        <v>28</v>
      </c>
      <c r="B29" s="9" t="s">
        <v>3</v>
      </c>
      <c r="C29" s="10">
        <v>57000</v>
      </c>
      <c r="D29" s="9">
        <v>52</v>
      </c>
      <c r="E29" s="9">
        <v>22</v>
      </c>
      <c r="F29" s="13">
        <v>4.0999999999999996</v>
      </c>
      <c r="G29" s="21" t="s">
        <v>14</v>
      </c>
      <c r="H29" s="11" t="s">
        <v>8</v>
      </c>
      <c r="O29">
        <v>28</v>
      </c>
      <c r="P29">
        <v>1</v>
      </c>
      <c r="Q29">
        <v>57000</v>
      </c>
      <c r="R29">
        <v>52</v>
      </c>
      <c r="S29">
        <v>22</v>
      </c>
      <c r="T29">
        <v>4.0999999999999996</v>
      </c>
      <c r="U29">
        <v>0</v>
      </c>
      <c r="V29">
        <v>0</v>
      </c>
      <c r="W29">
        <v>0</v>
      </c>
      <c r="X29">
        <v>1</v>
      </c>
    </row>
    <row r="30" spans="1:24" x14ac:dyDescent="0.15">
      <c r="A30" s="7">
        <v>29</v>
      </c>
      <c r="B30" s="9" t="s">
        <v>4</v>
      </c>
      <c r="C30" s="10">
        <v>15000</v>
      </c>
      <c r="D30" s="9">
        <v>18</v>
      </c>
      <c r="E30" s="9">
        <v>37</v>
      </c>
      <c r="F30" s="13">
        <v>2.1</v>
      </c>
      <c r="G30" s="21" t="s">
        <v>13</v>
      </c>
      <c r="H30" s="11" t="s">
        <v>7</v>
      </c>
      <c r="O30">
        <v>29</v>
      </c>
      <c r="P30">
        <v>0</v>
      </c>
      <c r="Q30">
        <v>15000</v>
      </c>
      <c r="R30">
        <v>18</v>
      </c>
      <c r="S30">
        <v>37</v>
      </c>
      <c r="T30">
        <v>2.1</v>
      </c>
      <c r="U30">
        <v>1</v>
      </c>
      <c r="V30">
        <v>1</v>
      </c>
      <c r="W30">
        <v>0</v>
      </c>
      <c r="X30">
        <v>0</v>
      </c>
    </row>
    <row r="31" spans="1:24" x14ac:dyDescent="0.15">
      <c r="A31" s="5">
        <v>30</v>
      </c>
      <c r="B31" s="1" t="s">
        <v>3</v>
      </c>
      <c r="C31" s="2">
        <v>41000</v>
      </c>
      <c r="D31" s="1">
        <v>25</v>
      </c>
      <c r="E31" s="1">
        <v>17</v>
      </c>
      <c r="F31" s="13">
        <v>1.4</v>
      </c>
      <c r="G31" s="20" t="s">
        <v>13</v>
      </c>
      <c r="H31" s="6" t="s">
        <v>7</v>
      </c>
      <c r="O31">
        <v>30</v>
      </c>
      <c r="P31">
        <v>1</v>
      </c>
      <c r="Q31">
        <v>41000</v>
      </c>
      <c r="R31">
        <v>25</v>
      </c>
      <c r="S31">
        <v>17</v>
      </c>
      <c r="T31">
        <v>1.4</v>
      </c>
      <c r="U31">
        <v>1</v>
      </c>
      <c r="V31">
        <v>1</v>
      </c>
      <c r="W31">
        <v>0</v>
      </c>
      <c r="X31">
        <v>0</v>
      </c>
    </row>
    <row r="32" spans="1:24" x14ac:dyDescent="0.15">
      <c r="A32" s="7">
        <v>31</v>
      </c>
      <c r="B32" s="3" t="s">
        <v>4</v>
      </c>
      <c r="C32" s="4">
        <v>49000</v>
      </c>
      <c r="D32" s="3">
        <v>56</v>
      </c>
      <c r="E32" s="3">
        <v>15</v>
      </c>
      <c r="F32" s="13">
        <v>3.2</v>
      </c>
      <c r="G32" s="19" t="s">
        <v>14</v>
      </c>
      <c r="H32" s="8" t="s">
        <v>8</v>
      </c>
      <c r="O32">
        <v>31</v>
      </c>
      <c r="P32">
        <v>0</v>
      </c>
      <c r="Q32">
        <v>49000</v>
      </c>
      <c r="R32">
        <v>56</v>
      </c>
      <c r="S32">
        <v>15</v>
      </c>
      <c r="T32">
        <v>3.2</v>
      </c>
      <c r="U32">
        <v>0</v>
      </c>
      <c r="V32">
        <v>0</v>
      </c>
      <c r="W32">
        <v>0</v>
      </c>
      <c r="X32">
        <v>1</v>
      </c>
    </row>
    <row r="33" spans="1:24" x14ac:dyDescent="0.15">
      <c r="A33" s="5">
        <v>32</v>
      </c>
      <c r="B33" s="1" t="s">
        <v>3</v>
      </c>
      <c r="C33" s="2">
        <v>47000</v>
      </c>
      <c r="D33" s="1">
        <v>30</v>
      </c>
      <c r="E33" s="1">
        <v>21</v>
      </c>
      <c r="F33" s="13">
        <v>3.1</v>
      </c>
      <c r="G33" s="20" t="s">
        <v>13</v>
      </c>
      <c r="H33" s="6" t="s">
        <v>9</v>
      </c>
      <c r="O33">
        <v>32</v>
      </c>
      <c r="P33">
        <v>1</v>
      </c>
      <c r="Q33">
        <v>47000</v>
      </c>
      <c r="R33">
        <v>30</v>
      </c>
      <c r="S33">
        <v>21</v>
      </c>
      <c r="T33">
        <v>3.1</v>
      </c>
      <c r="U33">
        <v>1</v>
      </c>
      <c r="V33">
        <v>0</v>
      </c>
      <c r="W33">
        <v>1</v>
      </c>
      <c r="X33">
        <v>0</v>
      </c>
    </row>
    <row r="34" spans="1:24" x14ac:dyDescent="0.15">
      <c r="A34" s="7">
        <v>33</v>
      </c>
      <c r="B34" s="1" t="s">
        <v>3</v>
      </c>
      <c r="C34" s="2">
        <v>23000</v>
      </c>
      <c r="D34" s="1">
        <v>25</v>
      </c>
      <c r="E34" s="1">
        <v>28</v>
      </c>
      <c r="F34" s="13">
        <v>2.7</v>
      </c>
      <c r="G34" s="20" t="s">
        <v>14</v>
      </c>
      <c r="H34" s="6" t="s">
        <v>7</v>
      </c>
      <c r="O34">
        <v>33</v>
      </c>
      <c r="P34">
        <v>1</v>
      </c>
      <c r="Q34">
        <v>23000</v>
      </c>
      <c r="R34">
        <v>25</v>
      </c>
      <c r="S34">
        <v>28</v>
      </c>
      <c r="T34">
        <v>2.7</v>
      </c>
      <c r="U34">
        <v>0</v>
      </c>
      <c r="V34">
        <v>1</v>
      </c>
      <c r="W34">
        <v>0</v>
      </c>
      <c r="X34">
        <v>0</v>
      </c>
    </row>
    <row r="35" spans="1:24" x14ac:dyDescent="0.15">
      <c r="A35" s="5">
        <v>34</v>
      </c>
      <c r="B35" s="1" t="s">
        <v>4</v>
      </c>
      <c r="C35" s="2">
        <v>29000</v>
      </c>
      <c r="D35" s="1">
        <v>32</v>
      </c>
      <c r="E35" s="1">
        <v>19</v>
      </c>
      <c r="F35" s="13">
        <v>2.9</v>
      </c>
      <c r="G35" s="20" t="s">
        <v>13</v>
      </c>
      <c r="H35" s="6" t="s">
        <v>7</v>
      </c>
      <c r="O35">
        <v>34</v>
      </c>
      <c r="P35">
        <v>0</v>
      </c>
      <c r="Q35">
        <v>29000</v>
      </c>
      <c r="R35">
        <v>32</v>
      </c>
      <c r="S35">
        <v>19</v>
      </c>
      <c r="T35">
        <v>2.9</v>
      </c>
      <c r="U35">
        <v>1</v>
      </c>
      <c r="V35">
        <v>1</v>
      </c>
      <c r="W35">
        <v>0</v>
      </c>
      <c r="X35">
        <v>0</v>
      </c>
    </row>
    <row r="36" spans="1:24" x14ac:dyDescent="0.15">
      <c r="A36" s="7">
        <v>35</v>
      </c>
      <c r="B36" s="1" t="s">
        <v>3</v>
      </c>
      <c r="C36" s="2">
        <v>74000</v>
      </c>
      <c r="D36" s="1">
        <v>29</v>
      </c>
      <c r="E36" s="1">
        <v>43</v>
      </c>
      <c r="F36" s="13">
        <v>4.5999999999999996</v>
      </c>
      <c r="G36" s="20" t="s">
        <v>13</v>
      </c>
      <c r="H36" s="6" t="s">
        <v>7</v>
      </c>
      <c r="O36">
        <v>35</v>
      </c>
      <c r="P36">
        <v>1</v>
      </c>
      <c r="Q36">
        <v>74000</v>
      </c>
      <c r="R36">
        <v>29</v>
      </c>
      <c r="S36">
        <v>43</v>
      </c>
      <c r="T36">
        <v>4.5999999999999996</v>
      </c>
      <c r="U36">
        <v>1</v>
      </c>
      <c r="V36">
        <v>1</v>
      </c>
      <c r="W36">
        <v>0</v>
      </c>
      <c r="X36">
        <v>0</v>
      </c>
    </row>
    <row r="37" spans="1:24" x14ac:dyDescent="0.15">
      <c r="A37" s="5">
        <v>36</v>
      </c>
      <c r="B37" s="1" t="s">
        <v>4</v>
      </c>
      <c r="C37" s="2">
        <v>29000</v>
      </c>
      <c r="D37" s="1">
        <v>21</v>
      </c>
      <c r="E37" s="1">
        <v>34</v>
      </c>
      <c r="F37" s="13">
        <v>2.2999999999999998</v>
      </c>
      <c r="G37" s="20" t="s">
        <v>14</v>
      </c>
      <c r="H37" s="6" t="s">
        <v>8</v>
      </c>
      <c r="O37">
        <v>36</v>
      </c>
      <c r="P37">
        <v>0</v>
      </c>
      <c r="Q37">
        <v>29000</v>
      </c>
      <c r="R37">
        <v>21</v>
      </c>
      <c r="S37">
        <v>34</v>
      </c>
      <c r="T37">
        <v>2.2999999999999998</v>
      </c>
      <c r="U37">
        <v>0</v>
      </c>
      <c r="V37">
        <v>0</v>
      </c>
      <c r="W37">
        <v>0</v>
      </c>
      <c r="X37">
        <v>1</v>
      </c>
    </row>
    <row r="38" spans="1:24" x14ac:dyDescent="0.15">
      <c r="A38" s="7">
        <v>37</v>
      </c>
      <c r="B38" s="1" t="s">
        <v>3</v>
      </c>
      <c r="C38" s="2">
        <v>89000</v>
      </c>
      <c r="D38" s="1">
        <v>46</v>
      </c>
      <c r="E38" s="1">
        <v>12</v>
      </c>
      <c r="F38" s="13">
        <v>1.2</v>
      </c>
      <c r="G38" s="20" t="s">
        <v>14</v>
      </c>
      <c r="H38" s="6" t="s">
        <v>8</v>
      </c>
      <c r="O38">
        <v>37</v>
      </c>
      <c r="P38">
        <v>1</v>
      </c>
      <c r="Q38">
        <v>89000</v>
      </c>
      <c r="R38">
        <v>46</v>
      </c>
      <c r="S38">
        <v>12</v>
      </c>
      <c r="T38">
        <v>1.2</v>
      </c>
      <c r="U38">
        <v>0</v>
      </c>
      <c r="V38">
        <v>0</v>
      </c>
      <c r="W38">
        <v>0</v>
      </c>
      <c r="X38">
        <v>1</v>
      </c>
    </row>
    <row r="39" spans="1:24" x14ac:dyDescent="0.15">
      <c r="A39" s="5">
        <v>38</v>
      </c>
      <c r="B39" s="1" t="s">
        <v>3</v>
      </c>
      <c r="C39" s="2">
        <v>41000</v>
      </c>
      <c r="D39" s="1">
        <v>38</v>
      </c>
      <c r="E39" s="1">
        <v>20</v>
      </c>
      <c r="F39" s="13">
        <v>3.3</v>
      </c>
      <c r="G39" s="20" t="s">
        <v>13</v>
      </c>
      <c r="H39" s="6" t="s">
        <v>9</v>
      </c>
      <c r="O39">
        <v>38</v>
      </c>
      <c r="P39">
        <v>1</v>
      </c>
      <c r="Q39">
        <v>41000</v>
      </c>
      <c r="R39">
        <v>38</v>
      </c>
      <c r="S39">
        <v>20</v>
      </c>
      <c r="T39">
        <v>3.3</v>
      </c>
      <c r="U39">
        <v>1</v>
      </c>
      <c r="V39">
        <v>0</v>
      </c>
      <c r="W39">
        <v>1</v>
      </c>
      <c r="X39">
        <v>0</v>
      </c>
    </row>
    <row r="40" spans="1:24" x14ac:dyDescent="0.15">
      <c r="A40" s="7">
        <v>39</v>
      </c>
      <c r="B40" s="1" t="s">
        <v>4</v>
      </c>
      <c r="C40" s="2">
        <v>68000</v>
      </c>
      <c r="D40" s="1">
        <v>35</v>
      </c>
      <c r="E40" s="1">
        <v>19</v>
      </c>
      <c r="F40" s="13">
        <v>3.9</v>
      </c>
      <c r="G40" s="20" t="s">
        <v>14</v>
      </c>
      <c r="H40" s="6" t="s">
        <v>8</v>
      </c>
      <c r="O40">
        <v>39</v>
      </c>
      <c r="P40">
        <v>0</v>
      </c>
      <c r="Q40">
        <v>68000</v>
      </c>
      <c r="R40">
        <v>35</v>
      </c>
      <c r="S40">
        <v>19</v>
      </c>
      <c r="T40">
        <v>3.9</v>
      </c>
      <c r="U40">
        <v>0</v>
      </c>
      <c r="V40">
        <v>0</v>
      </c>
      <c r="W40">
        <v>0</v>
      </c>
      <c r="X40">
        <v>1</v>
      </c>
    </row>
    <row r="41" spans="1:24" x14ac:dyDescent="0.15">
      <c r="A41" s="5">
        <v>40</v>
      </c>
      <c r="B41" s="1" t="s">
        <v>3</v>
      </c>
      <c r="C41" s="2">
        <v>17000</v>
      </c>
      <c r="D41" s="1">
        <v>19</v>
      </c>
      <c r="E41" s="1">
        <v>32</v>
      </c>
      <c r="F41" s="13">
        <v>1.8</v>
      </c>
      <c r="G41" s="20" t="s">
        <v>14</v>
      </c>
      <c r="H41" s="6" t="s">
        <v>7</v>
      </c>
      <c r="O41">
        <v>40</v>
      </c>
      <c r="P41">
        <v>1</v>
      </c>
      <c r="Q41">
        <v>17000</v>
      </c>
      <c r="R41">
        <v>19</v>
      </c>
      <c r="S41">
        <v>32</v>
      </c>
      <c r="T41">
        <v>1.8</v>
      </c>
      <c r="U41">
        <v>0</v>
      </c>
      <c r="V41">
        <v>1</v>
      </c>
      <c r="W41">
        <v>0</v>
      </c>
      <c r="X41">
        <v>0</v>
      </c>
    </row>
    <row r="42" spans="1:24" x14ac:dyDescent="0.15">
      <c r="A42" s="7">
        <v>41</v>
      </c>
      <c r="B42" s="3" t="s">
        <v>4</v>
      </c>
      <c r="C42" s="4">
        <v>50000</v>
      </c>
      <c r="D42" s="3">
        <v>33</v>
      </c>
      <c r="E42" s="3">
        <v>17</v>
      </c>
      <c r="F42" s="22">
        <v>1.4</v>
      </c>
      <c r="G42" s="19" t="s">
        <v>14</v>
      </c>
      <c r="H42" s="8" t="s">
        <v>9</v>
      </c>
      <c r="O42">
        <v>41</v>
      </c>
      <c r="P42">
        <v>0</v>
      </c>
      <c r="Q42">
        <v>50000</v>
      </c>
      <c r="R42">
        <v>33</v>
      </c>
      <c r="S42">
        <v>17</v>
      </c>
      <c r="T42">
        <v>1.4</v>
      </c>
      <c r="U42">
        <v>0</v>
      </c>
      <c r="V42">
        <v>0</v>
      </c>
      <c r="W42">
        <v>1</v>
      </c>
      <c r="X42">
        <v>0</v>
      </c>
    </row>
    <row r="43" spans="1:24" x14ac:dyDescent="0.15">
      <c r="A43" s="7">
        <v>42</v>
      </c>
      <c r="B43" s="1" t="s">
        <v>3</v>
      </c>
      <c r="C43" s="2">
        <v>32000</v>
      </c>
      <c r="D43" s="1">
        <v>25</v>
      </c>
      <c r="E43" s="1">
        <v>26</v>
      </c>
      <c r="F43" s="13">
        <v>2.2000000000000002</v>
      </c>
      <c r="G43" s="20" t="s">
        <v>13</v>
      </c>
      <c r="H43" s="6" t="s">
        <v>7</v>
      </c>
      <c r="O43">
        <v>42</v>
      </c>
      <c r="P43">
        <v>1</v>
      </c>
      <c r="Q43">
        <v>32000</v>
      </c>
      <c r="R43">
        <v>25</v>
      </c>
      <c r="S43">
        <v>26</v>
      </c>
      <c r="T43">
        <v>2.2000000000000002</v>
      </c>
      <c r="U43">
        <v>1</v>
      </c>
      <c r="V43">
        <v>1</v>
      </c>
      <c r="W43">
        <v>0</v>
      </c>
      <c r="X43">
        <v>0</v>
      </c>
    </row>
    <row r="44" spans="1:24" x14ac:dyDescent="0.15">
      <c r="A44" s="7">
        <v>43</v>
      </c>
      <c r="B44" s="1" t="s">
        <v>4</v>
      </c>
      <c r="C44" s="2">
        <v>49000</v>
      </c>
      <c r="D44" s="1">
        <v>28</v>
      </c>
      <c r="E44" s="1">
        <v>48</v>
      </c>
      <c r="F44" s="13">
        <v>3.3</v>
      </c>
      <c r="G44" s="20" t="s">
        <v>13</v>
      </c>
      <c r="H44" s="6" t="s">
        <v>9</v>
      </c>
      <c r="O44">
        <v>43</v>
      </c>
      <c r="P44">
        <v>0</v>
      </c>
      <c r="Q44">
        <v>49000</v>
      </c>
      <c r="R44">
        <v>28</v>
      </c>
      <c r="S44">
        <v>48</v>
      </c>
      <c r="T44">
        <v>3.3</v>
      </c>
      <c r="U44">
        <v>1</v>
      </c>
      <c r="V44">
        <v>0</v>
      </c>
      <c r="W44">
        <v>1</v>
      </c>
      <c r="X44">
        <v>0</v>
      </c>
    </row>
    <row r="45" spans="1:24" x14ac:dyDescent="0.15">
      <c r="A45" s="5">
        <v>44</v>
      </c>
      <c r="B45" s="1" t="s">
        <v>3</v>
      </c>
      <c r="C45" s="2">
        <v>35000</v>
      </c>
      <c r="D45" s="1">
        <v>24</v>
      </c>
      <c r="E45" s="1">
        <v>24</v>
      </c>
      <c r="F45" s="13">
        <v>1.7</v>
      </c>
      <c r="G45" s="20" t="s">
        <v>14</v>
      </c>
      <c r="H45" s="6" t="s">
        <v>9</v>
      </c>
      <c r="O45">
        <v>44</v>
      </c>
      <c r="P45">
        <v>1</v>
      </c>
      <c r="Q45">
        <v>35000</v>
      </c>
      <c r="R45">
        <v>24</v>
      </c>
      <c r="S45">
        <v>24</v>
      </c>
      <c r="T45">
        <v>1.7</v>
      </c>
      <c r="U45">
        <v>0</v>
      </c>
      <c r="V45">
        <v>0</v>
      </c>
      <c r="W45">
        <v>1</v>
      </c>
      <c r="X45">
        <v>0</v>
      </c>
    </row>
    <row r="46" spans="1:24" x14ac:dyDescent="0.15">
      <c r="A46" s="7">
        <v>45</v>
      </c>
      <c r="B46" s="1" t="s">
        <v>3</v>
      </c>
      <c r="C46" s="2">
        <v>56000</v>
      </c>
      <c r="D46" s="1">
        <v>38</v>
      </c>
      <c r="E46" s="1">
        <v>30</v>
      </c>
      <c r="F46" s="13">
        <v>3.5</v>
      </c>
      <c r="G46" s="20" t="s">
        <v>13</v>
      </c>
      <c r="H46" s="6" t="s">
        <v>9</v>
      </c>
      <c r="O46">
        <v>45</v>
      </c>
      <c r="P46">
        <v>1</v>
      </c>
      <c r="Q46">
        <v>56000</v>
      </c>
      <c r="R46">
        <v>38</v>
      </c>
      <c r="S46">
        <v>30</v>
      </c>
      <c r="T46">
        <v>3.5</v>
      </c>
      <c r="U46">
        <v>1</v>
      </c>
      <c r="V46">
        <v>0</v>
      </c>
      <c r="W46">
        <v>1</v>
      </c>
      <c r="X46">
        <v>0</v>
      </c>
    </row>
    <row r="47" spans="1:24" x14ac:dyDescent="0.15">
      <c r="A47" s="7">
        <v>46</v>
      </c>
      <c r="B47" s="1" t="s">
        <v>4</v>
      </c>
      <c r="C47" s="2">
        <v>57000</v>
      </c>
      <c r="D47" s="1">
        <v>43</v>
      </c>
      <c r="E47" s="1">
        <v>9</v>
      </c>
      <c r="F47" s="13">
        <v>1.1000000000000001</v>
      </c>
      <c r="G47" s="20" t="s">
        <v>14</v>
      </c>
      <c r="H47" s="6" t="s">
        <v>9</v>
      </c>
      <c r="O47">
        <v>46</v>
      </c>
      <c r="P47">
        <v>0</v>
      </c>
      <c r="Q47">
        <v>57000</v>
      </c>
      <c r="R47">
        <v>43</v>
      </c>
      <c r="S47">
        <v>9</v>
      </c>
      <c r="T47">
        <v>1.1000000000000001</v>
      </c>
      <c r="U47">
        <v>0</v>
      </c>
      <c r="V47">
        <v>0</v>
      </c>
      <c r="W47">
        <v>1</v>
      </c>
      <c r="X47">
        <v>0</v>
      </c>
    </row>
    <row r="48" spans="1:24" x14ac:dyDescent="0.15">
      <c r="A48" s="5">
        <v>47</v>
      </c>
      <c r="B48" s="1" t="s">
        <v>4</v>
      </c>
      <c r="C48" s="2">
        <v>69000</v>
      </c>
      <c r="D48" s="1">
        <v>35</v>
      </c>
      <c r="E48" s="1">
        <v>22</v>
      </c>
      <c r="F48" s="13">
        <v>2.8</v>
      </c>
      <c r="G48" s="20" t="s">
        <v>13</v>
      </c>
      <c r="H48" s="6" t="s">
        <v>9</v>
      </c>
      <c r="O48">
        <v>47</v>
      </c>
      <c r="P48">
        <v>0</v>
      </c>
      <c r="Q48">
        <v>69000</v>
      </c>
      <c r="R48">
        <v>35</v>
      </c>
      <c r="S48">
        <v>22</v>
      </c>
      <c r="T48">
        <v>2.8</v>
      </c>
      <c r="U48">
        <v>1</v>
      </c>
      <c r="V48">
        <v>0</v>
      </c>
      <c r="W48">
        <v>1</v>
      </c>
      <c r="X48">
        <v>0</v>
      </c>
    </row>
    <row r="49" spans="1:24" x14ac:dyDescent="0.15">
      <c r="A49" s="7">
        <v>48</v>
      </c>
      <c r="B49" s="9" t="s">
        <v>4</v>
      </c>
      <c r="C49" s="10">
        <v>52000</v>
      </c>
      <c r="D49" s="9">
        <v>47</v>
      </c>
      <c r="E49" s="9">
        <v>14</v>
      </c>
      <c r="F49" s="13">
        <v>1.6</v>
      </c>
      <c r="G49" s="21" t="s">
        <v>14</v>
      </c>
      <c r="H49" s="11" t="s">
        <v>9</v>
      </c>
      <c r="O49">
        <v>48</v>
      </c>
      <c r="P49">
        <v>0</v>
      </c>
      <c r="Q49">
        <v>52000</v>
      </c>
      <c r="R49">
        <v>47</v>
      </c>
      <c r="S49">
        <v>14</v>
      </c>
      <c r="T49">
        <v>1.6</v>
      </c>
      <c r="U49">
        <v>0</v>
      </c>
      <c r="V49">
        <v>0</v>
      </c>
      <c r="W49">
        <v>1</v>
      </c>
      <c r="X49">
        <v>0</v>
      </c>
    </row>
    <row r="50" spans="1:24" x14ac:dyDescent="0.15">
      <c r="A50" s="5">
        <v>49</v>
      </c>
      <c r="B50" s="1" t="s">
        <v>3</v>
      </c>
      <c r="C50" s="2">
        <v>31000</v>
      </c>
      <c r="D50" s="1">
        <v>25</v>
      </c>
      <c r="E50" s="1">
        <v>42</v>
      </c>
      <c r="F50" s="13">
        <v>3.4</v>
      </c>
      <c r="G50" s="20" t="s">
        <v>13</v>
      </c>
      <c r="H50" s="6" t="s">
        <v>7</v>
      </c>
      <c r="O50">
        <v>49</v>
      </c>
      <c r="P50">
        <v>1</v>
      </c>
      <c r="Q50">
        <v>31000</v>
      </c>
      <c r="R50">
        <v>25</v>
      </c>
      <c r="S50">
        <v>42</v>
      </c>
      <c r="T50">
        <v>3.4</v>
      </c>
      <c r="U50">
        <v>1</v>
      </c>
      <c r="V50">
        <v>1</v>
      </c>
      <c r="W50">
        <v>0</v>
      </c>
      <c r="X50">
        <v>0</v>
      </c>
    </row>
    <row r="51" spans="1:24" ht="14" thickBot="1" x14ac:dyDescent="0.2">
      <c r="A51" s="23">
        <v>50</v>
      </c>
      <c r="B51" s="24" t="s">
        <v>3</v>
      </c>
      <c r="C51" s="25">
        <v>24000</v>
      </c>
      <c r="D51" s="24">
        <v>20</v>
      </c>
      <c r="E51" s="24">
        <v>33</v>
      </c>
      <c r="F51" s="26">
        <v>4.7</v>
      </c>
      <c r="G51" s="27" t="s">
        <v>14</v>
      </c>
      <c r="H51" s="28" t="s">
        <v>7</v>
      </c>
      <c r="O51">
        <v>50</v>
      </c>
      <c r="P51">
        <v>1</v>
      </c>
      <c r="Q51">
        <v>24000</v>
      </c>
      <c r="R51">
        <v>20</v>
      </c>
      <c r="S51">
        <v>33</v>
      </c>
      <c r="T51">
        <v>4.7</v>
      </c>
      <c r="U51">
        <v>0</v>
      </c>
      <c r="V51">
        <v>1</v>
      </c>
      <c r="W51">
        <v>0</v>
      </c>
      <c r="X51">
        <v>0</v>
      </c>
    </row>
    <row r="52" spans="1:24" ht="14" thickTop="1" x14ac:dyDescent="0.1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9"/>
  <sheetViews>
    <sheetView workbookViewId="0">
      <selection activeCell="A19" sqref="A19"/>
    </sheetView>
  </sheetViews>
  <sheetFormatPr baseColWidth="10" defaultColWidth="8.83203125" defaultRowHeight="13" x14ac:dyDescent="0.15"/>
  <cols>
    <col min="1" max="1" width="46.1640625" customWidth="1"/>
    <col min="7" max="7" width="18.5" customWidth="1"/>
    <col min="8" max="9" width="15.83203125" customWidth="1"/>
    <col min="10" max="10" width="29.5" customWidth="1"/>
  </cols>
  <sheetData>
    <row r="1" spans="1:15" x14ac:dyDescent="0.15">
      <c r="B1" s="45" t="s">
        <v>0</v>
      </c>
      <c r="C1" s="45" t="s">
        <v>10</v>
      </c>
      <c r="D1" s="45" t="s">
        <v>1</v>
      </c>
      <c r="E1" s="45" t="s">
        <v>5</v>
      </c>
      <c r="F1" s="45" t="s">
        <v>11</v>
      </c>
      <c r="G1" s="45" t="s">
        <v>12</v>
      </c>
      <c r="H1" s="45" t="s">
        <v>59</v>
      </c>
      <c r="I1" s="45" t="s">
        <v>60</v>
      </c>
      <c r="J1" s="45" t="s">
        <v>61</v>
      </c>
    </row>
    <row r="2" spans="1:15" x14ac:dyDescent="0.15">
      <c r="A2" s="45" t="s">
        <v>0</v>
      </c>
      <c r="B2">
        <v>1</v>
      </c>
    </row>
    <row r="3" spans="1:15" x14ac:dyDescent="0.15">
      <c r="A3" s="45" t="s">
        <v>10</v>
      </c>
      <c r="B3">
        <v>-6.3841002419541881E-2</v>
      </c>
      <c r="C3">
        <v>1</v>
      </c>
    </row>
    <row r="4" spans="1:15" x14ac:dyDescent="0.15">
      <c r="A4" s="45" t="s">
        <v>1</v>
      </c>
      <c r="B4">
        <v>-0.22766339841726543</v>
      </c>
      <c r="C4">
        <v>0.627012604647736</v>
      </c>
      <c r="D4">
        <v>1</v>
      </c>
    </row>
    <row r="5" spans="1:15" x14ac:dyDescent="0.15">
      <c r="A5" s="45" t="s">
        <v>5</v>
      </c>
      <c r="B5">
        <v>-2.516406087847177E-2</v>
      </c>
      <c r="C5">
        <v>-0.27487290749238219</v>
      </c>
      <c r="D5">
        <v>-0.54961149303071211</v>
      </c>
      <c r="E5">
        <v>1</v>
      </c>
    </row>
    <row r="6" spans="1:15" x14ac:dyDescent="0.15">
      <c r="A6" s="45" t="s">
        <v>11</v>
      </c>
      <c r="B6">
        <v>-2.9176478486768829E-2</v>
      </c>
      <c r="C6">
        <v>0.305220801783537</v>
      </c>
      <c r="D6">
        <v>0.39737214106014712</v>
      </c>
      <c r="E6">
        <v>7.0301789737701792E-2</v>
      </c>
      <c r="F6">
        <v>1</v>
      </c>
    </row>
    <row r="7" spans="1:15" x14ac:dyDescent="0.15">
      <c r="A7" s="45" t="s">
        <v>62</v>
      </c>
      <c r="B7">
        <v>0.19871794871794851</v>
      </c>
      <c r="C7">
        <v>-6.3841002419541881E-2</v>
      </c>
      <c r="D7">
        <v>-0.2141842155624836</v>
      </c>
      <c r="E7">
        <v>0.29745210423014118</v>
      </c>
      <c r="F7">
        <v>7.8884552945708342E-2</v>
      </c>
      <c r="G7">
        <v>1</v>
      </c>
      <c r="M7" s="35"/>
      <c r="N7" t="s">
        <v>3</v>
      </c>
      <c r="O7" t="s">
        <v>4</v>
      </c>
    </row>
    <row r="8" spans="1:15" x14ac:dyDescent="0.15">
      <c r="A8" s="45" t="s">
        <v>59</v>
      </c>
      <c r="B8">
        <v>0.30357629158881083</v>
      </c>
      <c r="C8">
        <v>-0.36251415345599131</v>
      </c>
      <c r="D8">
        <v>-0.48079364918723305</v>
      </c>
      <c r="E8">
        <v>0.3260516539164971</v>
      </c>
      <c r="F8">
        <v>-0.10141359456260318</v>
      </c>
      <c r="G8">
        <v>0.3869763716956271</v>
      </c>
      <c r="H8">
        <v>1</v>
      </c>
      <c r="M8" s="35"/>
      <c r="N8">
        <v>1</v>
      </c>
      <c r="O8">
        <v>0</v>
      </c>
    </row>
    <row r="9" spans="1:15" x14ac:dyDescent="0.15">
      <c r="A9" s="45" t="s">
        <v>60</v>
      </c>
      <c r="B9">
        <v>-0.27783119144576074</v>
      </c>
      <c r="C9">
        <v>0.29278124615322121</v>
      </c>
      <c r="D9">
        <v>0.45637129292135131</v>
      </c>
      <c r="E9">
        <v>-0.29116962346820424</v>
      </c>
      <c r="F9">
        <v>0.15795485494084052</v>
      </c>
      <c r="G9">
        <v>-3.2686022523030669E-2</v>
      </c>
      <c r="H9">
        <v>-0.61237243569579514</v>
      </c>
      <c r="I9">
        <v>1</v>
      </c>
      <c r="M9" s="35"/>
    </row>
    <row r="10" spans="1:15" x14ac:dyDescent="0.15">
      <c r="A10" s="45" t="s">
        <v>61</v>
      </c>
      <c r="B10">
        <v>-2.249606353329231E-2</v>
      </c>
      <c r="C10">
        <v>7.1587612900422148E-2</v>
      </c>
      <c r="D10">
        <v>1.6871636737774046E-2</v>
      </c>
      <c r="E10">
        <v>-3.245595923725704E-2</v>
      </c>
      <c r="F10">
        <v>-6.7207604300756174E-2</v>
      </c>
      <c r="G10">
        <v>-0.39743045575483188</v>
      </c>
      <c r="H10">
        <v>-0.42146361521176207</v>
      </c>
      <c r="I10">
        <v>-0.45883146774112349</v>
      </c>
      <c r="J10">
        <v>1</v>
      </c>
      <c r="M10" s="35"/>
    </row>
    <row r="11" spans="1:15" x14ac:dyDescent="0.15">
      <c r="M11" s="35"/>
      <c r="N11" t="s">
        <v>13</v>
      </c>
      <c r="O11" t="s">
        <v>14</v>
      </c>
    </row>
    <row r="12" spans="1:15" x14ac:dyDescent="0.15">
      <c r="A12" s="45" t="s">
        <v>65</v>
      </c>
      <c r="M12" s="35"/>
      <c r="N12">
        <v>1</v>
      </c>
      <c r="O12">
        <v>0</v>
      </c>
    </row>
    <row r="13" spans="1:15" x14ac:dyDescent="0.15">
      <c r="A13" s="47" t="s">
        <v>63</v>
      </c>
      <c r="M13" s="35"/>
    </row>
    <row r="14" spans="1:15" x14ac:dyDescent="0.15">
      <c r="A14" s="47" t="s">
        <v>64</v>
      </c>
    </row>
    <row r="16" spans="1:15" x14ac:dyDescent="0.15">
      <c r="M16" s="35"/>
    </row>
    <row r="17" spans="13:16" x14ac:dyDescent="0.15">
      <c r="N17" t="s">
        <v>7</v>
      </c>
      <c r="O17" t="s">
        <v>9</v>
      </c>
      <c r="P17" t="s">
        <v>8</v>
      </c>
    </row>
    <row r="18" spans="13:16" x14ac:dyDescent="0.15">
      <c r="M18" t="s">
        <v>13</v>
      </c>
      <c r="N18">
        <v>1</v>
      </c>
      <c r="O18">
        <v>1</v>
      </c>
      <c r="P18">
        <v>1</v>
      </c>
    </row>
    <row r="19" spans="13:16" x14ac:dyDescent="0.15">
      <c r="M19" t="s">
        <v>14</v>
      </c>
      <c r="N19">
        <v>0</v>
      </c>
      <c r="O19">
        <v>0</v>
      </c>
      <c r="P19">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9"/>
  <sheetViews>
    <sheetView workbookViewId="0">
      <selection sqref="A1:A29"/>
    </sheetView>
  </sheetViews>
  <sheetFormatPr baseColWidth="10" defaultColWidth="8.83203125" defaultRowHeight="13" x14ac:dyDescent="0.15"/>
  <cols>
    <col min="1" max="1" width="70.5" customWidth="1"/>
  </cols>
  <sheetData>
    <row r="1" spans="1:1" x14ac:dyDescent="0.15">
      <c r="A1" s="48" t="s">
        <v>66</v>
      </c>
    </row>
    <row r="2" spans="1:1" x14ac:dyDescent="0.15">
      <c r="A2" s="36"/>
    </row>
    <row r="3" spans="1:1" x14ac:dyDescent="0.15">
      <c r="A3" s="36"/>
    </row>
    <row r="4" spans="1:1" x14ac:dyDescent="0.15">
      <c r="A4" s="36"/>
    </row>
    <row r="5" spans="1:1" x14ac:dyDescent="0.15">
      <c r="A5" s="36"/>
    </row>
    <row r="6" spans="1:1" x14ac:dyDescent="0.15">
      <c r="A6" s="36"/>
    </row>
    <row r="7" spans="1:1" x14ac:dyDescent="0.15">
      <c r="A7" s="36"/>
    </row>
    <row r="8" spans="1:1" x14ac:dyDescent="0.15">
      <c r="A8" s="36"/>
    </row>
    <row r="9" spans="1:1" x14ac:dyDescent="0.15">
      <c r="A9" s="36"/>
    </row>
    <row r="10" spans="1:1" x14ac:dyDescent="0.15">
      <c r="A10" s="36"/>
    </row>
    <row r="11" spans="1:1" x14ac:dyDescent="0.15">
      <c r="A11" s="36"/>
    </row>
    <row r="12" spans="1:1" x14ac:dyDescent="0.15">
      <c r="A12" s="36"/>
    </row>
    <row r="13" spans="1:1" x14ac:dyDescent="0.15">
      <c r="A13" s="36"/>
    </row>
    <row r="14" spans="1:1" x14ac:dyDescent="0.15">
      <c r="A14" s="36"/>
    </row>
    <row r="15" spans="1:1" x14ac:dyDescent="0.15">
      <c r="A15" s="36"/>
    </row>
    <row r="16" spans="1:1" x14ac:dyDescent="0.15">
      <c r="A16" s="36"/>
    </row>
    <row r="17" spans="1:1" x14ac:dyDescent="0.15">
      <c r="A17" s="36"/>
    </row>
    <row r="18" spans="1:1" x14ac:dyDescent="0.15">
      <c r="A18" s="36"/>
    </row>
    <row r="19" spans="1:1" x14ac:dyDescent="0.15">
      <c r="A19" s="36"/>
    </row>
    <row r="20" spans="1:1" x14ac:dyDescent="0.15">
      <c r="A20" s="36"/>
    </row>
    <row r="21" spans="1:1" x14ac:dyDescent="0.15">
      <c r="A21" s="36"/>
    </row>
    <row r="22" spans="1:1" x14ac:dyDescent="0.15">
      <c r="A22" s="36"/>
    </row>
    <row r="23" spans="1:1" x14ac:dyDescent="0.15">
      <c r="A23" s="36"/>
    </row>
    <row r="24" spans="1:1" x14ac:dyDescent="0.15">
      <c r="A24" s="36"/>
    </row>
    <row r="25" spans="1:1" x14ac:dyDescent="0.15">
      <c r="A25" s="36"/>
    </row>
    <row r="26" spans="1:1" x14ac:dyDescent="0.15">
      <c r="A26" s="36"/>
    </row>
    <row r="27" spans="1:1" x14ac:dyDescent="0.15">
      <c r="A27" s="36"/>
    </row>
    <row r="28" spans="1:1" x14ac:dyDescent="0.15">
      <c r="A28" s="36"/>
    </row>
    <row r="29" spans="1:1" x14ac:dyDescent="0.15">
      <c r="A29" s="36"/>
    </row>
  </sheetData>
  <mergeCells count="1">
    <mergeCell ref="A1:A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workbookViewId="0">
      <selection activeCell="C27" sqref="C27"/>
    </sheetView>
  </sheetViews>
  <sheetFormatPr baseColWidth="10" defaultColWidth="8.83203125" defaultRowHeight="13" x14ac:dyDescent="0.15"/>
  <cols>
    <col min="1" max="1" width="44.33203125" customWidth="1"/>
    <col min="2" max="2" width="27.83203125" customWidth="1"/>
    <col min="3" max="3" width="25.33203125" customWidth="1"/>
    <col min="4" max="4" width="28.1640625" customWidth="1"/>
  </cols>
  <sheetData>
    <row r="1" spans="1:9" ht="21.75" customHeight="1" thickBot="1" x14ac:dyDescent="0.2">
      <c r="A1" s="31" t="s">
        <v>0</v>
      </c>
      <c r="B1" s="32" t="s">
        <v>19</v>
      </c>
      <c r="C1" s="32" t="s">
        <v>20</v>
      </c>
      <c r="D1" s="32" t="s">
        <v>21</v>
      </c>
    </row>
    <row r="2" spans="1:9" ht="20" thickBot="1" x14ac:dyDescent="0.2">
      <c r="A2" s="33" t="s">
        <v>22</v>
      </c>
      <c r="B2" s="34">
        <v>13</v>
      </c>
      <c r="C2" s="34">
        <v>6</v>
      </c>
      <c r="D2" s="34">
        <v>7</v>
      </c>
    </row>
    <row r="3" spans="1:9" ht="20" thickBot="1" x14ac:dyDescent="0.2">
      <c r="A3" s="33" t="s">
        <v>23</v>
      </c>
      <c r="B3" s="34">
        <v>5</v>
      </c>
      <c r="C3" s="34">
        <v>6</v>
      </c>
      <c r="D3" s="34">
        <v>13</v>
      </c>
      <c r="I3" s="43"/>
    </row>
    <row r="6" spans="1:9" x14ac:dyDescent="0.15">
      <c r="A6" s="43"/>
    </row>
    <row r="7" spans="1:9" x14ac:dyDescent="0.15">
      <c r="A7" s="49" t="s">
        <v>67</v>
      </c>
    </row>
    <row r="8" spans="1:9" x14ac:dyDescent="0.15">
      <c r="A8" s="43" t="s">
        <v>68</v>
      </c>
    </row>
    <row r="9" spans="1:9" x14ac:dyDescent="0.15">
      <c r="A9" s="43" t="s">
        <v>69</v>
      </c>
    </row>
    <row r="12" spans="1:9" x14ac:dyDescent="0.15">
      <c r="A12" s="43" t="s">
        <v>74</v>
      </c>
    </row>
    <row r="13" spans="1:9" x14ac:dyDescent="0.15">
      <c r="A13" s="43" t="s">
        <v>70</v>
      </c>
    </row>
    <row r="14" spans="1:9" x14ac:dyDescent="0.15">
      <c r="A14" s="43" t="s">
        <v>71</v>
      </c>
    </row>
    <row r="15" spans="1:9" x14ac:dyDescent="0.15">
      <c r="A15" s="43" t="s">
        <v>72</v>
      </c>
    </row>
    <row r="16" spans="1:9" x14ac:dyDescent="0.15">
      <c r="A16" s="43" t="s">
        <v>73</v>
      </c>
    </row>
    <row r="19" spans="1:1" x14ac:dyDescent="0.15">
      <c r="A19" s="43" t="s">
        <v>75</v>
      </c>
    </row>
    <row r="20" spans="1:1" x14ac:dyDescent="0.15">
      <c r="A20" s="43" t="s">
        <v>76</v>
      </c>
    </row>
    <row r="21" spans="1:1" x14ac:dyDescent="0.15">
      <c r="A21" s="43" t="s">
        <v>77</v>
      </c>
    </row>
    <row r="22" spans="1:1" x14ac:dyDescent="0.15">
      <c r="A22" s="43" t="s">
        <v>78</v>
      </c>
    </row>
    <row r="23" spans="1:1" x14ac:dyDescent="0.15">
      <c r="A23" s="43" t="s">
        <v>79</v>
      </c>
    </row>
    <row r="24" spans="1:1" x14ac:dyDescent="0.15">
      <c r="A24" s="43" t="s">
        <v>80</v>
      </c>
    </row>
    <row r="25" spans="1:1" x14ac:dyDescent="0.15">
      <c r="A25" s="43" t="s">
        <v>81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6E079-44AC-D844-8E78-C813DF879EFA}">
  <dimension ref="A1:Q51"/>
  <sheetViews>
    <sheetView workbookViewId="0">
      <selection activeCell="L35" sqref="L35"/>
    </sheetView>
  </sheetViews>
  <sheetFormatPr baseColWidth="10" defaultColWidth="8.83203125" defaultRowHeight="13" x14ac:dyDescent="0.15"/>
  <cols>
    <col min="12" max="12" width="28.6640625" customWidth="1"/>
    <col min="13" max="13" width="41" customWidth="1"/>
    <col min="15" max="15" width="7.5" customWidth="1"/>
    <col min="16" max="16" width="8.83203125" hidden="1" customWidth="1"/>
    <col min="17" max="17" width="22.83203125" customWidth="1"/>
  </cols>
  <sheetData>
    <row r="1" spans="1:17" x14ac:dyDescent="0.15">
      <c r="A1" s="41" t="s">
        <v>2</v>
      </c>
      <c r="B1" s="41" t="s">
        <v>0</v>
      </c>
      <c r="C1" s="41" t="s">
        <v>10</v>
      </c>
      <c r="D1" s="41" t="s">
        <v>52</v>
      </c>
      <c r="E1" s="41" t="s">
        <v>1</v>
      </c>
      <c r="F1" s="41" t="s">
        <v>5</v>
      </c>
      <c r="G1" s="41" t="s">
        <v>11</v>
      </c>
      <c r="H1" s="41" t="s">
        <v>12</v>
      </c>
      <c r="I1" s="41" t="s">
        <v>6</v>
      </c>
      <c r="L1" t="s">
        <v>10</v>
      </c>
      <c r="M1" s="42"/>
    </row>
    <row r="2" spans="1:17" x14ac:dyDescent="0.15">
      <c r="A2" s="1">
        <v>1</v>
      </c>
      <c r="B2" s="1" t="s">
        <v>3</v>
      </c>
      <c r="C2" s="2">
        <v>45000</v>
      </c>
      <c r="D2" s="40">
        <f>((45000-1000)/88000)*4+1</f>
        <v>3</v>
      </c>
      <c r="E2" s="1">
        <v>25</v>
      </c>
      <c r="F2" s="1">
        <v>27</v>
      </c>
      <c r="G2" s="1">
        <v>2.5</v>
      </c>
      <c r="H2" s="1" t="s">
        <v>13</v>
      </c>
      <c r="I2" s="1" t="s">
        <v>7</v>
      </c>
      <c r="L2">
        <v>1000</v>
      </c>
      <c r="M2">
        <f>((1000-1000)/88000)*4+1</f>
        <v>1</v>
      </c>
    </row>
    <row r="3" spans="1:17" x14ac:dyDescent="0.15">
      <c r="A3" s="1">
        <v>2</v>
      </c>
      <c r="B3" s="1" t="s">
        <v>4</v>
      </c>
      <c r="C3" s="2">
        <v>54000</v>
      </c>
      <c r="D3" s="40">
        <f>((54000-1000)/88000)*4+1</f>
        <v>3.4090909090909092</v>
      </c>
      <c r="E3" s="1">
        <v>33</v>
      </c>
      <c r="F3" s="1">
        <v>12</v>
      </c>
      <c r="G3" s="1">
        <v>3.4</v>
      </c>
      <c r="H3" s="1" t="s">
        <v>14</v>
      </c>
      <c r="I3" s="1" t="s">
        <v>9</v>
      </c>
      <c r="L3">
        <v>2000</v>
      </c>
      <c r="M3">
        <f>((2000-1000)/88000)*4+1</f>
        <v>1.0454545454545454</v>
      </c>
    </row>
    <row r="4" spans="1:17" x14ac:dyDescent="0.15">
      <c r="A4" s="1">
        <v>3</v>
      </c>
      <c r="B4" s="1" t="s">
        <v>4</v>
      </c>
      <c r="C4" s="2">
        <v>32000</v>
      </c>
      <c r="D4" s="40">
        <f>((32000-1000)/88000)*4+1</f>
        <v>2.4090909090909092</v>
      </c>
      <c r="E4" s="1">
        <v>20</v>
      </c>
      <c r="F4" s="1">
        <v>42</v>
      </c>
      <c r="G4" s="1">
        <v>1.6</v>
      </c>
      <c r="H4" s="1" t="s">
        <v>14</v>
      </c>
      <c r="I4" s="1" t="s">
        <v>8</v>
      </c>
      <c r="L4">
        <v>6000</v>
      </c>
      <c r="M4">
        <f>((6000-1000)/88000)*4+1</f>
        <v>1.2272727272727273</v>
      </c>
      <c r="Q4" s="43" t="s">
        <v>53</v>
      </c>
    </row>
    <row r="5" spans="1:17" x14ac:dyDescent="0.15">
      <c r="A5" s="1">
        <v>4</v>
      </c>
      <c r="B5" s="1" t="s">
        <v>4</v>
      </c>
      <c r="C5" s="2">
        <v>59000</v>
      </c>
      <c r="D5" s="40">
        <f>((59000-1000)/88000)*4+1</f>
        <v>3.6363636363636362</v>
      </c>
      <c r="E5" s="1">
        <v>70</v>
      </c>
      <c r="F5" s="1">
        <v>16</v>
      </c>
      <c r="G5" s="1">
        <v>4.2</v>
      </c>
      <c r="H5" s="1" t="s">
        <v>13</v>
      </c>
      <c r="I5" s="1" t="s">
        <v>9</v>
      </c>
      <c r="L5">
        <v>12000</v>
      </c>
      <c r="M5">
        <f>((12000-1000)/88000)*4+1</f>
        <v>1.5</v>
      </c>
      <c r="Q5" s="43" t="s">
        <v>54</v>
      </c>
    </row>
    <row r="6" spans="1:17" x14ac:dyDescent="0.15">
      <c r="A6" s="1">
        <v>5</v>
      </c>
      <c r="B6" s="1" t="s">
        <v>3</v>
      </c>
      <c r="C6" s="2">
        <v>37000</v>
      </c>
      <c r="D6" s="40">
        <f>((37000-1000)/88000)*4+1</f>
        <v>2.6363636363636367</v>
      </c>
      <c r="E6" s="1">
        <v>35</v>
      </c>
      <c r="F6" s="1">
        <v>25</v>
      </c>
      <c r="G6" s="1">
        <v>3.2</v>
      </c>
      <c r="H6" s="1" t="s">
        <v>13</v>
      </c>
      <c r="I6" s="1" t="s">
        <v>7</v>
      </c>
      <c r="L6">
        <v>15000</v>
      </c>
      <c r="M6">
        <f>((15000-1000)/88000)*4+1</f>
        <v>1.6363636363636362</v>
      </c>
      <c r="Q6" s="43" t="s">
        <v>55</v>
      </c>
    </row>
    <row r="7" spans="1:17" x14ac:dyDescent="0.15">
      <c r="A7" s="1">
        <v>6</v>
      </c>
      <c r="B7" s="1" t="s">
        <v>3</v>
      </c>
      <c r="C7" s="2">
        <v>18000</v>
      </c>
      <c r="D7" s="40">
        <f>((18000-1000)/88000)*4+1</f>
        <v>1.7727272727272727</v>
      </c>
      <c r="E7" s="1">
        <v>20</v>
      </c>
      <c r="F7" s="1">
        <v>33</v>
      </c>
      <c r="G7" s="1">
        <v>1.7</v>
      </c>
      <c r="H7" s="1" t="s">
        <v>14</v>
      </c>
      <c r="I7" s="1" t="s">
        <v>7</v>
      </c>
      <c r="L7">
        <v>17000</v>
      </c>
      <c r="M7">
        <f>((17000-1000)/88000)*4+1</f>
        <v>1.7272727272727273</v>
      </c>
      <c r="Q7" s="44" t="s">
        <v>56</v>
      </c>
    </row>
    <row r="8" spans="1:17" x14ac:dyDescent="0.15">
      <c r="A8" s="1">
        <v>7</v>
      </c>
      <c r="B8" s="1" t="s">
        <v>4</v>
      </c>
      <c r="C8" s="2">
        <v>29000</v>
      </c>
      <c r="D8" s="40">
        <f>((29000-1000)/88000)*4+1</f>
        <v>2.2727272727272725</v>
      </c>
      <c r="E8" s="1">
        <v>45</v>
      </c>
      <c r="F8" s="1">
        <v>19</v>
      </c>
      <c r="G8" s="1">
        <v>3.8</v>
      </c>
      <c r="H8" s="1" t="s">
        <v>14</v>
      </c>
      <c r="I8" s="1" t="s">
        <v>9</v>
      </c>
      <c r="L8">
        <v>17000</v>
      </c>
      <c r="M8">
        <f>((17000-1000)/88000)*4+1</f>
        <v>1.7272727272727273</v>
      </c>
      <c r="Q8" s="44" t="s">
        <v>57</v>
      </c>
    </row>
    <row r="9" spans="1:17" x14ac:dyDescent="0.15">
      <c r="A9" s="1">
        <v>8</v>
      </c>
      <c r="B9" s="1" t="s">
        <v>3</v>
      </c>
      <c r="C9" s="2">
        <v>74000</v>
      </c>
      <c r="D9" s="40">
        <f>((74000-1000)/88000)*4+1</f>
        <v>4.3181818181818183</v>
      </c>
      <c r="E9" s="1">
        <v>25</v>
      </c>
      <c r="F9" s="1">
        <v>31</v>
      </c>
      <c r="G9" s="1">
        <v>2.4</v>
      </c>
      <c r="H9" s="1" t="s">
        <v>13</v>
      </c>
      <c r="I9" s="1" t="s">
        <v>7</v>
      </c>
      <c r="L9">
        <v>18000</v>
      </c>
      <c r="M9">
        <f>((18000-1000)/88000)*4+1</f>
        <v>1.7727272727272727</v>
      </c>
      <c r="Q9" s="43" t="s">
        <v>58</v>
      </c>
    </row>
    <row r="10" spans="1:17" x14ac:dyDescent="0.15">
      <c r="A10" s="1">
        <v>9</v>
      </c>
      <c r="B10" s="1" t="s">
        <v>3</v>
      </c>
      <c r="C10" s="2">
        <v>38000</v>
      </c>
      <c r="D10" s="40">
        <f>((38000-1000)/88000)*4+1</f>
        <v>2.6818181818181817</v>
      </c>
      <c r="E10" s="1">
        <v>21</v>
      </c>
      <c r="F10" s="1">
        <v>18</v>
      </c>
      <c r="G10" s="1">
        <v>2.1</v>
      </c>
      <c r="H10" s="1" t="s">
        <v>14</v>
      </c>
      <c r="I10" s="1" t="s">
        <v>8</v>
      </c>
      <c r="L10">
        <v>23000</v>
      </c>
      <c r="M10">
        <f>((23000-1000)/88000)*4+1</f>
        <v>2</v>
      </c>
    </row>
    <row r="11" spans="1:17" x14ac:dyDescent="0.15">
      <c r="A11" s="1">
        <v>10</v>
      </c>
      <c r="B11" s="1" t="s">
        <v>4</v>
      </c>
      <c r="C11" s="2">
        <v>65000</v>
      </c>
      <c r="D11" s="40">
        <f>((65000-1000)/88000)*4+1</f>
        <v>3.9090909090909092</v>
      </c>
      <c r="E11" s="1">
        <v>40</v>
      </c>
      <c r="F11" s="1">
        <v>21</v>
      </c>
      <c r="G11" s="1">
        <v>3.3</v>
      </c>
      <c r="H11" s="1" t="s">
        <v>14</v>
      </c>
      <c r="I11" s="1" t="s">
        <v>9</v>
      </c>
      <c r="L11">
        <v>24000</v>
      </c>
      <c r="M11">
        <f>((24000-1000)/88000)*4+1</f>
        <v>2.0454545454545454</v>
      </c>
    </row>
    <row r="12" spans="1:17" x14ac:dyDescent="0.15">
      <c r="A12" s="1">
        <v>11</v>
      </c>
      <c r="B12" s="1" t="s">
        <v>4</v>
      </c>
      <c r="C12" s="2">
        <v>41000</v>
      </c>
      <c r="D12" s="40">
        <f>((41000-1000)/88000)*4+1</f>
        <v>2.8181818181818183</v>
      </c>
      <c r="E12" s="1">
        <v>22</v>
      </c>
      <c r="F12" s="1">
        <v>48</v>
      </c>
      <c r="G12" s="1">
        <v>2.2999999999999998</v>
      </c>
      <c r="H12" s="1" t="s">
        <v>13</v>
      </c>
      <c r="I12" s="1" t="s">
        <v>9</v>
      </c>
      <c r="L12">
        <v>24000</v>
      </c>
      <c r="M12">
        <f>((24000-1000)/88000)*4+1</f>
        <v>2.0454545454545454</v>
      </c>
    </row>
    <row r="13" spans="1:17" x14ac:dyDescent="0.15">
      <c r="A13" s="1">
        <v>12</v>
      </c>
      <c r="B13" s="1" t="s">
        <v>4</v>
      </c>
      <c r="C13" s="2">
        <v>26000</v>
      </c>
      <c r="D13" s="40">
        <f>((26000-1000)/88000)*4+1</f>
        <v>2.1363636363636367</v>
      </c>
      <c r="E13" s="1">
        <v>22</v>
      </c>
      <c r="F13" s="1">
        <v>29</v>
      </c>
      <c r="G13" s="1">
        <v>2.9</v>
      </c>
      <c r="H13" s="1" t="s">
        <v>13</v>
      </c>
      <c r="I13" s="1" t="s">
        <v>7</v>
      </c>
      <c r="L13">
        <v>25000</v>
      </c>
      <c r="M13">
        <f>((25000-1000)/88000)*4+1</f>
        <v>2.0909090909090908</v>
      </c>
    </row>
    <row r="14" spans="1:17" x14ac:dyDescent="0.15">
      <c r="A14" s="1">
        <v>13</v>
      </c>
      <c r="B14" s="1" t="s">
        <v>3</v>
      </c>
      <c r="C14" s="2">
        <v>83000</v>
      </c>
      <c r="D14" s="40">
        <f>((83000-1000)/88000)*4+1</f>
        <v>4.7272727272727266</v>
      </c>
      <c r="E14" s="1">
        <v>46</v>
      </c>
      <c r="F14" s="1">
        <v>14</v>
      </c>
      <c r="G14" s="1">
        <v>3.6</v>
      </c>
      <c r="H14" s="1" t="s">
        <v>14</v>
      </c>
      <c r="I14" s="1" t="s">
        <v>8</v>
      </c>
      <c r="L14">
        <v>26000</v>
      </c>
      <c r="M14">
        <f>((26000-1000)/88000)*4+1</f>
        <v>2.1363636363636367</v>
      </c>
    </row>
    <row r="15" spans="1:17" x14ac:dyDescent="0.15">
      <c r="A15" s="1">
        <v>14</v>
      </c>
      <c r="B15" s="1" t="s">
        <v>3</v>
      </c>
      <c r="C15" s="2">
        <v>45000</v>
      </c>
      <c r="D15" s="40">
        <f>((45000-1000)/88000)*4+1</f>
        <v>3</v>
      </c>
      <c r="E15" s="1">
        <v>36</v>
      </c>
      <c r="F15" s="1">
        <v>24</v>
      </c>
      <c r="G15" s="1">
        <v>2.7</v>
      </c>
      <c r="H15" s="1" t="s">
        <v>14</v>
      </c>
      <c r="I15" s="1" t="s">
        <v>9</v>
      </c>
      <c r="L15">
        <v>29000</v>
      </c>
      <c r="M15">
        <f>((29000-1000)/88000)*4+1</f>
        <v>2.2727272727272725</v>
      </c>
    </row>
    <row r="16" spans="1:17" x14ac:dyDescent="0.15">
      <c r="A16" s="1">
        <v>15</v>
      </c>
      <c r="B16" s="1" t="s">
        <v>3</v>
      </c>
      <c r="C16" s="2">
        <v>68000</v>
      </c>
      <c r="D16" s="40">
        <f>((68000-1000)/88000)*4+1</f>
        <v>4.045454545454545</v>
      </c>
      <c r="E16" s="1">
        <v>30</v>
      </c>
      <c r="F16" s="1">
        <v>36</v>
      </c>
      <c r="G16" s="1">
        <v>2.7</v>
      </c>
      <c r="H16" s="1" t="s">
        <v>13</v>
      </c>
      <c r="I16" s="1" t="s">
        <v>8</v>
      </c>
      <c r="L16">
        <v>29000</v>
      </c>
      <c r="M16">
        <f>((29000-1000)/88000)*4+1</f>
        <v>2.2727272727272725</v>
      </c>
    </row>
    <row r="17" spans="1:13" x14ac:dyDescent="0.15">
      <c r="A17" s="1">
        <v>16</v>
      </c>
      <c r="B17" s="1" t="s">
        <v>3</v>
      </c>
      <c r="C17" s="2">
        <v>17000</v>
      </c>
      <c r="D17" s="40">
        <f>((17000-1000)/88000)*4+1</f>
        <v>1.7272727272727273</v>
      </c>
      <c r="E17" s="1">
        <v>19</v>
      </c>
      <c r="F17" s="1">
        <v>26</v>
      </c>
      <c r="G17" s="1">
        <v>2.2000000000000002</v>
      </c>
      <c r="H17" s="1" t="s">
        <v>13</v>
      </c>
      <c r="I17" s="1" t="s">
        <v>7</v>
      </c>
      <c r="L17">
        <v>29000</v>
      </c>
      <c r="M17">
        <f>((29000-1000)/88000)*4+1</f>
        <v>2.2727272727272725</v>
      </c>
    </row>
    <row r="18" spans="1:13" x14ac:dyDescent="0.15">
      <c r="A18" s="1">
        <v>17</v>
      </c>
      <c r="B18" s="1" t="s">
        <v>3</v>
      </c>
      <c r="C18" s="2">
        <v>36000</v>
      </c>
      <c r="D18" s="40">
        <f>((36000-1000)/88000)*4+1</f>
        <v>2.5909090909090908</v>
      </c>
      <c r="E18" s="1">
        <v>35</v>
      </c>
      <c r="F18" s="1">
        <v>28</v>
      </c>
      <c r="G18" s="1">
        <v>3.5</v>
      </c>
      <c r="H18" s="1" t="s">
        <v>13</v>
      </c>
      <c r="I18" s="1" t="s">
        <v>9</v>
      </c>
      <c r="L18">
        <v>31000</v>
      </c>
      <c r="M18">
        <f>((31000-1000)/88000)*4+1</f>
        <v>2.3636363636363633</v>
      </c>
    </row>
    <row r="19" spans="1:13" x14ac:dyDescent="0.15">
      <c r="A19" s="1">
        <v>18</v>
      </c>
      <c r="B19" s="1" t="s">
        <v>4</v>
      </c>
      <c r="C19" s="2">
        <v>6000</v>
      </c>
      <c r="D19" s="40">
        <f>((6000-1000)/88000)*4+1</f>
        <v>1.2272727272727273</v>
      </c>
      <c r="E19" s="1">
        <v>16</v>
      </c>
      <c r="F19" s="1">
        <v>39</v>
      </c>
      <c r="G19" s="1">
        <v>1.8</v>
      </c>
      <c r="H19" s="1" t="s">
        <v>13</v>
      </c>
      <c r="I19" s="1" t="s">
        <v>7</v>
      </c>
      <c r="L19">
        <v>32000</v>
      </c>
      <c r="M19">
        <f>((32000-1000)/88000)*4+1</f>
        <v>2.4090909090909092</v>
      </c>
    </row>
    <row r="20" spans="1:13" x14ac:dyDescent="0.15">
      <c r="A20" s="1">
        <v>19</v>
      </c>
      <c r="B20" s="1" t="s">
        <v>4</v>
      </c>
      <c r="C20" s="2">
        <v>24000</v>
      </c>
      <c r="D20" s="40">
        <f>((24000-1000)/88000)*4+1</f>
        <v>2.0454545454545454</v>
      </c>
      <c r="E20" s="1">
        <v>25</v>
      </c>
      <c r="F20" s="1">
        <v>41</v>
      </c>
      <c r="G20" s="1">
        <v>3.1</v>
      </c>
      <c r="H20" s="1" t="s">
        <v>14</v>
      </c>
      <c r="I20" s="1" t="s">
        <v>8</v>
      </c>
      <c r="L20">
        <v>32000</v>
      </c>
      <c r="M20">
        <f>((32000-1000)/88000)*4+1</f>
        <v>2.4090909090909092</v>
      </c>
    </row>
    <row r="21" spans="1:13" x14ac:dyDescent="0.15">
      <c r="A21" s="1">
        <v>20</v>
      </c>
      <c r="B21" s="1" t="s">
        <v>3</v>
      </c>
      <c r="C21" s="2">
        <v>12000</v>
      </c>
      <c r="D21" s="40">
        <f>((12000-1000)/88000)*4+1</f>
        <v>1.5</v>
      </c>
      <c r="E21" s="1">
        <v>16</v>
      </c>
      <c r="F21" s="1">
        <v>23</v>
      </c>
      <c r="G21" s="1">
        <v>2.2000000000000002</v>
      </c>
      <c r="H21" s="1" t="s">
        <v>13</v>
      </c>
      <c r="I21" s="1" t="s">
        <v>7</v>
      </c>
      <c r="L21">
        <v>35000</v>
      </c>
      <c r="M21">
        <f>((35000-1000)/88000)*4+1</f>
        <v>2.5454545454545454</v>
      </c>
    </row>
    <row r="22" spans="1:13" x14ac:dyDescent="0.15">
      <c r="A22" s="1">
        <v>21</v>
      </c>
      <c r="B22" s="1" t="s">
        <v>4</v>
      </c>
      <c r="C22" s="2">
        <v>47000</v>
      </c>
      <c r="D22" s="40">
        <f>((47000-1000)/88000)*4+1</f>
        <v>3.0909090909090908</v>
      </c>
      <c r="E22" s="1">
        <v>52</v>
      </c>
      <c r="F22" s="1">
        <v>11</v>
      </c>
      <c r="G22" s="1">
        <v>3.1</v>
      </c>
      <c r="H22" s="1" t="s">
        <v>14</v>
      </c>
      <c r="I22" s="1" t="s">
        <v>9</v>
      </c>
      <c r="L22">
        <v>36000</v>
      </c>
      <c r="M22">
        <f>((36000-1000)/88000)*4+1</f>
        <v>2.5909090909090908</v>
      </c>
    </row>
    <row r="23" spans="1:13" x14ac:dyDescent="0.15">
      <c r="A23" s="1">
        <v>22</v>
      </c>
      <c r="B23" s="1" t="s">
        <v>3</v>
      </c>
      <c r="C23" s="2">
        <v>25000</v>
      </c>
      <c r="D23" s="40">
        <f>((25000-1000)/88000)*4+1</f>
        <v>2.0909090909090908</v>
      </c>
      <c r="E23" s="1">
        <v>33</v>
      </c>
      <c r="F23" s="1">
        <v>16</v>
      </c>
      <c r="G23" s="1">
        <v>2.9</v>
      </c>
      <c r="H23" s="1" t="s">
        <v>13</v>
      </c>
      <c r="I23" s="1" t="s">
        <v>9</v>
      </c>
      <c r="L23">
        <v>37000</v>
      </c>
      <c r="M23">
        <f>((37000-1000)/88000)*4+1</f>
        <v>2.6363636363636367</v>
      </c>
    </row>
    <row r="24" spans="1:13" x14ac:dyDescent="0.15">
      <c r="A24" s="1">
        <v>23</v>
      </c>
      <c r="B24" s="1" t="s">
        <v>4</v>
      </c>
      <c r="C24" s="2">
        <v>2000</v>
      </c>
      <c r="D24" s="40">
        <f>((2000-1000)/88000)*4+1</f>
        <v>1.0454545454545454</v>
      </c>
      <c r="E24" s="1">
        <v>15</v>
      </c>
      <c r="F24" s="1">
        <v>30</v>
      </c>
      <c r="G24" s="1">
        <v>2.5</v>
      </c>
      <c r="H24" s="1" t="s">
        <v>14</v>
      </c>
      <c r="I24" s="1" t="s">
        <v>8</v>
      </c>
      <c r="L24">
        <v>38000</v>
      </c>
      <c r="M24">
        <f>((38000-1000)/88000)*4+1</f>
        <v>2.6818181818181817</v>
      </c>
    </row>
    <row r="25" spans="1:13" x14ac:dyDescent="0.15">
      <c r="A25" s="1">
        <v>24</v>
      </c>
      <c r="B25" s="1" t="s">
        <v>4</v>
      </c>
      <c r="C25" s="2">
        <v>79000</v>
      </c>
      <c r="D25" s="40">
        <f>((79000-1000)/88000)*4+1</f>
        <v>4.545454545454545</v>
      </c>
      <c r="E25" s="1">
        <v>35</v>
      </c>
      <c r="F25" s="1">
        <v>22</v>
      </c>
      <c r="G25" s="1">
        <v>3.8</v>
      </c>
      <c r="H25" s="1" t="s">
        <v>13</v>
      </c>
      <c r="I25" s="1" t="s">
        <v>9</v>
      </c>
      <c r="L25">
        <v>41000</v>
      </c>
      <c r="M25">
        <f>((41000-1000)/88000)*4+1</f>
        <v>2.8181818181818183</v>
      </c>
    </row>
    <row r="26" spans="1:13" x14ac:dyDescent="0.15">
      <c r="A26" s="1">
        <v>25</v>
      </c>
      <c r="B26" s="1" t="s">
        <v>3</v>
      </c>
      <c r="C26" s="2">
        <v>1000</v>
      </c>
      <c r="D26" s="40">
        <f>((1000-1000)/88000)*4+1</f>
        <v>1</v>
      </c>
      <c r="E26" s="1">
        <v>16</v>
      </c>
      <c r="F26" s="1">
        <v>25</v>
      </c>
      <c r="G26" s="1">
        <v>1.4</v>
      </c>
      <c r="H26" s="1" t="s">
        <v>13</v>
      </c>
      <c r="I26" s="1" t="s">
        <v>8</v>
      </c>
      <c r="L26">
        <v>41000</v>
      </c>
      <c r="M26">
        <f>((41000-1000)/88000)*4+1</f>
        <v>2.8181818181818183</v>
      </c>
    </row>
    <row r="27" spans="1:13" x14ac:dyDescent="0.15">
      <c r="A27" s="1">
        <v>26</v>
      </c>
      <c r="B27" s="1" t="s">
        <v>4</v>
      </c>
      <c r="C27" s="2">
        <v>56000</v>
      </c>
      <c r="D27" s="40">
        <f>((56000-1000)/88000)*4+1</f>
        <v>3.5</v>
      </c>
      <c r="E27" s="1">
        <v>35</v>
      </c>
      <c r="F27" s="1">
        <v>40</v>
      </c>
      <c r="G27" s="1">
        <v>2.6</v>
      </c>
      <c r="H27" s="1" t="s">
        <v>13</v>
      </c>
      <c r="I27" s="1" t="s">
        <v>7</v>
      </c>
      <c r="L27">
        <v>41000</v>
      </c>
      <c r="M27">
        <f>((41000-1000)/88000)*4+1</f>
        <v>2.8181818181818183</v>
      </c>
    </row>
    <row r="28" spans="1:13" x14ac:dyDescent="0.15">
      <c r="A28" s="1">
        <v>27</v>
      </c>
      <c r="B28" s="1" t="s">
        <v>4</v>
      </c>
      <c r="C28" s="2">
        <v>62000</v>
      </c>
      <c r="D28" s="40">
        <f>((62000-1000)/88000)*4+1</f>
        <v>3.7727272727272729</v>
      </c>
      <c r="E28" s="1">
        <v>47</v>
      </c>
      <c r="F28" s="1">
        <v>32</v>
      </c>
      <c r="G28" s="1">
        <v>3.6</v>
      </c>
      <c r="H28" s="1" t="s">
        <v>14</v>
      </c>
      <c r="I28" s="1" t="s">
        <v>9</v>
      </c>
      <c r="L28">
        <v>45000</v>
      </c>
      <c r="M28">
        <f>((45000-1000)/88000)*4+1</f>
        <v>3</v>
      </c>
    </row>
    <row r="29" spans="1:13" x14ac:dyDescent="0.15">
      <c r="A29" s="1">
        <v>28</v>
      </c>
      <c r="B29" s="1" t="s">
        <v>3</v>
      </c>
      <c r="C29" s="2">
        <v>57000</v>
      </c>
      <c r="D29" s="40">
        <f>((57000-1000)/88000)*4+1</f>
        <v>3.5454545454545454</v>
      </c>
      <c r="E29" s="1">
        <v>52</v>
      </c>
      <c r="F29" s="1">
        <v>22</v>
      </c>
      <c r="G29" s="1">
        <v>4.0999999999999996</v>
      </c>
      <c r="H29" s="1" t="s">
        <v>14</v>
      </c>
      <c r="I29" s="1" t="s">
        <v>8</v>
      </c>
      <c r="L29">
        <v>45000</v>
      </c>
      <c r="M29">
        <f>((45000-1000)/88000)*4+1</f>
        <v>3</v>
      </c>
    </row>
    <row r="30" spans="1:13" x14ac:dyDescent="0.15">
      <c r="A30" s="1">
        <v>29</v>
      </c>
      <c r="B30" s="1" t="s">
        <v>4</v>
      </c>
      <c r="C30" s="2">
        <v>15000</v>
      </c>
      <c r="D30" s="40">
        <f>((15000-1000)/88000)*4+1</f>
        <v>1.6363636363636362</v>
      </c>
      <c r="E30" s="1">
        <v>18</v>
      </c>
      <c r="F30" s="1">
        <v>37</v>
      </c>
      <c r="G30" s="1">
        <v>2.1</v>
      </c>
      <c r="H30" s="1" t="s">
        <v>13</v>
      </c>
      <c r="I30" s="1" t="s">
        <v>7</v>
      </c>
      <c r="L30">
        <v>47000</v>
      </c>
      <c r="M30">
        <f>((47000-1000)/88000)*4+1</f>
        <v>3.0909090909090908</v>
      </c>
    </row>
    <row r="31" spans="1:13" x14ac:dyDescent="0.15">
      <c r="A31" s="1">
        <v>30</v>
      </c>
      <c r="B31" s="1" t="s">
        <v>3</v>
      </c>
      <c r="C31" s="2">
        <v>41000</v>
      </c>
      <c r="D31" s="40">
        <f>((41000-1000)/88000)*4+1</f>
        <v>2.8181818181818183</v>
      </c>
      <c r="E31" s="1">
        <v>25</v>
      </c>
      <c r="F31" s="1">
        <v>17</v>
      </c>
      <c r="G31" s="1">
        <v>1.4</v>
      </c>
      <c r="H31" s="1" t="s">
        <v>13</v>
      </c>
      <c r="I31" s="1" t="s">
        <v>7</v>
      </c>
      <c r="L31">
        <v>47000</v>
      </c>
      <c r="M31">
        <f>((47000-1000)/88000)*4+1</f>
        <v>3.0909090909090908</v>
      </c>
    </row>
    <row r="32" spans="1:13" x14ac:dyDescent="0.15">
      <c r="A32" s="1">
        <v>31</v>
      </c>
      <c r="B32" s="1" t="s">
        <v>4</v>
      </c>
      <c r="C32" s="2">
        <v>49000</v>
      </c>
      <c r="D32" s="40">
        <f>((49000-1000)/88000)*4+1</f>
        <v>3.1818181818181817</v>
      </c>
      <c r="E32" s="1">
        <v>56</v>
      </c>
      <c r="F32" s="1">
        <v>15</v>
      </c>
      <c r="G32" s="1">
        <v>3.2</v>
      </c>
      <c r="H32" s="1" t="s">
        <v>14</v>
      </c>
      <c r="I32" s="1" t="s">
        <v>8</v>
      </c>
      <c r="L32">
        <v>49000</v>
      </c>
      <c r="M32">
        <f>((49000-1000)/88000)*4+1</f>
        <v>3.1818181818181817</v>
      </c>
    </row>
    <row r="33" spans="1:13" x14ac:dyDescent="0.15">
      <c r="A33" s="1">
        <v>32</v>
      </c>
      <c r="B33" s="1" t="s">
        <v>3</v>
      </c>
      <c r="C33" s="2">
        <v>47000</v>
      </c>
      <c r="D33" s="40">
        <f>((47000-1000)/88000)*4+1</f>
        <v>3.0909090909090908</v>
      </c>
      <c r="E33" s="1">
        <v>30</v>
      </c>
      <c r="F33" s="1">
        <v>21</v>
      </c>
      <c r="G33" s="1">
        <v>3.1</v>
      </c>
      <c r="H33" s="1" t="s">
        <v>13</v>
      </c>
      <c r="I33" s="1" t="s">
        <v>9</v>
      </c>
      <c r="L33">
        <v>49000</v>
      </c>
      <c r="M33">
        <f>((49000-1000)/88000)*4+1</f>
        <v>3.1818181818181817</v>
      </c>
    </row>
    <row r="34" spans="1:13" x14ac:dyDescent="0.15">
      <c r="A34" s="1">
        <v>33</v>
      </c>
      <c r="B34" s="1" t="s">
        <v>3</v>
      </c>
      <c r="C34" s="2">
        <v>23000</v>
      </c>
      <c r="D34" s="40">
        <f>((23000-1000)/88000)*4+1</f>
        <v>2</v>
      </c>
      <c r="E34" s="1">
        <v>25</v>
      </c>
      <c r="F34" s="1">
        <v>28</v>
      </c>
      <c r="G34" s="1">
        <v>2.7</v>
      </c>
      <c r="H34" s="1" t="s">
        <v>14</v>
      </c>
      <c r="I34" s="1" t="s">
        <v>7</v>
      </c>
      <c r="L34">
        <v>50000</v>
      </c>
      <c r="M34">
        <f>((50000-1000)/88000)*4+1</f>
        <v>3.2272727272727271</v>
      </c>
    </row>
    <row r="35" spans="1:13" x14ac:dyDescent="0.15">
      <c r="A35" s="1">
        <v>34</v>
      </c>
      <c r="B35" s="1" t="s">
        <v>4</v>
      </c>
      <c r="C35" s="2">
        <v>29000</v>
      </c>
      <c r="D35" s="40">
        <f>((29000-1000)/88000)*4+1</f>
        <v>2.2727272727272725</v>
      </c>
      <c r="E35" s="1">
        <v>32</v>
      </c>
      <c r="F35" s="1">
        <v>19</v>
      </c>
      <c r="G35" s="1">
        <v>2.9</v>
      </c>
      <c r="H35" s="1" t="s">
        <v>13</v>
      </c>
      <c r="I35" s="1" t="s">
        <v>7</v>
      </c>
      <c r="L35">
        <v>52000</v>
      </c>
      <c r="M35">
        <f>((52000-1000)/88000)*4+1</f>
        <v>3.3181818181818183</v>
      </c>
    </row>
    <row r="36" spans="1:13" x14ac:dyDescent="0.15">
      <c r="A36" s="1">
        <v>35</v>
      </c>
      <c r="B36" s="1" t="s">
        <v>3</v>
      </c>
      <c r="C36" s="2">
        <v>74000</v>
      </c>
      <c r="D36" s="40">
        <f>((74000-1000)/88000)*4+1</f>
        <v>4.3181818181818183</v>
      </c>
      <c r="E36" s="1">
        <v>29</v>
      </c>
      <c r="F36" s="1">
        <v>43</v>
      </c>
      <c r="G36" s="1">
        <v>4.5999999999999996</v>
      </c>
      <c r="H36" s="1" t="s">
        <v>13</v>
      </c>
      <c r="I36" s="1" t="s">
        <v>7</v>
      </c>
      <c r="L36">
        <v>54000</v>
      </c>
      <c r="M36">
        <f>((54000-1000)/88000)*4+1</f>
        <v>3.4090909090909092</v>
      </c>
    </row>
    <row r="37" spans="1:13" x14ac:dyDescent="0.15">
      <c r="A37" s="1">
        <v>36</v>
      </c>
      <c r="B37" s="1" t="s">
        <v>4</v>
      </c>
      <c r="C37" s="2">
        <v>29000</v>
      </c>
      <c r="D37" s="40">
        <f>((29000-1000)/88000)*4+1</f>
        <v>2.2727272727272725</v>
      </c>
      <c r="E37" s="1">
        <v>21</v>
      </c>
      <c r="F37" s="1">
        <v>34</v>
      </c>
      <c r="G37" s="1">
        <v>2.2999999999999998</v>
      </c>
      <c r="H37" s="1" t="s">
        <v>14</v>
      </c>
      <c r="I37" s="1" t="s">
        <v>8</v>
      </c>
      <c r="L37">
        <v>56000</v>
      </c>
      <c r="M37">
        <f>((56000-1000)/88000)*4+1</f>
        <v>3.5</v>
      </c>
    </row>
    <row r="38" spans="1:13" x14ac:dyDescent="0.15">
      <c r="A38" s="1">
        <v>37</v>
      </c>
      <c r="B38" s="1" t="s">
        <v>3</v>
      </c>
      <c r="C38" s="2">
        <v>89000</v>
      </c>
      <c r="D38" s="40">
        <f>((89000-1000)/88000)*4+1</f>
        <v>5</v>
      </c>
      <c r="E38" s="1">
        <v>46</v>
      </c>
      <c r="F38" s="1">
        <v>12</v>
      </c>
      <c r="G38" s="1">
        <v>1.2</v>
      </c>
      <c r="H38" s="1" t="s">
        <v>14</v>
      </c>
      <c r="I38" s="1" t="s">
        <v>8</v>
      </c>
      <c r="L38">
        <v>56000</v>
      </c>
      <c r="M38">
        <f>((56000-1000)/88000)*4+1</f>
        <v>3.5</v>
      </c>
    </row>
    <row r="39" spans="1:13" x14ac:dyDescent="0.15">
      <c r="A39" s="1">
        <v>38</v>
      </c>
      <c r="B39" s="1" t="s">
        <v>3</v>
      </c>
      <c r="C39" s="2">
        <v>41000</v>
      </c>
      <c r="D39" s="40">
        <f>((41000-1000)/88000)*4+1</f>
        <v>2.8181818181818183</v>
      </c>
      <c r="E39" s="1">
        <v>38</v>
      </c>
      <c r="F39" s="1">
        <v>20</v>
      </c>
      <c r="G39" s="1">
        <v>3.3</v>
      </c>
      <c r="H39" s="1" t="s">
        <v>13</v>
      </c>
      <c r="I39" s="1" t="s">
        <v>9</v>
      </c>
      <c r="L39">
        <v>57000</v>
      </c>
      <c r="M39">
        <f>((57000-1000)/88000)*4+1</f>
        <v>3.5454545454545454</v>
      </c>
    </row>
    <row r="40" spans="1:13" x14ac:dyDescent="0.15">
      <c r="A40" s="1">
        <v>39</v>
      </c>
      <c r="B40" s="1" t="s">
        <v>4</v>
      </c>
      <c r="C40" s="2">
        <v>68000</v>
      </c>
      <c r="D40" s="40">
        <f>((68000-1000)/88000)*4+1</f>
        <v>4.045454545454545</v>
      </c>
      <c r="E40" s="1">
        <v>35</v>
      </c>
      <c r="F40" s="1">
        <v>19</v>
      </c>
      <c r="G40" s="1">
        <v>3.9</v>
      </c>
      <c r="H40" s="1" t="s">
        <v>14</v>
      </c>
      <c r="I40" s="1" t="s">
        <v>8</v>
      </c>
      <c r="L40">
        <v>57000</v>
      </c>
      <c r="M40">
        <f>((57000-1000)/88000)*4+1</f>
        <v>3.5454545454545454</v>
      </c>
    </row>
    <row r="41" spans="1:13" x14ac:dyDescent="0.15">
      <c r="A41" s="1">
        <v>40</v>
      </c>
      <c r="B41" s="1" t="s">
        <v>3</v>
      </c>
      <c r="C41" s="2">
        <v>17000</v>
      </c>
      <c r="D41" s="40">
        <f>((17000-1000)/88000)*4+1</f>
        <v>1.7272727272727273</v>
      </c>
      <c r="E41" s="1">
        <v>19</v>
      </c>
      <c r="F41" s="1">
        <v>32</v>
      </c>
      <c r="G41" s="1">
        <v>1.8</v>
      </c>
      <c r="H41" s="1" t="s">
        <v>14</v>
      </c>
      <c r="I41" s="1" t="s">
        <v>7</v>
      </c>
      <c r="L41">
        <v>59000</v>
      </c>
      <c r="M41">
        <f>((59000-1000)/88000)*4+1</f>
        <v>3.6363636363636362</v>
      </c>
    </row>
    <row r="42" spans="1:13" x14ac:dyDescent="0.15">
      <c r="A42" s="1">
        <v>41</v>
      </c>
      <c r="B42" s="1" t="s">
        <v>4</v>
      </c>
      <c r="C42" s="2">
        <v>50000</v>
      </c>
      <c r="D42" s="40">
        <f>((50000-1000)/88000)*4+1</f>
        <v>3.2272727272727271</v>
      </c>
      <c r="E42" s="1">
        <v>33</v>
      </c>
      <c r="F42" s="1">
        <v>17</v>
      </c>
      <c r="G42" s="1">
        <v>1.4</v>
      </c>
      <c r="H42" s="1" t="s">
        <v>14</v>
      </c>
      <c r="I42" s="1" t="s">
        <v>9</v>
      </c>
      <c r="L42">
        <v>62000</v>
      </c>
      <c r="M42">
        <f>((62000-1000)/88000)*4+1</f>
        <v>3.7727272727272729</v>
      </c>
    </row>
    <row r="43" spans="1:13" x14ac:dyDescent="0.15">
      <c r="A43" s="1">
        <v>42</v>
      </c>
      <c r="B43" s="1" t="s">
        <v>3</v>
      </c>
      <c r="C43" s="2">
        <v>32000</v>
      </c>
      <c r="D43" s="40">
        <f>((32000-1000)/88000)*4+1</f>
        <v>2.4090909090909092</v>
      </c>
      <c r="E43" s="1">
        <v>25</v>
      </c>
      <c r="F43" s="1">
        <v>26</v>
      </c>
      <c r="G43" s="1">
        <v>2.2000000000000002</v>
      </c>
      <c r="H43" s="1" t="s">
        <v>13</v>
      </c>
      <c r="I43" s="1" t="s">
        <v>7</v>
      </c>
      <c r="L43">
        <v>65000</v>
      </c>
      <c r="M43">
        <f>((65000-1000)/88000)*4+1</f>
        <v>3.9090909090909092</v>
      </c>
    </row>
    <row r="44" spans="1:13" x14ac:dyDescent="0.15">
      <c r="A44" s="1">
        <v>43</v>
      </c>
      <c r="B44" s="1" t="s">
        <v>4</v>
      </c>
      <c r="C44" s="2">
        <v>49000</v>
      </c>
      <c r="D44" s="40">
        <f>((49000-1000)/88000)*4+1</f>
        <v>3.1818181818181817</v>
      </c>
      <c r="E44" s="1">
        <v>28</v>
      </c>
      <c r="F44" s="1">
        <v>48</v>
      </c>
      <c r="G44" s="1">
        <v>3.3</v>
      </c>
      <c r="H44" s="1" t="s">
        <v>13</v>
      </c>
      <c r="I44" s="1" t="s">
        <v>9</v>
      </c>
      <c r="L44">
        <v>68000</v>
      </c>
      <c r="M44">
        <f>((68000-1000)/88000)*4+1</f>
        <v>4.045454545454545</v>
      </c>
    </row>
    <row r="45" spans="1:13" x14ac:dyDescent="0.15">
      <c r="A45" s="1">
        <v>44</v>
      </c>
      <c r="B45" s="1" t="s">
        <v>3</v>
      </c>
      <c r="C45" s="2">
        <v>35000</v>
      </c>
      <c r="D45" s="40">
        <f>((35000-1000)/88000)*4+1</f>
        <v>2.5454545454545454</v>
      </c>
      <c r="E45" s="1">
        <v>24</v>
      </c>
      <c r="F45" s="1">
        <v>24</v>
      </c>
      <c r="G45" s="1">
        <v>1.7</v>
      </c>
      <c r="H45" s="1" t="s">
        <v>14</v>
      </c>
      <c r="I45" s="1" t="s">
        <v>9</v>
      </c>
      <c r="L45">
        <v>68000</v>
      </c>
      <c r="M45">
        <f>((68000-1000)/88000)*4+1</f>
        <v>4.045454545454545</v>
      </c>
    </row>
    <row r="46" spans="1:13" x14ac:dyDescent="0.15">
      <c r="A46" s="1">
        <v>45</v>
      </c>
      <c r="B46" s="1" t="s">
        <v>3</v>
      </c>
      <c r="C46" s="2">
        <v>56000</v>
      </c>
      <c r="D46" s="40">
        <f>((56000-1000)/88000)*4+1</f>
        <v>3.5</v>
      </c>
      <c r="E46" s="1">
        <v>38</v>
      </c>
      <c r="F46" s="1">
        <v>30</v>
      </c>
      <c r="G46" s="1">
        <v>3.5</v>
      </c>
      <c r="H46" s="1" t="s">
        <v>13</v>
      </c>
      <c r="I46" s="1" t="s">
        <v>9</v>
      </c>
      <c r="L46">
        <v>69000</v>
      </c>
      <c r="M46">
        <f>((69000-1000)/88000)*4+1</f>
        <v>4.0909090909090908</v>
      </c>
    </row>
    <row r="47" spans="1:13" x14ac:dyDescent="0.15">
      <c r="A47" s="1">
        <v>46</v>
      </c>
      <c r="B47" s="1" t="s">
        <v>4</v>
      </c>
      <c r="C47" s="2">
        <v>57000</v>
      </c>
      <c r="D47" s="40">
        <f>((57000-1000)/88000)*4+1</f>
        <v>3.5454545454545454</v>
      </c>
      <c r="E47" s="1">
        <v>43</v>
      </c>
      <c r="F47" s="1">
        <v>9</v>
      </c>
      <c r="G47" s="1">
        <v>1.1000000000000001</v>
      </c>
      <c r="H47" s="1" t="s">
        <v>14</v>
      </c>
      <c r="I47" s="1" t="s">
        <v>9</v>
      </c>
      <c r="L47">
        <v>74000</v>
      </c>
      <c r="M47">
        <f>((74000-1000)/88000)*4+1</f>
        <v>4.3181818181818183</v>
      </c>
    </row>
    <row r="48" spans="1:13" x14ac:dyDescent="0.15">
      <c r="A48" s="1">
        <v>47</v>
      </c>
      <c r="B48" s="1" t="s">
        <v>4</v>
      </c>
      <c r="C48" s="2">
        <v>69000</v>
      </c>
      <c r="D48" s="40">
        <f>((69000-1000)/88000)*4+1</f>
        <v>4.0909090909090908</v>
      </c>
      <c r="E48" s="1">
        <v>35</v>
      </c>
      <c r="F48" s="1">
        <v>22</v>
      </c>
      <c r="G48" s="1">
        <v>2.8</v>
      </c>
      <c r="H48" s="1" t="s">
        <v>13</v>
      </c>
      <c r="I48" s="1" t="s">
        <v>9</v>
      </c>
      <c r="L48">
        <v>74000</v>
      </c>
      <c r="M48">
        <f>((74000-1000)/88000)*4+1</f>
        <v>4.3181818181818183</v>
      </c>
    </row>
    <row r="49" spans="1:13" x14ac:dyDescent="0.15">
      <c r="A49" s="1">
        <v>48</v>
      </c>
      <c r="B49" s="1" t="s">
        <v>4</v>
      </c>
      <c r="C49" s="2">
        <v>52000</v>
      </c>
      <c r="D49" s="40">
        <f>((52000-1000)/88000)*4+1</f>
        <v>3.3181818181818183</v>
      </c>
      <c r="E49" s="1">
        <v>47</v>
      </c>
      <c r="F49" s="1">
        <v>14</v>
      </c>
      <c r="G49" s="1">
        <v>1.6</v>
      </c>
      <c r="H49" s="1" t="s">
        <v>14</v>
      </c>
      <c r="I49" s="1" t="s">
        <v>9</v>
      </c>
      <c r="L49">
        <v>79000</v>
      </c>
      <c r="M49">
        <f>((79000-1000)/88000)*4+1</f>
        <v>4.545454545454545</v>
      </c>
    </row>
    <row r="50" spans="1:13" x14ac:dyDescent="0.15">
      <c r="A50" s="1">
        <v>49</v>
      </c>
      <c r="B50" s="1" t="s">
        <v>3</v>
      </c>
      <c r="C50" s="2">
        <v>31000</v>
      </c>
      <c r="D50" s="40">
        <f>((31000-1000)/88000)*4+1</f>
        <v>2.3636363636363633</v>
      </c>
      <c r="E50" s="1">
        <v>25</v>
      </c>
      <c r="F50" s="1">
        <v>42</v>
      </c>
      <c r="G50" s="1">
        <v>3.4</v>
      </c>
      <c r="H50" s="1" t="s">
        <v>13</v>
      </c>
      <c r="I50" s="1" t="s">
        <v>7</v>
      </c>
      <c r="L50">
        <v>83000</v>
      </c>
      <c r="M50">
        <f>((83000-1000)/88000)*4+1</f>
        <v>4.7272727272727266</v>
      </c>
    </row>
    <row r="51" spans="1:13" x14ac:dyDescent="0.15">
      <c r="A51" s="1">
        <v>50</v>
      </c>
      <c r="B51" s="1" t="s">
        <v>3</v>
      </c>
      <c r="C51" s="2">
        <v>24000</v>
      </c>
      <c r="D51" s="40">
        <f>((24000-1000)/88000)*4+1</f>
        <v>2.0454545454545454</v>
      </c>
      <c r="E51" s="1">
        <v>20</v>
      </c>
      <c r="F51" s="1">
        <v>33</v>
      </c>
      <c r="G51" s="1">
        <v>4.7</v>
      </c>
      <c r="H51" s="1" t="s">
        <v>14</v>
      </c>
      <c r="I51" s="1" t="s">
        <v>7</v>
      </c>
      <c r="L51">
        <v>89000</v>
      </c>
      <c r="M51">
        <f>((89000-1000)/88000)*4+1</f>
        <v>5</v>
      </c>
    </row>
  </sheetData>
  <pageMargins left="0.7" right="0.7" top="0.75" bottom="0.75" header="0.3" footer="0.3"/>
  <ignoredErrors>
    <ignoredError sqref="D36"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vt:lpstr>
      <vt:lpstr>Answers. a) to d)</vt:lpstr>
      <vt:lpstr>Answer. e)</vt:lpstr>
      <vt:lpstr>Answer. f)</vt:lpstr>
      <vt:lpstr>Answer. g).</vt:lpstr>
      <vt:lpstr>Answer. h).</vt:lpstr>
      <vt:lpstr>Sheet1</vt:lpstr>
    </vt:vector>
  </TitlesOfParts>
  <Company>DePaul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Bamshad Mobasher</dc:creator>
  <cp:lastModifiedBy>Microsoft Office User</cp:lastModifiedBy>
  <cp:lastPrinted>2016-09-01T01:35:25Z</cp:lastPrinted>
  <dcterms:created xsi:type="dcterms:W3CDTF">2002-04-10T03:22:22Z</dcterms:created>
  <dcterms:modified xsi:type="dcterms:W3CDTF">2022-01-21T06:33:49Z</dcterms:modified>
</cp:coreProperties>
</file>