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lhi\OneDrive\Desktop\UofT First Year\Second Semester\MIE1623-Healthcare Engineering\ALL PROJECTS - Copy\MIE1623 - Healthcare OP Engineering\Assignment 5 - due 30.03.2023\"/>
    </mc:Choice>
  </mc:AlternateContent>
  <xr:revisionPtr revIDLastSave="0" documentId="8_{F836C564-8729-4CCD-929C-2B0B7127DBE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epared By" sheetId="3" r:id="rId1"/>
    <sheet name="Per Bed Day" sheetId="1" r:id="rId2"/>
  </sheets>
  <definedNames>
    <definedName name="solver_adj" localSheetId="1" hidden="1">'Per Bed Day'!$B$54:$C$54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'Per Bed Day'!$E$48:$E$52</definedName>
    <definedName name="solver_lhs2" localSheetId="1" hidden="1">'Per Bed Day'!$F$48:$F$52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'Per Bed Day'!$E$52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M39" i="1"/>
  <c r="M37" i="1"/>
  <c r="U44" i="1"/>
  <c r="U38" i="1"/>
  <c r="U39" i="1"/>
  <c r="U45" i="1"/>
  <c r="T44" i="1"/>
  <c r="T45" i="1"/>
  <c r="T38" i="1"/>
  <c r="T39" i="1"/>
  <c r="P45" i="1"/>
  <c r="Q45" i="1"/>
  <c r="Q39" i="1"/>
  <c r="P39" i="1"/>
  <c r="M43" i="1"/>
  <c r="E52" i="1"/>
  <c r="I33" i="1"/>
  <c r="E11" i="1"/>
  <c r="I29" i="1"/>
  <c r="E21" i="1"/>
  <c r="I30" i="1"/>
  <c r="E31" i="1"/>
  <c r="I31" i="1"/>
  <c r="E41" i="1"/>
  <c r="I32" i="1"/>
  <c r="E49" i="1"/>
  <c r="E50" i="1"/>
  <c r="E51" i="1"/>
  <c r="E48" i="1"/>
  <c r="F52" i="1"/>
  <c r="F51" i="1"/>
  <c r="F50" i="1"/>
  <c r="F49" i="1"/>
  <c r="F48" i="1"/>
  <c r="E39" i="1"/>
  <c r="E40" i="1"/>
  <c r="E42" i="1"/>
  <c r="E38" i="1"/>
  <c r="F42" i="1"/>
  <c r="F41" i="1"/>
  <c r="F40" i="1"/>
  <c r="F39" i="1"/>
  <c r="F38" i="1"/>
  <c r="E30" i="1"/>
  <c r="E32" i="1"/>
  <c r="E33" i="1"/>
  <c r="E29" i="1"/>
  <c r="F33" i="1"/>
  <c r="F32" i="1"/>
  <c r="F31" i="1"/>
  <c r="F30" i="1"/>
  <c r="F29" i="1"/>
  <c r="E22" i="1"/>
  <c r="E23" i="1"/>
  <c r="E24" i="1"/>
  <c r="E20" i="1"/>
  <c r="F24" i="1"/>
  <c r="F23" i="1"/>
  <c r="F22" i="1"/>
  <c r="F21" i="1"/>
  <c r="F20" i="1"/>
  <c r="E12" i="1"/>
  <c r="F12" i="1"/>
  <c r="E13" i="1"/>
  <c r="F13" i="1"/>
  <c r="E14" i="1"/>
  <c r="F14" i="1"/>
  <c r="E15" i="1"/>
  <c r="F15" i="1"/>
  <c r="F11" i="1"/>
  <c r="G2" i="1"/>
  <c r="G3" i="1"/>
  <c r="G4" i="1"/>
  <c r="G5" i="1"/>
  <c r="G6" i="1"/>
  <c r="F3" i="1"/>
  <c r="F4" i="1"/>
  <c r="F5" i="1"/>
  <c r="F6" i="1"/>
</calcChain>
</file>

<file path=xl/sharedStrings.xml><?xml version="1.0" encoding="utf-8"?>
<sst xmlns="http://schemas.openxmlformats.org/spreadsheetml/2006/main" count="114" uniqueCount="31">
  <si>
    <t>MIE 1623 - Assignment 5</t>
  </si>
  <si>
    <t>Joyce Chen – 1003057577</t>
  </si>
  <si>
    <t>Ella Wang –1003795592</t>
  </si>
  <si>
    <t>Bader Al-Hilawani – 1009724498</t>
  </si>
  <si>
    <t>Xiaotong Liu-1007578649</t>
  </si>
  <si>
    <t>Hospital</t>
  </si>
  <si>
    <t>Surgical volume</t>
  </si>
  <si>
    <t>ED volume</t>
  </si>
  <si>
    <t>Surgical bed-days</t>
  </si>
  <si>
    <t>ED bed-days</t>
  </si>
  <si>
    <t>Surgical volume per bed day</t>
  </si>
  <si>
    <t>ED volume per bed day</t>
  </si>
  <si>
    <t>Picard Hospital</t>
  </si>
  <si>
    <t>Saint Guinan's Hospital</t>
  </si>
  <si>
    <t>Crusher Cancer Centre</t>
  </si>
  <si>
    <t>Worf Hospital</t>
  </si>
  <si>
    <t>Hospital Q</t>
  </si>
  <si>
    <t>Input</t>
  </si>
  <si>
    <t>Output</t>
  </si>
  <si>
    <t>Output - Input</t>
  </si>
  <si>
    <t>Weights</t>
  </si>
  <si>
    <t>Worf</t>
  </si>
  <si>
    <t>Adj ED</t>
  </si>
  <si>
    <t>Adj Surgery</t>
  </si>
  <si>
    <t xml:space="preserve">Difference: </t>
  </si>
  <si>
    <t>Surgery</t>
  </si>
  <si>
    <t>ED</t>
  </si>
  <si>
    <t>ED/bd</t>
  </si>
  <si>
    <t>Surgery/bd</t>
  </si>
  <si>
    <t>Bed Days Needed to Be Optimal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</si>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</sst>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/>
    <xf numFmtId="0" fontId="0" fillId="2" borderId="0" xfId="0" applyFill="1"/>
    <xf numFmtId="43" fontId="0" fillId="0" borderId="0" xfId="5" applyFont="1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0" borderId="0" xfId="5" applyNumberFormat="1" applyFont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9" fontId="0" fillId="0" borderId="6" xfId="6" applyFont="1" applyBorder="1"/>
    <xf numFmtId="0" fontId="0" fillId="0" borderId="7" xfId="0" applyBorder="1"/>
    <xf numFmtId="9" fontId="0" fillId="0" borderId="8" xfId="6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2" xfId="5" applyNumberFormat="1" applyFont="1" applyBorder="1"/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/>
    <xf numFmtId="166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9">
    <cellStyle name="Comma" xfId="5" builtinId="3"/>
    <cellStyle name="Currency 2" xfId="8" xr:uid="{E26E082C-3262-4405-800D-3AA76DBB5A39}"/>
    <cellStyle name="Currency 3" xfId="7" xr:uid="{8B2E5F9F-C1E2-43E0-B38D-B6DFAD580819}"/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  <cellStyle name="Percent" xfId="6" builtinId="5"/>
  </cellStyles>
  <dxfs count="0"/>
  <tableStyles count="0" defaultTableStyle="TableStyleMedium9" defaultPivotStyle="PivotStyleMedium4"/>
  <colors>
    <mruColors>
      <color rgb="FFD67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Normalized</a:t>
            </a:r>
            <a:r>
              <a:rPr lang="en-CA" baseline="0"/>
              <a:t> ED Volume vs Surgical Volume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'Per Bed Day'!$F$2:$F$4</c:f>
              <c:numCache>
                <c:formatCode>_(* #,##0.00_);_(* \(#,##0.00\);_(* "-"??_);_(@_)</c:formatCode>
                <c:ptCount val="3"/>
                <c:pt idx="0">
                  <c:v>0.3</c:v>
                </c:pt>
                <c:pt idx="1">
                  <c:v>0.74995838188779762</c:v>
                </c:pt>
                <c:pt idx="2">
                  <c:v>0.899990355868454</c:v>
                </c:pt>
              </c:numCache>
            </c:numRef>
          </c:xVal>
          <c:yVal>
            <c:numRef>
              <c:f>'Per Bed Day'!$G$2:$G$4</c:f>
              <c:numCache>
                <c:formatCode>_(* #,##0.00_);_(* \(#,##0.00\);_(* "-"??_);_(@_)</c:formatCode>
                <c:ptCount val="3"/>
                <c:pt idx="0" formatCode="_-* #,##0.0_-;\-* #,##0.0_-;_-* &quot;-&quot;??_-;_-@_-">
                  <c:v>0.8</c:v>
                </c:pt>
                <c:pt idx="1">
                  <c:v>0.64992614475627775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DF-43EF-BFCE-59B069FA8C9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DF-43EF-BFCE-59B069FA8C90}"/>
              </c:ext>
            </c:extLst>
          </c:dPt>
          <c:dPt>
            <c:idx val="1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DF-43EF-BFCE-59B069FA8C90}"/>
              </c:ext>
            </c:extLst>
          </c:dPt>
          <c:dPt>
            <c:idx val="2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DF-43EF-BFCE-59B069FA8C90}"/>
              </c:ext>
            </c:extLst>
          </c:dPt>
          <c:dLbls>
            <c:dLbl>
              <c:idx val="0"/>
              <c:layout>
                <c:manualLayout>
                  <c:x val="-3.0555555555555555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4B9F9108-5ACF-42EB-A464-2CFAFFFAEF0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DDF-43EF-BFCE-59B069FA8C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10BBB9-961E-48E7-A405-7F180C60D22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DF-43EF-BFCE-59B069FA8C90}"/>
                </c:ext>
              </c:extLst>
            </c:dLbl>
            <c:dLbl>
              <c:idx val="2"/>
              <c:layout>
                <c:manualLayout>
                  <c:x val="-3.7470737876839848E-2"/>
                  <c:y val="4.9474356246009654E-2"/>
                </c:manualLayout>
              </c:layout>
              <c:tx>
                <c:rich>
                  <a:bodyPr/>
                  <a:lstStyle/>
                  <a:p>
                    <a:fld id="{D89960B6-54B8-4A74-963F-9A448C6DEC3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DDF-43EF-BFCE-59B069FA8C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A51071-5670-46AC-A8D4-B3D1D668378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DF-43EF-BFCE-59B069FA8C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0AD41B-52E8-42ED-85F6-F5A8A10EC7E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DF-43EF-BFCE-59B069FA8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'Per Bed Day'!$F$2:$F$6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0.74995838188779762</c:v>
                </c:pt>
                <c:pt idx="2">
                  <c:v>0.899990355868454</c:v>
                </c:pt>
                <c:pt idx="3">
                  <c:v>0.25</c:v>
                </c:pt>
                <c:pt idx="4">
                  <c:v>0.59996625611607901</c:v>
                </c:pt>
              </c:numCache>
            </c:numRef>
          </c:xVal>
          <c:yVal>
            <c:numRef>
              <c:f>'Per Bed Day'!$G$2:$G$6</c:f>
              <c:numCache>
                <c:formatCode>_(* #,##0.00_);_(* \(#,##0.00\);_(* "-"??_);_(@_)</c:formatCode>
                <c:ptCount val="5"/>
                <c:pt idx="0" formatCode="_-* #,##0.0_-;\-* #,##0.0_-;_-* &quot;-&quot;??_-;_-@_-">
                  <c:v>0.8</c:v>
                </c:pt>
                <c:pt idx="1">
                  <c:v>0.64992614475627775</c:v>
                </c:pt>
                <c:pt idx="2">
                  <c:v>0.2</c:v>
                </c:pt>
                <c:pt idx="3">
                  <c:v>0.5</c:v>
                </c:pt>
                <c:pt idx="4">
                  <c:v>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 Bed Day'!$A$2:$A$6</c15:f>
                <c15:dlblRangeCache>
                  <c:ptCount val="5"/>
                  <c:pt idx="0">
                    <c:v>Picard Hospital</c:v>
                  </c:pt>
                  <c:pt idx="1">
                    <c:v>Saint Guinan's Hospital</c:v>
                  </c:pt>
                  <c:pt idx="2">
                    <c:v>Crusher Cancer Centre</c:v>
                  </c:pt>
                  <c:pt idx="3">
                    <c:v>Worf Hospital</c:v>
                  </c:pt>
                  <c:pt idx="4">
                    <c:v>Hospital 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DDF-43EF-BFCE-59B069FA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51119"/>
        <c:axId val="863342271"/>
      </c:scatterChart>
      <c:valAx>
        <c:axId val="184145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 Surgical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2271"/>
        <c:crosses val="autoZero"/>
        <c:crossBetween val="midCat"/>
      </c:valAx>
      <c:valAx>
        <c:axId val="8633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</a:t>
                </a:r>
                <a:r>
                  <a:rPr lang="en-CA" baseline="0"/>
                  <a:t> ED Volume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51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</a:t>
            </a:r>
            <a:r>
              <a:rPr lang="en-CA" baseline="0"/>
              <a:t> Improvements Needed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'Per Bed Day'!$F$2:$F$4</c:f>
              <c:numCache>
                <c:formatCode>_(* #,##0.00_);_(* \(#,##0.00\);_(* "-"??_);_(@_)</c:formatCode>
                <c:ptCount val="3"/>
                <c:pt idx="0">
                  <c:v>0.3</c:v>
                </c:pt>
                <c:pt idx="1">
                  <c:v>0.74995838188779762</c:v>
                </c:pt>
                <c:pt idx="2">
                  <c:v>0.899990355868454</c:v>
                </c:pt>
              </c:numCache>
            </c:numRef>
          </c:xVal>
          <c:yVal>
            <c:numRef>
              <c:f>'Per Bed Day'!$G$2:$G$4</c:f>
              <c:numCache>
                <c:formatCode>_(* #,##0.00_);_(* \(#,##0.00\);_(* "-"??_);_(@_)</c:formatCode>
                <c:ptCount val="3"/>
                <c:pt idx="0" formatCode="_-* #,##0.0_-;\-* #,##0.0_-;_-* &quot;-&quot;??_-;_-@_-">
                  <c:v>0.8</c:v>
                </c:pt>
                <c:pt idx="1">
                  <c:v>0.64992614475627775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4-4491-BB94-2A169BB4A86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44-4491-BB94-2A169BB4A868}"/>
              </c:ext>
            </c:extLst>
          </c:dPt>
          <c:dPt>
            <c:idx val="1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544-4491-BB94-2A169BB4A868}"/>
              </c:ext>
            </c:extLst>
          </c:dPt>
          <c:dPt>
            <c:idx val="2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544-4491-BB94-2A169BB4A868}"/>
              </c:ext>
            </c:extLst>
          </c:dPt>
          <c:dPt>
            <c:idx val="3"/>
            <c:marker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44-4491-BB94-2A169BB4A868}"/>
              </c:ext>
            </c:extLst>
          </c:dPt>
          <c:dPt>
            <c:idx val="4"/>
            <c:marker>
              <c:symbol val="diamond"/>
              <c:size val="6"/>
              <c:spPr>
                <a:solidFill>
                  <a:srgbClr val="D673F5"/>
                </a:solidFill>
                <a:ln w="9525">
                  <a:solidFill>
                    <a:srgbClr val="D673F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544-4491-BB94-2A169BB4A868}"/>
              </c:ext>
            </c:extLst>
          </c:dPt>
          <c:dLbls>
            <c:dLbl>
              <c:idx val="0"/>
              <c:layout>
                <c:manualLayout>
                  <c:x val="-3.0555555555555555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AB93BA64-5679-4197-8C8A-93B172C560C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44-4491-BB94-2A169BB4A8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DF540B-EBB2-49EE-B3B2-E21254019B5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44-4491-BB94-2A169BB4A868}"/>
                </c:ext>
              </c:extLst>
            </c:dLbl>
            <c:dLbl>
              <c:idx val="2"/>
              <c:layout>
                <c:manualLayout>
                  <c:x val="-3.7470737876839848E-2"/>
                  <c:y val="4.9474356246009654E-2"/>
                </c:manualLayout>
              </c:layout>
              <c:tx>
                <c:rich>
                  <a:bodyPr/>
                  <a:lstStyle/>
                  <a:p>
                    <a:fld id="{B9079787-7850-490A-A1EB-958ECD9FAD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44-4491-BB94-2A169BB4A8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56778E-F6AB-492C-9098-81AC0D5989F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44-4491-BB94-2A169BB4A868}"/>
                </c:ext>
              </c:extLst>
            </c:dLbl>
            <c:dLbl>
              <c:idx val="4"/>
              <c:layout>
                <c:manualLayout>
                  <c:x val="2.0560265619204024E-3"/>
                  <c:y val="2.1333333333333333E-2"/>
                </c:manualLayout>
              </c:layout>
              <c:tx>
                <c:rich>
                  <a:bodyPr/>
                  <a:lstStyle/>
                  <a:p>
                    <a:fld id="{DEA053C7-24F7-4962-9840-B486B7CB6FF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44-4491-BB94-2A169BB4A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'Per Bed Day'!$F$2:$F$6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0.74995838188779762</c:v>
                </c:pt>
                <c:pt idx="2">
                  <c:v>0.899990355868454</c:v>
                </c:pt>
                <c:pt idx="3">
                  <c:v>0.25</c:v>
                </c:pt>
                <c:pt idx="4">
                  <c:v>0.59996625611607901</c:v>
                </c:pt>
              </c:numCache>
            </c:numRef>
          </c:xVal>
          <c:yVal>
            <c:numRef>
              <c:f>'Per Bed Day'!$G$2:$G$6</c:f>
              <c:numCache>
                <c:formatCode>_(* #,##0.00_);_(* \(#,##0.00\);_(* "-"??_);_(@_)</c:formatCode>
                <c:ptCount val="5"/>
                <c:pt idx="0" formatCode="_-* #,##0.0_-;\-* #,##0.0_-;_-* &quot;-&quot;??_-;_-@_-">
                  <c:v>0.8</c:v>
                </c:pt>
                <c:pt idx="1">
                  <c:v>0.64992614475627775</c:v>
                </c:pt>
                <c:pt idx="2">
                  <c:v>0.2</c:v>
                </c:pt>
                <c:pt idx="3">
                  <c:v>0.5</c:v>
                </c:pt>
                <c:pt idx="4">
                  <c:v>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 Bed Day'!$A$2:$A$6</c15:f>
                <c15:dlblRangeCache>
                  <c:ptCount val="5"/>
                  <c:pt idx="0">
                    <c:v>Picard Hospital</c:v>
                  </c:pt>
                  <c:pt idx="1">
                    <c:v>Saint Guinan's Hospital</c:v>
                  </c:pt>
                  <c:pt idx="2">
                    <c:v>Crusher Cancer Centre</c:v>
                  </c:pt>
                  <c:pt idx="3">
                    <c:v>Worf Hospital</c:v>
                  </c:pt>
                  <c:pt idx="4">
                    <c:v>Hospital 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544-4491-BB94-2A169BB4A868}"/>
            </c:ext>
          </c:extLst>
        </c:ser>
        <c:ser>
          <c:idx val="2"/>
          <c:order val="2"/>
          <c:tx>
            <c:v>Worf</c:v>
          </c:tx>
          <c:spPr>
            <a:ln w="19050">
              <a:prstDash val="dash"/>
            </a:ln>
          </c:spPr>
          <c:xVal>
            <c:numRef>
              <c:f>'Per Bed Day'!$N$37:$N$39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 formatCode="0.00">
                  <c:v>0.38696000000000003</c:v>
                </c:pt>
              </c:numCache>
            </c:numRef>
          </c:xVal>
          <c:yVal>
            <c:numRef>
              <c:f>'Per Bed Day'!$M$37:$M$39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 formatCode="0.00">
                  <c:v>0.77392000000000005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44-4491-BB94-2A169BB4A868}"/>
            </c:ext>
          </c:extLst>
        </c:ser>
        <c:ser>
          <c:idx val="3"/>
          <c:order val="3"/>
          <c:tx>
            <c:v>Hospital Q</c:v>
          </c:tx>
          <c:spPr>
            <a:ln w="19050">
              <a:prstDash val="dash"/>
            </a:ln>
          </c:spPr>
          <c:marker>
            <c:symbol val="diamond"/>
            <c:size val="6"/>
          </c:marker>
          <c:xVal>
            <c:numRef>
              <c:f>'Per Bed Day'!$N$43:$N$45</c:f>
              <c:numCache>
                <c:formatCode>0.00</c:formatCode>
                <c:ptCount val="3"/>
                <c:pt idx="0">
                  <c:v>0</c:v>
                </c:pt>
                <c:pt idx="1">
                  <c:v>0.59996625611607901</c:v>
                </c:pt>
                <c:pt idx="2">
                  <c:v>0.8538</c:v>
                </c:pt>
              </c:numCache>
            </c:numRef>
          </c:xVal>
          <c:yVal>
            <c:numRef>
              <c:f>'Per Bed Day'!$M$43:$M$45</c:f>
              <c:numCache>
                <c:formatCode>0.00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0.35580000000000001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44-4491-BB94-2A169BB4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51119"/>
        <c:axId val="863342271"/>
      </c:scatterChart>
      <c:valAx>
        <c:axId val="184145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 Surgical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2271"/>
        <c:crosses val="autoZero"/>
        <c:crossBetween val="midCat"/>
      </c:valAx>
      <c:valAx>
        <c:axId val="8633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</a:t>
                </a:r>
                <a:r>
                  <a:rPr lang="en-CA" baseline="0"/>
                  <a:t> ED Volume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51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1138237</xdr:colOff>
      <xdr:row>7</xdr:row>
      <xdr:rowOff>123825</xdr:rowOff>
    </xdr:from>
    <xdr:to>
      <xdr:col>11</xdr:col>
      <xdr:colOff>561975</xdr:colOff>
      <xdr:row>25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809B6-29F1-47F7-E2B7-989D8D17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1390650</xdr:colOff>
      <xdr:row>33</xdr:row>
      <xdr:rowOff>190500</xdr:rowOff>
    </xdr:from>
    <xdr:to>
      <xdr:col>11</xdr:col>
      <xdr:colOff>814388</xdr:colOff>
      <xdr:row>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298A7-EC96-4CCF-BBA3-B43A9F495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9AB3-527E-4DBF-92EE-5B95997B0E96}">
  <dimension ref="A1:E5"/>
  <sheetViews>
    <sheetView tabSelected="1" workbookViewId="0">
      <selection activeCell="C7" sqref="C7"/>
    </sheetView>
  </sheetViews>
  <sheetFormatPr defaultRowHeight="15.6" x14ac:dyDescent="0.3"/>
  <sheetData>
    <row r="1" spans="1:5" x14ac:dyDescent="0.3">
      <c r="A1" s="32" t="s">
        <v>0</v>
      </c>
      <c r="B1" s="32"/>
      <c r="C1" s="32"/>
      <c r="D1" s="32"/>
      <c r="E1" s="32"/>
    </row>
    <row r="2" spans="1:5" x14ac:dyDescent="0.3">
      <c r="A2" s="30"/>
      <c r="B2" s="30"/>
      <c r="C2" s="31" t="s">
        <v>3</v>
      </c>
      <c r="D2" s="30"/>
      <c r="E2" s="30"/>
    </row>
    <row r="3" spans="1:5" x14ac:dyDescent="0.3">
      <c r="A3" s="30"/>
      <c r="B3" s="30"/>
      <c r="C3" s="31" t="s">
        <v>1</v>
      </c>
      <c r="D3" s="30"/>
      <c r="E3" s="30"/>
    </row>
    <row r="4" spans="1:5" x14ac:dyDescent="0.3">
      <c r="A4" s="30"/>
      <c r="B4" s="30"/>
      <c r="C4" s="31" t="s">
        <v>2</v>
      </c>
      <c r="D4" s="30"/>
      <c r="E4" s="30"/>
    </row>
    <row r="5" spans="1:5" x14ac:dyDescent="0.3">
      <c r="A5" s="30"/>
      <c r="B5" s="30"/>
      <c r="C5" s="29" t="s">
        <v>4</v>
      </c>
      <c r="D5" s="30"/>
      <c r="E5" s="30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zoomScale="70" zoomScaleNormal="70" workbookViewId="0">
      <selection activeCell="H55" sqref="H55"/>
    </sheetView>
  </sheetViews>
  <sheetFormatPr defaultColWidth="11" defaultRowHeight="15.6" x14ac:dyDescent="0.3"/>
  <cols>
    <col min="1" max="1" width="20" bestFit="1" customWidth="1"/>
    <col min="2" max="2" width="26.09765625" bestFit="1" customWidth="1"/>
    <col min="3" max="3" width="21.8984375" bestFit="1" customWidth="1"/>
    <col min="4" max="4" width="15.19921875" bestFit="1" customWidth="1"/>
    <col min="6" max="6" width="26.09765625" bestFit="1" customWidth="1"/>
    <col min="7" max="7" width="22.5" customWidth="1"/>
    <col min="8" max="8" width="25.09765625" bestFit="1" customWidth="1"/>
    <col min="9" max="9" width="18.09765625" bestFit="1" customWidth="1"/>
    <col min="10" max="10" width="9.59765625" customWidth="1"/>
    <col min="11" max="11" width="13.19921875" bestFit="1" customWidth="1"/>
    <col min="15" max="15" width="4.19921875" customWidth="1"/>
    <col min="18" max="18" width="5" customWidth="1"/>
    <col min="19" max="19" width="27.5" bestFit="1" customWidth="1"/>
    <col min="20" max="20" width="13.69921875" bestFit="1" customWidth="1"/>
    <col min="21" max="21" width="9.5" bestFit="1" customWidth="1"/>
    <col min="22" max="22" width="15.19921875" bestFit="1" customWidth="1"/>
  </cols>
  <sheetData>
    <row r="1" spans="1:7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  <c r="G1" s="2" t="s">
        <v>11</v>
      </c>
    </row>
    <row r="2" spans="1:7" x14ac:dyDescent="0.3">
      <c r="A2" t="s">
        <v>12</v>
      </c>
      <c r="B2">
        <v>9636</v>
      </c>
      <c r="C2">
        <v>9360</v>
      </c>
      <c r="D2">
        <v>32120</v>
      </c>
      <c r="E2">
        <v>11700</v>
      </c>
      <c r="F2" s="3">
        <f>B2/D2</f>
        <v>0.3</v>
      </c>
      <c r="G2" s="7">
        <f>C2/E2</f>
        <v>0.8</v>
      </c>
    </row>
    <row r="3" spans="1:7" x14ac:dyDescent="0.3">
      <c r="A3" t="s">
        <v>13</v>
      </c>
      <c r="B3">
        <v>4505</v>
      </c>
      <c r="C3">
        <v>4400</v>
      </c>
      <c r="D3">
        <v>6007</v>
      </c>
      <c r="E3">
        <v>6770</v>
      </c>
      <c r="F3" s="3">
        <f t="shared" ref="F3:G6" si="0">B3/D3</f>
        <v>0.74995838188779762</v>
      </c>
      <c r="G3" s="3">
        <f t="shared" si="0"/>
        <v>0.64992614475627775</v>
      </c>
    </row>
    <row r="4" spans="1:7" x14ac:dyDescent="0.3">
      <c r="A4" t="s">
        <v>14</v>
      </c>
      <c r="B4">
        <v>9332</v>
      </c>
      <c r="C4">
        <v>9207</v>
      </c>
      <c r="D4">
        <v>10369</v>
      </c>
      <c r="E4">
        <v>46035</v>
      </c>
      <c r="F4" s="3">
        <f t="shared" si="0"/>
        <v>0.899990355868454</v>
      </c>
      <c r="G4" s="3">
        <f t="shared" si="0"/>
        <v>0.2</v>
      </c>
    </row>
    <row r="5" spans="1:7" x14ac:dyDescent="0.3">
      <c r="A5" t="s">
        <v>15</v>
      </c>
      <c r="B5">
        <v>7917</v>
      </c>
      <c r="C5">
        <v>7206</v>
      </c>
      <c r="D5">
        <v>31668</v>
      </c>
      <c r="E5">
        <v>14412</v>
      </c>
      <c r="F5" s="3">
        <f t="shared" si="0"/>
        <v>0.25</v>
      </c>
      <c r="G5" s="3">
        <f t="shared" si="0"/>
        <v>0.5</v>
      </c>
    </row>
    <row r="6" spans="1:7" x14ac:dyDescent="0.3">
      <c r="A6" t="s">
        <v>16</v>
      </c>
      <c r="B6">
        <v>7112</v>
      </c>
      <c r="C6">
        <v>6961</v>
      </c>
      <c r="D6">
        <v>11854</v>
      </c>
      <c r="E6">
        <v>27844</v>
      </c>
      <c r="F6" s="3">
        <f t="shared" si="0"/>
        <v>0.59996625611607901</v>
      </c>
      <c r="G6" s="3">
        <f t="shared" si="0"/>
        <v>0.25</v>
      </c>
    </row>
    <row r="10" spans="1:7" x14ac:dyDescent="0.3">
      <c r="A10" s="1" t="s">
        <v>5</v>
      </c>
      <c r="B10" s="2" t="s">
        <v>10</v>
      </c>
      <c r="C10" s="2" t="s">
        <v>11</v>
      </c>
      <c r="D10" s="2" t="s">
        <v>17</v>
      </c>
      <c r="E10" s="2" t="s">
        <v>18</v>
      </c>
      <c r="F10" s="2" t="s">
        <v>19</v>
      </c>
    </row>
    <row r="11" spans="1:7" x14ac:dyDescent="0.3">
      <c r="A11" s="6" t="s">
        <v>12</v>
      </c>
      <c r="B11" s="5">
        <v>0.3</v>
      </c>
      <c r="C11" s="5">
        <v>0.8</v>
      </c>
      <c r="D11">
        <v>1</v>
      </c>
      <c r="E11">
        <f>$B$17*B11+$C$17*C11</f>
        <v>1</v>
      </c>
      <c r="F11">
        <f>E11-D11</f>
        <v>0</v>
      </c>
    </row>
    <row r="12" spans="1:7" x14ac:dyDescent="0.3">
      <c r="A12" t="s">
        <v>13</v>
      </c>
      <c r="B12" s="5">
        <v>0.74995838188779762</v>
      </c>
      <c r="C12" s="5">
        <v>0.64992614475627775</v>
      </c>
      <c r="D12">
        <v>1</v>
      </c>
      <c r="E12">
        <f t="shared" ref="E12:E15" si="1">$B$17*B12+$C$17*C12</f>
        <v>0.81240768094534721</v>
      </c>
      <c r="F12">
        <f t="shared" ref="F12:F15" si="2">E12-D12</f>
        <v>-0.18759231905465279</v>
      </c>
    </row>
    <row r="13" spans="1:7" x14ac:dyDescent="0.3">
      <c r="A13" t="s">
        <v>14</v>
      </c>
      <c r="B13" s="5">
        <v>0.899990355868454</v>
      </c>
      <c r="C13" s="5">
        <v>0.2</v>
      </c>
      <c r="D13">
        <v>1</v>
      </c>
      <c r="E13">
        <f t="shared" si="1"/>
        <v>0.25</v>
      </c>
      <c r="F13">
        <f t="shared" si="2"/>
        <v>-0.75</v>
      </c>
    </row>
    <row r="14" spans="1:7" x14ac:dyDescent="0.3">
      <c r="A14" t="s">
        <v>15</v>
      </c>
      <c r="B14" s="5">
        <v>0.25</v>
      </c>
      <c r="C14" s="5">
        <v>0.5</v>
      </c>
      <c r="D14">
        <v>1</v>
      </c>
      <c r="E14">
        <f t="shared" si="1"/>
        <v>0.625</v>
      </c>
      <c r="F14">
        <f t="shared" si="2"/>
        <v>-0.375</v>
      </c>
    </row>
    <row r="15" spans="1:7" x14ac:dyDescent="0.3">
      <c r="A15" t="s">
        <v>16</v>
      </c>
      <c r="B15" s="5">
        <v>0.59996625611607901</v>
      </c>
      <c r="C15" s="5">
        <v>0.25</v>
      </c>
      <c r="D15">
        <v>1</v>
      </c>
      <c r="E15">
        <f t="shared" si="1"/>
        <v>0.3125</v>
      </c>
      <c r="F15">
        <f t="shared" si="2"/>
        <v>-0.6875</v>
      </c>
    </row>
    <row r="16" spans="1:7" x14ac:dyDescent="0.3">
      <c r="B16" s="4"/>
      <c r="C16" s="4"/>
    </row>
    <row r="17" spans="1:9" x14ac:dyDescent="0.3">
      <c r="A17" t="s">
        <v>20</v>
      </c>
      <c r="B17" s="28">
        <v>0</v>
      </c>
      <c r="C17" s="28">
        <v>1.25</v>
      </c>
    </row>
    <row r="19" spans="1:9" x14ac:dyDescent="0.3">
      <c r="A19" s="1" t="s">
        <v>5</v>
      </c>
      <c r="B19" s="2" t="s">
        <v>10</v>
      </c>
      <c r="C19" s="2" t="s">
        <v>11</v>
      </c>
      <c r="D19" s="2" t="s">
        <v>17</v>
      </c>
      <c r="E19" s="2" t="s">
        <v>18</v>
      </c>
      <c r="F19" s="2" t="s">
        <v>19</v>
      </c>
    </row>
    <row r="20" spans="1:9" x14ac:dyDescent="0.3">
      <c r="A20" t="s">
        <v>12</v>
      </c>
      <c r="B20" s="5">
        <v>0.3</v>
      </c>
      <c r="C20" s="5">
        <v>0.8</v>
      </c>
      <c r="D20">
        <v>1</v>
      </c>
      <c r="E20">
        <f>$B$26*B20+$C$26*C20</f>
        <v>0.58630158317865122</v>
      </c>
      <c r="F20">
        <f>E20-D20</f>
        <v>-0.41369841682134878</v>
      </c>
    </row>
    <row r="21" spans="1:9" x14ac:dyDescent="0.3">
      <c r="A21" s="6" t="s">
        <v>13</v>
      </c>
      <c r="B21" s="5">
        <v>0.74995838188779762</v>
      </c>
      <c r="C21" s="5">
        <v>0.64992614475627775</v>
      </c>
      <c r="D21">
        <v>1</v>
      </c>
      <c r="E21">
        <f t="shared" ref="E21:E24" si="3">$B$26*B21+$C$26*C21</f>
        <v>1</v>
      </c>
      <c r="F21">
        <f t="shared" ref="F21:F24" si="4">E21-D21</f>
        <v>0</v>
      </c>
    </row>
    <row r="22" spans="1:9" x14ac:dyDescent="0.3">
      <c r="A22" t="s">
        <v>14</v>
      </c>
      <c r="B22" s="5">
        <v>0.899990355868454</v>
      </c>
      <c r="C22" s="5">
        <v>0.2</v>
      </c>
      <c r="D22">
        <v>1</v>
      </c>
      <c r="E22">
        <f t="shared" si="3"/>
        <v>1</v>
      </c>
      <c r="F22">
        <f t="shared" si="4"/>
        <v>0</v>
      </c>
    </row>
    <row r="23" spans="1:9" x14ac:dyDescent="0.3">
      <c r="A23" t="s">
        <v>15</v>
      </c>
      <c r="B23" s="5">
        <v>0.25</v>
      </c>
      <c r="C23" s="5">
        <v>0.5</v>
      </c>
      <c r="D23">
        <v>1</v>
      </c>
      <c r="E23">
        <f t="shared" si="3"/>
        <v>0.43109262439067586</v>
      </c>
      <c r="F23">
        <f t="shared" si="4"/>
        <v>-0.56890737560932414</v>
      </c>
    </row>
    <row r="24" spans="1:9" x14ac:dyDescent="0.3">
      <c r="A24" t="s">
        <v>16</v>
      </c>
      <c r="B24" s="5">
        <v>0.59996625611607901</v>
      </c>
      <c r="C24" s="5">
        <v>0.25</v>
      </c>
      <c r="D24">
        <v>1</v>
      </c>
      <c r="E24">
        <f t="shared" si="3"/>
        <v>0.70688283055991008</v>
      </c>
      <c r="F24">
        <f t="shared" si="4"/>
        <v>-0.29311716944008992</v>
      </c>
    </row>
    <row r="25" spans="1:9" x14ac:dyDescent="0.3">
      <c r="B25" s="4"/>
      <c r="C25" s="4"/>
    </row>
    <row r="26" spans="1:9" x14ac:dyDescent="0.3">
      <c r="A26" t="s">
        <v>20</v>
      </c>
      <c r="B26" s="28">
        <v>1.0344661584643022</v>
      </c>
      <c r="C26" s="28">
        <v>0.34495216954920066</v>
      </c>
    </row>
    <row r="27" spans="1:9" ht="16.2" thickBot="1" x14ac:dyDescent="0.35"/>
    <row r="28" spans="1:9" x14ac:dyDescent="0.3">
      <c r="A28" s="1" t="s">
        <v>5</v>
      </c>
      <c r="B28" s="2" t="s">
        <v>10</v>
      </c>
      <c r="C28" s="2" t="s">
        <v>11</v>
      </c>
      <c r="D28" s="2" t="s">
        <v>17</v>
      </c>
      <c r="E28" s="2" t="s">
        <v>18</v>
      </c>
      <c r="F28" s="2" t="s">
        <v>19</v>
      </c>
      <c r="H28" s="9" t="s">
        <v>5</v>
      </c>
      <c r="I28" s="10" t="s">
        <v>18</v>
      </c>
    </row>
    <row r="29" spans="1:9" x14ac:dyDescent="0.3">
      <c r="A29" t="s">
        <v>12</v>
      </c>
      <c r="B29" s="5">
        <v>0.3</v>
      </c>
      <c r="C29" s="5">
        <v>0.8</v>
      </c>
      <c r="D29">
        <v>1</v>
      </c>
      <c r="E29">
        <f>$B$35*B29+$C$35*C29</f>
        <v>0.33333690527218179</v>
      </c>
      <c r="F29">
        <f>E29-D29</f>
        <v>-0.66666309472781826</v>
      </c>
      <c r="H29" s="11" t="s">
        <v>12</v>
      </c>
      <c r="I29" s="12">
        <f>E11</f>
        <v>1</v>
      </c>
    </row>
    <row r="30" spans="1:9" x14ac:dyDescent="0.3">
      <c r="A30" t="s">
        <v>13</v>
      </c>
      <c r="B30" s="5">
        <v>0.74995838188779762</v>
      </c>
      <c r="C30" s="5">
        <v>0.64992614475627775</v>
      </c>
      <c r="D30">
        <v>1</v>
      </c>
      <c r="E30">
        <f t="shared" ref="E30:E33" si="5">$B$35*B30+$C$35*C30</f>
        <v>0.8332960203380384</v>
      </c>
      <c r="F30">
        <f t="shared" ref="F30:F33" si="6">E30-D30</f>
        <v>-0.1667039796619616</v>
      </c>
      <c r="H30" s="11" t="s">
        <v>13</v>
      </c>
      <c r="I30" s="12">
        <f>E21</f>
        <v>1</v>
      </c>
    </row>
    <row r="31" spans="1:9" x14ac:dyDescent="0.3">
      <c r="A31" s="6" t="s">
        <v>14</v>
      </c>
      <c r="B31" s="5">
        <v>0.899990355868454</v>
      </c>
      <c r="C31" s="5">
        <v>0.2</v>
      </c>
      <c r="D31">
        <v>1</v>
      </c>
      <c r="E31">
        <f t="shared" si="5"/>
        <v>1</v>
      </c>
      <c r="F31">
        <f t="shared" si="6"/>
        <v>0</v>
      </c>
      <c r="H31" s="11" t="s">
        <v>14</v>
      </c>
      <c r="I31" s="12">
        <f>E31</f>
        <v>1</v>
      </c>
    </row>
    <row r="32" spans="1:9" x14ac:dyDescent="0.3">
      <c r="A32" t="s">
        <v>15</v>
      </c>
      <c r="B32" s="5">
        <v>0.25</v>
      </c>
      <c r="C32" s="5">
        <v>0.5</v>
      </c>
      <c r="D32">
        <v>1</v>
      </c>
      <c r="E32">
        <f t="shared" si="5"/>
        <v>0.27778075439348482</v>
      </c>
      <c r="F32">
        <f t="shared" si="6"/>
        <v>-0.72221924560651518</v>
      </c>
      <c r="H32" s="11" t="s">
        <v>15</v>
      </c>
      <c r="I32" s="12">
        <f>E41</f>
        <v>0.64816018249114737</v>
      </c>
    </row>
    <row r="33" spans="1:23" ht="16.2" thickBot="1" x14ac:dyDescent="0.35">
      <c r="A33" t="s">
        <v>16</v>
      </c>
      <c r="B33" s="5">
        <v>0.59996625611607901</v>
      </c>
      <c r="C33" s="5">
        <v>0.25</v>
      </c>
      <c r="D33">
        <v>1</v>
      </c>
      <c r="E33">
        <f t="shared" si="5"/>
        <v>0.66663631693823666</v>
      </c>
      <c r="F33">
        <f t="shared" si="6"/>
        <v>-0.33336368306176334</v>
      </c>
      <c r="H33" s="13" t="s">
        <v>16</v>
      </c>
      <c r="I33" s="14">
        <f>E52</f>
        <v>0.70688283055991008</v>
      </c>
    </row>
    <row r="34" spans="1:23" ht="16.2" thickBot="1" x14ac:dyDescent="0.35">
      <c r="B34" s="4"/>
      <c r="C34" s="4"/>
    </row>
    <row r="35" spans="1:23" ht="16.2" thickBot="1" x14ac:dyDescent="0.35">
      <c r="A35" t="s">
        <v>20</v>
      </c>
      <c r="B35" s="28">
        <v>1.1111230175739393</v>
      </c>
      <c r="C35" s="28">
        <v>0</v>
      </c>
      <c r="M35" s="33" t="s">
        <v>21</v>
      </c>
      <c r="N35" s="34"/>
      <c r="O35" s="22"/>
      <c r="T35" s="27" t="s">
        <v>6</v>
      </c>
      <c r="U35" s="27" t="s">
        <v>7</v>
      </c>
      <c r="V35" s="27" t="s">
        <v>8</v>
      </c>
      <c r="W35" s="27" t="s">
        <v>9</v>
      </c>
    </row>
    <row r="36" spans="1:23" ht="16.2" thickBot="1" x14ac:dyDescent="0.35">
      <c r="M36" s="23" t="s">
        <v>22</v>
      </c>
      <c r="N36" s="24" t="s">
        <v>23</v>
      </c>
      <c r="S36" t="s">
        <v>15</v>
      </c>
      <c r="T36">
        <v>7917</v>
      </c>
      <c r="U36">
        <v>7206</v>
      </c>
      <c r="V36">
        <v>31668</v>
      </c>
      <c r="W36">
        <v>14412</v>
      </c>
    </row>
    <row r="37" spans="1:23" x14ac:dyDescent="0.3">
      <c r="A37" s="1" t="s">
        <v>5</v>
      </c>
      <c r="B37" s="2" t="s">
        <v>10</v>
      </c>
      <c r="C37" s="2" t="s">
        <v>11</v>
      </c>
      <c r="D37" s="2" t="s">
        <v>17</v>
      </c>
      <c r="E37" s="2" t="s">
        <v>18</v>
      </c>
      <c r="F37" s="2" t="s">
        <v>19</v>
      </c>
      <c r="M37" s="15">
        <f>N37*2</f>
        <v>0</v>
      </c>
      <c r="N37" s="16">
        <v>0</v>
      </c>
      <c r="P37" s="37" t="s">
        <v>24</v>
      </c>
      <c r="Q37" s="38"/>
      <c r="T37" s="8" t="s">
        <v>25</v>
      </c>
      <c r="U37" s="8" t="s">
        <v>26</v>
      </c>
    </row>
    <row r="38" spans="1:23" x14ac:dyDescent="0.3">
      <c r="A38" t="s">
        <v>12</v>
      </c>
      <c r="B38" s="5">
        <v>0.3</v>
      </c>
      <c r="C38" s="5">
        <v>0.8</v>
      </c>
      <c r="D38">
        <v>1</v>
      </c>
      <c r="E38">
        <f>$B$44*B38+$C$44*C38</f>
        <v>1</v>
      </c>
      <c r="F38">
        <f>E38-D38</f>
        <v>0</v>
      </c>
      <c r="M38" s="15">
        <v>0.5</v>
      </c>
      <c r="N38" s="16">
        <v>0.25</v>
      </c>
      <c r="P38" s="23" t="s">
        <v>27</v>
      </c>
      <c r="Q38" s="24" t="s">
        <v>28</v>
      </c>
      <c r="S38" s="8" t="s">
        <v>29</v>
      </c>
      <c r="T38" s="21">
        <f>T36/0.39</f>
        <v>20300</v>
      </c>
      <c r="U38" s="21">
        <f>U36/0.77</f>
        <v>9358.4415584415583</v>
      </c>
    </row>
    <row r="39" spans="1:23" ht="16.2" thickBot="1" x14ac:dyDescent="0.35">
      <c r="A39" t="s">
        <v>13</v>
      </c>
      <c r="B39" s="5">
        <v>0.74995838188779762</v>
      </c>
      <c r="C39" s="5">
        <v>0.64992614475627775</v>
      </c>
      <c r="D39">
        <v>1</v>
      </c>
      <c r="E39">
        <f t="shared" ref="E39:E42" si="7">$B$44*B39+$C$44*C39</f>
        <v>1</v>
      </c>
      <c r="F39">
        <f t="shared" ref="F39:F42" si="8">E39-D39</f>
        <v>0</v>
      </c>
      <c r="M39" s="17">
        <f>N39*2</f>
        <v>0.77392000000000005</v>
      </c>
      <c r="N39" s="18">
        <v>0.38696000000000003</v>
      </c>
      <c r="P39" s="25">
        <f>M39-M38</f>
        <v>0.27392000000000005</v>
      </c>
      <c r="Q39" s="26">
        <f>N39-N38</f>
        <v>0.13696000000000003</v>
      </c>
      <c r="S39" s="8" t="s">
        <v>30</v>
      </c>
      <c r="T39" s="21">
        <f>V36-T38</f>
        <v>11368</v>
      </c>
      <c r="U39" s="21">
        <f>W36-U38</f>
        <v>5053.5584415584417</v>
      </c>
    </row>
    <row r="40" spans="1:23" ht="16.2" thickBot="1" x14ac:dyDescent="0.35">
      <c r="A40" t="s">
        <v>14</v>
      </c>
      <c r="B40" s="5">
        <v>0.899990355868454</v>
      </c>
      <c r="C40" s="5">
        <v>0.2</v>
      </c>
      <c r="D40">
        <v>1</v>
      </c>
      <c r="E40">
        <f t="shared" si="7"/>
        <v>0.55571083512560104</v>
      </c>
      <c r="F40">
        <f t="shared" si="8"/>
        <v>-0.44428916487439896</v>
      </c>
    </row>
    <row r="41" spans="1:23" x14ac:dyDescent="0.3">
      <c r="A41" s="6" t="s">
        <v>15</v>
      </c>
      <c r="B41" s="5">
        <v>0.25</v>
      </c>
      <c r="C41" s="5">
        <v>0.5</v>
      </c>
      <c r="D41">
        <v>1</v>
      </c>
      <c r="E41">
        <f t="shared" si="7"/>
        <v>0.64816018249114737</v>
      </c>
      <c r="F41">
        <f t="shared" si="8"/>
        <v>-0.35183981750885263</v>
      </c>
      <c r="M41" s="35" t="s">
        <v>16</v>
      </c>
      <c r="N41" s="36"/>
      <c r="T41" s="27" t="s">
        <v>6</v>
      </c>
      <c r="U41" s="27" t="s">
        <v>7</v>
      </c>
      <c r="V41" s="27" t="s">
        <v>8</v>
      </c>
      <c r="W41" s="27" t="s">
        <v>9</v>
      </c>
    </row>
    <row r="42" spans="1:23" ht="16.2" thickBot="1" x14ac:dyDescent="0.35">
      <c r="A42" t="s">
        <v>16</v>
      </c>
      <c r="B42" s="5">
        <v>0.59996625611607901</v>
      </c>
      <c r="C42" s="5">
        <v>0.25</v>
      </c>
      <c r="D42">
        <v>1</v>
      </c>
      <c r="E42">
        <f t="shared" si="7"/>
        <v>0.50008497394614115</v>
      </c>
      <c r="F42">
        <f t="shared" si="8"/>
        <v>-0.49991502605385885</v>
      </c>
      <c r="M42" s="23" t="s">
        <v>22</v>
      </c>
      <c r="N42" s="24" t="s">
        <v>23</v>
      </c>
      <c r="S42" t="s">
        <v>16</v>
      </c>
      <c r="T42">
        <v>7112</v>
      </c>
      <c r="U42">
        <v>6961</v>
      </c>
      <c r="V42">
        <v>11854</v>
      </c>
      <c r="W42">
        <v>27844</v>
      </c>
    </row>
    <row r="43" spans="1:23" x14ac:dyDescent="0.3">
      <c r="B43" s="4"/>
      <c r="C43" s="4"/>
      <c r="M43" s="19">
        <f>N43*2</f>
        <v>0</v>
      </c>
      <c r="N43" s="20">
        <v>0</v>
      </c>
      <c r="P43" s="37" t="s">
        <v>24</v>
      </c>
      <c r="Q43" s="38"/>
      <c r="T43" s="8" t="s">
        <v>25</v>
      </c>
      <c r="U43" s="8" t="s">
        <v>26</v>
      </c>
    </row>
    <row r="44" spans="1:23" x14ac:dyDescent="0.3">
      <c r="A44" t="s">
        <v>20</v>
      </c>
      <c r="B44" s="28">
        <v>0.3705629198583591</v>
      </c>
      <c r="C44" s="28">
        <v>1.1110389050531153</v>
      </c>
      <c r="M44" s="19">
        <v>0.25</v>
      </c>
      <c r="N44" s="20">
        <v>0.59996625611607901</v>
      </c>
      <c r="P44" s="23" t="s">
        <v>27</v>
      </c>
      <c r="Q44" s="24" t="s">
        <v>28</v>
      </c>
      <c r="S44" s="8" t="s">
        <v>29</v>
      </c>
      <c r="T44" s="21">
        <f>T42/0.85</f>
        <v>8367.0588235294126</v>
      </c>
      <c r="U44" s="21">
        <f>U42/0.36</f>
        <v>19336.111111111113</v>
      </c>
    </row>
    <row r="45" spans="1:23" ht="16.2" thickBot="1" x14ac:dyDescent="0.35">
      <c r="M45" s="17">
        <v>0.35580000000000001</v>
      </c>
      <c r="N45" s="18">
        <v>0.8538</v>
      </c>
      <c r="P45" s="25">
        <f>M45-M44</f>
        <v>0.10580000000000001</v>
      </c>
      <c r="Q45" s="26">
        <f>N45-N44</f>
        <v>0.25383374388392099</v>
      </c>
      <c r="S45" s="8" t="s">
        <v>30</v>
      </c>
      <c r="T45" s="21">
        <f>V42-T44</f>
        <v>3486.9411764705874</v>
      </c>
      <c r="U45" s="21">
        <f>W42-U44</f>
        <v>8507.8888888888869</v>
      </c>
    </row>
    <row r="47" spans="1:23" x14ac:dyDescent="0.3">
      <c r="A47" s="1" t="s">
        <v>5</v>
      </c>
      <c r="B47" s="2" t="s">
        <v>10</v>
      </c>
      <c r="C47" s="2" t="s">
        <v>11</v>
      </c>
      <c r="D47" s="2" t="s">
        <v>17</v>
      </c>
      <c r="E47" s="2" t="s">
        <v>18</v>
      </c>
      <c r="F47" s="2" t="s">
        <v>19</v>
      </c>
    </row>
    <row r="48" spans="1:23" x14ac:dyDescent="0.3">
      <c r="A48" t="s">
        <v>12</v>
      </c>
      <c r="B48" s="5">
        <v>0.3</v>
      </c>
      <c r="C48" s="5">
        <v>0.8</v>
      </c>
      <c r="D48">
        <v>1</v>
      </c>
      <c r="E48">
        <f>$B$54*B48+$C$54*C48</f>
        <v>0.58630158317865122</v>
      </c>
      <c r="F48">
        <f>E48-D48</f>
        <v>-0.41369841682134878</v>
      </c>
    </row>
    <row r="49" spans="1:6" x14ac:dyDescent="0.3">
      <c r="A49" t="s">
        <v>13</v>
      </c>
      <c r="B49" s="5">
        <v>0.74995838188779762</v>
      </c>
      <c r="C49" s="5">
        <v>0.64992614475627775</v>
      </c>
      <c r="D49">
        <v>1</v>
      </c>
      <c r="E49">
        <f t="shared" ref="E49:E52" si="9">$B$54*B49+$C$54*C49</f>
        <v>1</v>
      </c>
      <c r="F49">
        <f t="shared" ref="F49:F52" si="10">E49-D49</f>
        <v>0</v>
      </c>
    </row>
    <row r="50" spans="1:6" x14ac:dyDescent="0.3">
      <c r="A50" t="s">
        <v>14</v>
      </c>
      <c r="B50" s="5">
        <v>0.899990355868454</v>
      </c>
      <c r="C50" s="5">
        <v>0.2</v>
      </c>
      <c r="D50">
        <v>1</v>
      </c>
      <c r="E50">
        <f t="shared" si="9"/>
        <v>1</v>
      </c>
      <c r="F50">
        <f t="shared" si="10"/>
        <v>0</v>
      </c>
    </row>
    <row r="51" spans="1:6" x14ac:dyDescent="0.3">
      <c r="A51" t="s">
        <v>15</v>
      </c>
      <c r="B51" s="5">
        <v>0.25</v>
      </c>
      <c r="C51" s="5">
        <v>0.5</v>
      </c>
      <c r="D51">
        <v>1</v>
      </c>
      <c r="E51">
        <f t="shared" si="9"/>
        <v>0.43109262439067586</v>
      </c>
      <c r="F51">
        <f t="shared" si="10"/>
        <v>-0.56890737560932414</v>
      </c>
    </row>
    <row r="52" spans="1:6" x14ac:dyDescent="0.3">
      <c r="A52" s="6" t="s">
        <v>16</v>
      </c>
      <c r="B52" s="5">
        <v>0.59996625611607901</v>
      </c>
      <c r="C52" s="5">
        <v>0.25</v>
      </c>
      <c r="D52">
        <v>1</v>
      </c>
      <c r="E52">
        <f t="shared" si="9"/>
        <v>0.70688283055991008</v>
      </c>
      <c r="F52">
        <f t="shared" si="10"/>
        <v>-0.29311716944008992</v>
      </c>
    </row>
    <row r="53" spans="1:6" x14ac:dyDescent="0.3">
      <c r="B53" s="4"/>
      <c r="C53" s="4"/>
    </row>
    <row r="54" spans="1:6" x14ac:dyDescent="0.3">
      <c r="A54" t="s">
        <v>20</v>
      </c>
      <c r="B54" s="28">
        <v>1.0344661584643022</v>
      </c>
      <c r="C54" s="28">
        <v>0.34495216954920066</v>
      </c>
    </row>
  </sheetData>
  <mergeCells count="4">
    <mergeCell ref="M35:N35"/>
    <mergeCell ref="M41:N41"/>
    <mergeCell ref="P37:Q37"/>
    <mergeCell ref="P43:Q4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Prepared By</vt:lpstr>
      <vt:lpstr>Per Bed 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Bader Al-Hilawani</dc:creator>
  <cp:keywords/>
  <dc:description/>
  <cp:lastModifiedBy>Bader Al-Hilawani</cp:lastModifiedBy>
  <cp:revision/>
  <dcterms:created xsi:type="dcterms:W3CDTF">2015-01-07T17:39:39Z</dcterms:created>
  <dcterms:modified xsi:type="dcterms:W3CDTF">2024-08-19T00:27:01Z</dcterms:modified>
  <cp:category/>
  <cp:contentStatus/>
</cp:coreProperties>
</file>