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alhi\OneDrive\Desktop\UofT First Year\Second Semester\MIE1623-Healthcare Engineering\ALL PROJECTS - Copy\MIE1623 - Healthcare OP Engineering\Assignment 3 - due 01.03.2023\"/>
    </mc:Choice>
  </mc:AlternateContent>
  <xr:revisionPtr revIDLastSave="0" documentId="8_{7FA09958-CF00-4525-B9DE-342A71F6043E}" xr6:coauthVersionLast="47" xr6:coauthVersionMax="47" xr10:uidLastSave="{00000000-0000-0000-0000-000000000000}"/>
  <bookViews>
    <workbookView xWindow="-108" yWindow="-108" windowWidth="23256" windowHeight="12576" tabRatio="672" xr2:uid="{00000000-000D-0000-FFFF-FFFF00000000}"/>
  </bookViews>
  <sheets>
    <sheet name="Title" sheetId="39" r:id="rId1"/>
    <sheet name="Xena" sheetId="1" r:id="rId2"/>
    <sheet name="Answer Report 3" sheetId="34" state="hidden" r:id="rId3"/>
    <sheet name="Without Cancellations" sheetId="22" r:id="rId4"/>
    <sheet name="With Weekend" sheetId="24" r:id="rId5"/>
    <sheet name="No Cancellation Cap" sheetId="26" r:id="rId6"/>
    <sheet name="Model 1 - Cancellations" sheetId="23" r:id="rId7"/>
    <sheet name="Model 2 - Cancellations" sheetId="40" r:id="rId8"/>
  </sheets>
  <definedNames>
    <definedName name="MaxX" localSheetId="6">'Model 1 - Cancellations'!#REF!</definedName>
    <definedName name="MaxX" localSheetId="5">'No Cancellation Cap'!#REF!</definedName>
    <definedName name="MaxX" localSheetId="4">'With Weekend'!#REF!</definedName>
    <definedName name="MaxX" localSheetId="3">'Without Cancellations'!#REF!</definedName>
    <definedName name="MaxX">Xena!$B$4</definedName>
    <definedName name="Mean" localSheetId="6">'Model 1 - Cancellations'!$B$1</definedName>
    <definedName name="Mean" localSheetId="5">'No Cancellation Cap'!$B$1</definedName>
    <definedName name="Mean" localSheetId="4">'With Weekend'!$B$1</definedName>
    <definedName name="Mean" localSheetId="3">'Without Cancellations'!$B$1</definedName>
    <definedName name="Mean">Xena!$B$1</definedName>
    <definedName name="MinX" localSheetId="6">'Model 1 - Cancellations'!#REF!</definedName>
    <definedName name="MinX" localSheetId="5">'No Cancellation Cap'!#REF!</definedName>
    <definedName name="MinX" localSheetId="4">'With Weekend'!#REF!</definedName>
    <definedName name="MinX" localSheetId="3">'Without Cancellations'!#REF!</definedName>
    <definedName name="MinX">Xena!$B$3</definedName>
    <definedName name="solver_adj" localSheetId="6" hidden="1">'Model 1 - Cancellations'!$H$3:$M$33</definedName>
    <definedName name="solver_adj" localSheetId="7" hidden="1">'Model 2 - Cancellations'!$C$3:$G$32</definedName>
    <definedName name="solver_adj" localSheetId="5" hidden="1">'No Cancellation Cap'!$H$3:$M$33</definedName>
    <definedName name="solver_adj" localSheetId="4" hidden="1">'With Weekend'!$H$3:$M$33</definedName>
    <definedName name="solver_adj" localSheetId="3" hidden="1">'Without Cancellations'!$H$3:$L$33</definedName>
    <definedName name="solver_cvg" localSheetId="6" hidden="1">0.0001</definedName>
    <definedName name="solver_cvg" localSheetId="7" hidden="1">0.0001</definedName>
    <definedName name="solver_cvg" localSheetId="5" hidden="1">0.0001</definedName>
    <definedName name="solver_cvg" localSheetId="4" hidden="1">0.0001</definedName>
    <definedName name="solver_cvg" localSheetId="3" hidden="1">0.0001</definedName>
    <definedName name="solver_drv" localSheetId="6" hidden="1">1</definedName>
    <definedName name="solver_drv" localSheetId="7" hidden="1">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eng" localSheetId="6" hidden="1">1</definedName>
    <definedName name="solver_eng" localSheetId="7" hidden="1">3</definedName>
    <definedName name="solver_eng" localSheetId="5" hidden="1">1</definedName>
    <definedName name="solver_eng" localSheetId="4" hidden="1">1</definedName>
    <definedName name="solver_eng" localSheetId="3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itr" localSheetId="6" hidden="1">2147483647</definedName>
    <definedName name="solver_itr" localSheetId="7" hidden="1">2147483647</definedName>
    <definedName name="solver_itr" localSheetId="5" hidden="1">2147483647</definedName>
    <definedName name="solver_itr" localSheetId="4" hidden="1">2147483647</definedName>
    <definedName name="solver_itr" localSheetId="3" hidden="1">2147483647</definedName>
    <definedName name="solver_lhs1" localSheetId="6" hidden="1">'Model 1 - Cancellations'!$H$34:$L$34</definedName>
    <definedName name="solver_lhs1" localSheetId="7" hidden="1">'Model 2 - Cancellations'!$C$33:$G$33</definedName>
    <definedName name="solver_lhs1" localSheetId="5" hidden="1">'No Cancellation Cap'!$H$34:$L$34</definedName>
    <definedName name="solver_lhs1" localSheetId="4" hidden="1">'With Weekend'!$H$34:$M$34</definedName>
    <definedName name="solver_lhs1" localSheetId="3" hidden="1">'Without Cancellations'!$H$34:$L$34</definedName>
    <definedName name="solver_lhs2" localSheetId="6" hidden="1">'Model 1 - Cancellations'!$H$3:$L$3</definedName>
    <definedName name="solver_lhs2" localSheetId="7" hidden="1">'Model 2 - Cancellations'!$C$3:$G$32</definedName>
    <definedName name="solver_lhs2" localSheetId="5" hidden="1">'No Cancellation Cap'!$H$3:$L$3</definedName>
    <definedName name="solver_lhs2" localSheetId="4" hidden="1">'With Weekend'!$H$3:$M$3</definedName>
    <definedName name="solver_lhs2" localSheetId="3" hidden="1">'Without Cancellations'!$H$3:$L$3</definedName>
    <definedName name="solver_lhs3" localSheetId="6" hidden="1">'Model 1 - Cancellations'!$H$3:$L$3</definedName>
    <definedName name="solver_lhs3" localSheetId="7" hidden="1">'Model 2 - Cancellations'!$H$3:$H$32</definedName>
    <definedName name="solver_lhs3" localSheetId="5" hidden="1">'No Cancellation Cap'!$H$3:$L$3</definedName>
    <definedName name="solver_lhs3" localSheetId="4" hidden="1">'With Weekend'!$H$3:$M$3</definedName>
    <definedName name="solver_lhs3" localSheetId="3" hidden="1">'Without Cancellations'!$H$3:$L$3</definedName>
    <definedName name="solver_lhs4" localSheetId="6" hidden="1">'Model 1 - Cancellations'!$H$4:$M$33</definedName>
    <definedName name="solver_lhs4" localSheetId="7" hidden="1">'Model 2 - Cancellations'!$H$3:$H$32</definedName>
    <definedName name="solver_lhs4" localSheetId="5" hidden="1">'No Cancellation Cap'!$H$4:$M$33</definedName>
    <definedName name="solver_lhs4" localSheetId="4" hidden="1">'With Weekend'!$H$4:$L$33</definedName>
    <definedName name="solver_lhs4" localSheetId="3" hidden="1">'Without Cancellations'!$H$4:$L$33</definedName>
    <definedName name="solver_lhs5" localSheetId="6" hidden="1">'Model 1 - Cancellations'!$M$34</definedName>
    <definedName name="solver_lhs5" localSheetId="7" hidden="1">'Model 2 - Cancellations'!$H$3:$H$32</definedName>
    <definedName name="solver_lhs5" localSheetId="5" hidden="1">'No Cancellation Cap'!$M$34</definedName>
    <definedName name="solver_lhs5" localSheetId="4" hidden="1">'With Weekend'!$P$4:$P$33</definedName>
    <definedName name="solver_lhs5" localSheetId="3" hidden="1">'Without Cancellations'!$O$4:$O$33</definedName>
    <definedName name="solver_lhs6" localSheetId="6" hidden="1">'Model 1 - Cancellations'!$P$4:$P$33</definedName>
    <definedName name="solver_lhs6" localSheetId="5" hidden="1">'No Cancellation Cap'!$P$4:$P$33</definedName>
    <definedName name="solver_lhs6" localSheetId="4" hidden="1">'With Weekend'!$P$4:$P$33</definedName>
    <definedName name="solver_lhs6" localSheetId="3" hidden="1">'Without Cancellations'!$O$4:$O$33</definedName>
    <definedName name="solver_lhs7" localSheetId="6" hidden="1">'Model 1 - Cancellations'!$S$25</definedName>
    <definedName name="solver_lhs7" localSheetId="5" hidden="1">'No Cancellation Cap'!$S$25</definedName>
    <definedName name="solver_lhs7" localSheetId="4" hidden="1">'With Weekend'!$P$4:$P$33</definedName>
    <definedName name="solver_lhs7" localSheetId="3" hidden="1">'Without Cancellations'!$O$4:$O$33</definedName>
    <definedName name="solver_lhs8" localSheetId="6" hidden="1">'Model 1 - Cancellations'!$P$4:$P$33</definedName>
    <definedName name="solver_lhs8" localSheetId="5" hidden="1">'No Cancellation Cap'!$P$4:$P$33</definedName>
    <definedName name="solver_lhs8" localSheetId="4" hidden="1">'With Weekend'!$P$4:$P$33</definedName>
    <definedName name="solver_lhs8" localSheetId="3" hidden="1">'Without Cancellations'!$O$4:$O$33</definedName>
    <definedName name="solver_lhs9" localSheetId="6" hidden="1">'Model 1 - Cancellations'!$P$4:$P$33</definedName>
    <definedName name="solver_lhs9" localSheetId="5" hidden="1">'No Cancellation Cap'!$P$4:$P$33</definedName>
    <definedName name="solver_lhs9" localSheetId="4" hidden="1">'With Weekend'!$P$4:$P$33</definedName>
    <definedName name="solver_lhs9" localSheetId="3" hidden="1">'Without Cancellations'!$O$4:$O$33</definedName>
    <definedName name="solver_lin" localSheetId="7" hidden="1">2</definedName>
    <definedName name="solver_mip" localSheetId="6" hidden="1">2147483647</definedName>
    <definedName name="solver_mip" localSheetId="7" hidden="1">2147483647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ni" localSheetId="6" hidden="1">30</definedName>
    <definedName name="solver_mni" localSheetId="7" hidden="1">30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rt" localSheetId="6" hidden="1">0.075</definedName>
    <definedName name="solver_mrt" localSheetId="7" hidden="1">0.075</definedName>
    <definedName name="solver_mrt" localSheetId="5" hidden="1">0.075</definedName>
    <definedName name="solver_mrt" localSheetId="4" hidden="1">0.075</definedName>
    <definedName name="solver_mrt" localSheetId="3" hidden="1">0.075</definedName>
    <definedName name="solver_msl" localSheetId="6" hidden="1">2</definedName>
    <definedName name="solver_msl" localSheetId="7" hidden="1">2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neg" localSheetId="6" hidden="1">1</definedName>
    <definedName name="solver_neg" localSheetId="7" hidden="1">2</definedName>
    <definedName name="solver_neg" localSheetId="5" hidden="1">1</definedName>
    <definedName name="solver_neg" localSheetId="4" hidden="1">1</definedName>
    <definedName name="solver_neg" localSheetId="3" hidden="1">1</definedName>
    <definedName name="solver_nod" localSheetId="6" hidden="1">2147483647</definedName>
    <definedName name="solver_nod" localSheetId="7" hidden="1">2147483647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um" localSheetId="6" hidden="1">7</definedName>
    <definedName name="solver_num" localSheetId="7" hidden="1">3</definedName>
    <definedName name="solver_num" localSheetId="5" hidden="1">7</definedName>
    <definedName name="solver_num" localSheetId="4" hidden="1">5</definedName>
    <definedName name="solver_num" localSheetId="3" hidden="1">5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opt" localSheetId="6" hidden="1">'Model 1 - Cancellations'!$S$20</definedName>
    <definedName name="solver_opt" localSheetId="7" hidden="1">'Model 2 - Cancellations'!$K$17</definedName>
    <definedName name="solver_opt" localSheetId="5" hidden="1">'No Cancellation Cap'!$S$20</definedName>
    <definedName name="solver_opt" localSheetId="4" hidden="1">'With Weekend'!$S$17</definedName>
    <definedName name="solver_opt" localSheetId="3" hidden="1">'Without Cancellations'!$R$17</definedName>
    <definedName name="solver_pre" localSheetId="6" hidden="1">0.000001</definedName>
    <definedName name="solver_pre" localSheetId="7" hidden="1">0.000001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rbv" localSheetId="6" hidden="1">1</definedName>
    <definedName name="solver_rbv" localSheetId="7" hidden="1">1</definedName>
    <definedName name="solver_rbv" localSheetId="5" hidden="1">1</definedName>
    <definedName name="solver_rbv" localSheetId="4" hidden="1">1</definedName>
    <definedName name="solver_rbv" localSheetId="3" hidden="1">1</definedName>
    <definedName name="solver_rel1" localSheetId="6" hidden="1">1</definedName>
    <definedName name="solver_rel1" localSheetId="7" hidden="1">3</definedName>
    <definedName name="solver_rel1" localSheetId="5" hidden="1">1</definedName>
    <definedName name="solver_rel1" localSheetId="4" hidden="1">1</definedName>
    <definedName name="solver_rel1" localSheetId="3" hidden="1">1</definedName>
    <definedName name="solver_rel2" localSheetId="6" hidden="1">1</definedName>
    <definedName name="solver_rel2" localSheetId="7" hidden="1">5</definedName>
    <definedName name="solver_rel2" localSheetId="5" hidden="1">1</definedName>
    <definedName name="solver_rel2" localSheetId="4" hidden="1">1</definedName>
    <definedName name="solver_rel2" localSheetId="3" hidden="1">1</definedName>
    <definedName name="solver_rel3" localSheetId="6" hidden="1">4</definedName>
    <definedName name="solver_rel3" localSheetId="7" hidden="1">1</definedName>
    <definedName name="solver_rel3" localSheetId="5" hidden="1">4</definedName>
    <definedName name="solver_rel3" localSheetId="4" hidden="1">4</definedName>
    <definedName name="solver_rel3" localSheetId="3" hidden="1">4</definedName>
    <definedName name="solver_rel4" localSheetId="6" hidden="1">5</definedName>
    <definedName name="solver_rel4" localSheetId="7" hidden="1">1</definedName>
    <definedName name="solver_rel4" localSheetId="5" hidden="1">5</definedName>
    <definedName name="solver_rel4" localSheetId="4" hidden="1">5</definedName>
    <definedName name="solver_rel4" localSheetId="3" hidden="1">5</definedName>
    <definedName name="solver_rel5" localSheetId="6" hidden="1">1</definedName>
    <definedName name="solver_rel5" localSheetId="7" hidden="1">3</definedName>
    <definedName name="solver_rel5" localSheetId="5" hidden="1">1</definedName>
    <definedName name="solver_rel5" localSheetId="4" hidden="1">2</definedName>
    <definedName name="solver_rel5" localSheetId="3" hidden="1">2</definedName>
    <definedName name="solver_rel6" localSheetId="6" hidden="1">2</definedName>
    <definedName name="solver_rel6" localSheetId="5" hidden="1">2</definedName>
    <definedName name="solver_rel6" localSheetId="4" hidden="1">2</definedName>
    <definedName name="solver_rel6" localSheetId="3" hidden="1">2</definedName>
    <definedName name="solver_rel7" localSheetId="6" hidden="1">2</definedName>
    <definedName name="solver_rel7" localSheetId="5" hidden="1">2</definedName>
    <definedName name="solver_rel7" localSheetId="4" hidden="1">2</definedName>
    <definedName name="solver_rel7" localSheetId="3" hidden="1">2</definedName>
    <definedName name="solver_rel8" localSheetId="6" hidden="1">2</definedName>
    <definedName name="solver_rel8" localSheetId="5" hidden="1">2</definedName>
    <definedName name="solver_rel8" localSheetId="4" hidden="1">2</definedName>
    <definedName name="solver_rel8" localSheetId="3" hidden="1">2</definedName>
    <definedName name="solver_rel9" localSheetId="6" hidden="1">2</definedName>
    <definedName name="solver_rel9" localSheetId="5" hidden="1">2</definedName>
    <definedName name="solver_rel9" localSheetId="4" hidden="1">2</definedName>
    <definedName name="solver_rel9" localSheetId="3" hidden="1">2</definedName>
    <definedName name="solver_rhs1" localSheetId="6" hidden="1">'Model 1 - Cancellations'!$H$35:$L$35</definedName>
    <definedName name="solver_rhs1" localSheetId="7" hidden="1">840</definedName>
    <definedName name="solver_rhs1" localSheetId="5" hidden="1">'No Cancellation Cap'!$H$35:$L$35</definedName>
    <definedName name="solver_rhs1" localSheetId="4" hidden="1">'With Weekend'!$H$35:$M$35</definedName>
    <definedName name="solver_rhs1" localSheetId="3" hidden="1">'Without Cancellations'!$H$35:$L$35</definedName>
    <definedName name="solver_rhs2" localSheetId="6" hidden="1">'Model 1 - Cancellations'!$H$2:$L$2</definedName>
    <definedName name="solver_rhs2" localSheetId="7" hidden="1">"binary"</definedName>
    <definedName name="solver_rhs2" localSheetId="5" hidden="1">'No Cancellation Cap'!$H$2:$L$2</definedName>
    <definedName name="solver_rhs2" localSheetId="4" hidden="1">'With Weekend'!$H$2:$M$2</definedName>
    <definedName name="solver_rhs2" localSheetId="3" hidden="1">'Without Cancellations'!$H$2:$L$2</definedName>
    <definedName name="solver_rhs3" localSheetId="6" hidden="1">"integer"</definedName>
    <definedName name="solver_rhs3" localSheetId="7" hidden="1">1</definedName>
    <definedName name="solver_rhs3" localSheetId="5" hidden="1">"integer"</definedName>
    <definedName name="solver_rhs3" localSheetId="4" hidden="1">"integer"</definedName>
    <definedName name="solver_rhs3" localSheetId="3" hidden="1">"integer"</definedName>
    <definedName name="solver_rhs4" localSheetId="6" hidden="1">"binary"</definedName>
    <definedName name="solver_rhs4" localSheetId="7" hidden="1">1</definedName>
    <definedName name="solver_rhs4" localSheetId="5" hidden="1">"binary"</definedName>
    <definedName name="solver_rhs4" localSheetId="4" hidden="1">"binary"</definedName>
    <definedName name="solver_rhs4" localSheetId="3" hidden="1">"binary"</definedName>
    <definedName name="solver_rhs5" localSheetId="6" hidden="1">'Model 1 - Cancellations'!$S$10</definedName>
    <definedName name="solver_rhs5" localSheetId="7" hidden="1">0</definedName>
    <definedName name="solver_rhs5" localSheetId="5" hidden="1">'No Cancellation Cap'!$S$10</definedName>
    <definedName name="solver_rhs5" localSheetId="4" hidden="1">1</definedName>
    <definedName name="solver_rhs5" localSheetId="3" hidden="1">1</definedName>
    <definedName name="solver_rhs6" localSheetId="6" hidden="1">1</definedName>
    <definedName name="solver_rhs6" localSheetId="5" hidden="1">1</definedName>
    <definedName name="solver_rhs6" localSheetId="4" hidden="1">1</definedName>
    <definedName name="solver_rhs6" localSheetId="3" hidden="1">1</definedName>
    <definedName name="solver_rhs7" localSheetId="6" hidden="1">'Model 1 - Cancellations'!$O$34</definedName>
    <definedName name="solver_rhs7" localSheetId="5" hidden="1">'No Cancellation Cap'!$O$34</definedName>
    <definedName name="solver_rhs7" localSheetId="4" hidden="1">1</definedName>
    <definedName name="solver_rhs7" localSheetId="3" hidden="1">1</definedName>
    <definedName name="solver_rhs8" localSheetId="6" hidden="1">1</definedName>
    <definedName name="solver_rhs8" localSheetId="5" hidden="1">1</definedName>
    <definedName name="solver_rhs8" localSheetId="4" hidden="1">1</definedName>
    <definedName name="solver_rhs8" localSheetId="3" hidden="1">1</definedName>
    <definedName name="solver_rhs9" localSheetId="6" hidden="1">1</definedName>
    <definedName name="solver_rhs9" localSheetId="5" hidden="1">1</definedName>
    <definedName name="solver_rhs9" localSheetId="4" hidden="1">1</definedName>
    <definedName name="solver_rhs9" localSheetId="3" hidden="1">1</definedName>
    <definedName name="solver_rlx" localSheetId="6" hidden="1">2</definedName>
    <definedName name="solver_rlx" localSheetId="7" hidden="1">2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sd" localSheetId="6" hidden="1">0</definedName>
    <definedName name="solver_rsd" localSheetId="7" hidden="1">0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scl" localSheetId="6" hidden="1">1</definedName>
    <definedName name="solver_scl" localSheetId="7" hidden="1">2</definedName>
    <definedName name="solver_scl" localSheetId="5" hidden="1">1</definedName>
    <definedName name="solver_scl" localSheetId="4" hidden="1">1</definedName>
    <definedName name="solver_scl" localSheetId="3" hidden="1">1</definedName>
    <definedName name="solver_sho" localSheetId="6" hidden="1">2</definedName>
    <definedName name="solver_sho" localSheetId="7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sz" localSheetId="6" hidden="1">100</definedName>
    <definedName name="solver_ssz" localSheetId="7" hidden="1">100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tim" localSheetId="6" hidden="1">2147483647</definedName>
    <definedName name="solver_tim" localSheetId="7" hidden="1">2147483647</definedName>
    <definedName name="solver_tim" localSheetId="5" hidden="1">2147483647</definedName>
    <definedName name="solver_tim" localSheetId="4" hidden="1">2147483647</definedName>
    <definedName name="solver_tim" localSheetId="3" hidden="1">2147483647</definedName>
    <definedName name="solver_tol" localSheetId="6" hidden="1">0.01</definedName>
    <definedName name="solver_tol" localSheetId="7" hidden="1">0.01</definedName>
    <definedName name="solver_tol" localSheetId="5" hidden="1">0.01</definedName>
    <definedName name="solver_tol" localSheetId="4" hidden="1">0.01</definedName>
    <definedName name="solver_tol" localSheetId="3" hidden="1">0.01</definedName>
    <definedName name="solver_typ" localSheetId="6" hidden="1">2</definedName>
    <definedName name="solver_typ" localSheetId="7" hidden="1">2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val" localSheetId="6" hidden="1">0</definedName>
    <definedName name="solver_val" localSheetId="7" hidden="1">0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er" localSheetId="6" hidden="1">3</definedName>
    <definedName name="solver_ver" localSheetId="7" hidden="1">3</definedName>
    <definedName name="solver_ver" localSheetId="5" hidden="1">3</definedName>
    <definedName name="solver_ver" localSheetId="4" hidden="1">3</definedName>
    <definedName name="solver_ver" localSheetId="3" hidden="1">3</definedName>
    <definedName name="StDev" localSheetId="6">'Model 1 - Cancellations'!#REF!</definedName>
    <definedName name="StDev" localSheetId="5">'No Cancellation Cap'!#REF!</definedName>
    <definedName name="StDev" localSheetId="4">'With Weekend'!#REF!</definedName>
    <definedName name="StDev" localSheetId="3">'Without Cancellations'!#REF!</definedName>
    <definedName name="StDev">Xena!$B$2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6" i="23" l="1"/>
  <c r="K35" i="23"/>
  <c r="K34" i="23"/>
  <c r="H3" i="40"/>
  <c r="H4" i="40"/>
  <c r="H5" i="40"/>
  <c r="H6" i="40"/>
  <c r="H7" i="40"/>
  <c r="H8" i="40"/>
  <c r="H9" i="40"/>
  <c r="H10" i="40"/>
  <c r="H11" i="40"/>
  <c r="H12" i="40"/>
  <c r="H13" i="40"/>
  <c r="C33" i="40" a="1"/>
  <c r="C33" i="40"/>
  <c r="C38" i="40"/>
  <c r="D33" i="40" a="1"/>
  <c r="D33" i="40"/>
  <c r="D38" i="40"/>
  <c r="E33" i="40" a="1"/>
  <c r="E33" i="40"/>
  <c r="E38" i="40"/>
  <c r="F33" i="40" a="1"/>
  <c r="F33" i="40"/>
  <c r="F38" i="40"/>
  <c r="G33" i="40" a="1"/>
  <c r="G33" i="40"/>
  <c r="G38" i="40"/>
  <c r="C39" i="40"/>
  <c r="D39" i="40"/>
  <c r="E39" i="40"/>
  <c r="F39" i="40"/>
  <c r="G39" i="40"/>
  <c r="K13" i="40"/>
  <c r="H14" i="40"/>
  <c r="K14" i="40"/>
  <c r="H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H28" i="40"/>
  <c r="H29" i="40"/>
  <c r="H30" i="40"/>
  <c r="H31" i="40"/>
  <c r="H32" i="40"/>
  <c r="C35" i="40"/>
  <c r="K15" i="40"/>
  <c r="C40" i="40"/>
  <c r="D40" i="40"/>
  <c r="E40" i="40"/>
  <c r="F40" i="40"/>
  <c r="G40" i="40"/>
  <c r="K16" i="40"/>
  <c r="K17" i="40"/>
  <c r="C34" i="40"/>
  <c r="D34" i="40"/>
  <c r="E34" i="40"/>
  <c r="F34" i="40"/>
  <c r="G34" i="40"/>
  <c r="H36" i="22"/>
  <c r="I36" i="22"/>
  <c r="J36" i="22"/>
  <c r="K36" i="22"/>
  <c r="L36" i="22"/>
  <c r="R1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M34" i="24"/>
  <c r="M39" i="24"/>
  <c r="M40" i="24"/>
  <c r="M40" i="26"/>
  <c r="L34" i="26"/>
  <c r="L39" i="26"/>
  <c r="L40" i="26"/>
  <c r="K34" i="26"/>
  <c r="K39" i="26"/>
  <c r="K40" i="26"/>
  <c r="J34" i="26"/>
  <c r="J39" i="26"/>
  <c r="J40" i="26"/>
  <c r="I34" i="26"/>
  <c r="I39" i="26"/>
  <c r="I40" i="26"/>
  <c r="H34" i="26"/>
  <c r="H39" i="26"/>
  <c r="H40" i="26"/>
  <c r="M34" i="26"/>
  <c r="M37" i="26"/>
  <c r="M38" i="26"/>
  <c r="L37" i="26"/>
  <c r="L38" i="26"/>
  <c r="K37" i="26"/>
  <c r="K38" i="26"/>
  <c r="J37" i="26"/>
  <c r="J38" i="26"/>
  <c r="I37" i="26"/>
  <c r="I38" i="26"/>
  <c r="H37" i="26"/>
  <c r="H38" i="26"/>
  <c r="M36" i="26"/>
  <c r="L36" i="26"/>
  <c r="K36" i="26"/>
  <c r="J36" i="26"/>
  <c r="I36" i="26"/>
  <c r="H36" i="26"/>
  <c r="M35" i="26"/>
  <c r="L35" i="26"/>
  <c r="K35" i="26"/>
  <c r="J35" i="26"/>
  <c r="I35" i="26"/>
  <c r="H35" i="26"/>
  <c r="O34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P33" i="26"/>
  <c r="P32" i="26"/>
  <c r="P31" i="26"/>
  <c r="P30" i="26"/>
  <c r="P29" i="26"/>
  <c r="P28" i="26"/>
  <c r="P27" i="26"/>
  <c r="P26" i="26"/>
  <c r="S12" i="26"/>
  <c r="S25" i="26"/>
  <c r="P25" i="26"/>
  <c r="P24" i="26"/>
  <c r="P23" i="26"/>
  <c r="P22" i="26"/>
  <c r="P21" i="26"/>
  <c r="S16" i="26"/>
  <c r="S17" i="26"/>
  <c r="S18" i="26"/>
  <c r="S19" i="26"/>
  <c r="S20" i="26"/>
  <c r="P20" i="26"/>
  <c r="P19" i="26"/>
  <c r="P18" i="26"/>
  <c r="P17" i="26"/>
  <c r="P16" i="26"/>
  <c r="P15" i="26"/>
  <c r="P14" i="26"/>
  <c r="P13" i="26"/>
  <c r="P12" i="26"/>
  <c r="S11" i="26"/>
  <c r="P11" i="26"/>
  <c r="S10" i="26"/>
  <c r="P10" i="26"/>
  <c r="S9" i="26"/>
  <c r="P9" i="26"/>
  <c r="P8" i="26"/>
  <c r="P7" i="26"/>
  <c r="P6" i="26"/>
  <c r="P5" i="26"/>
  <c r="P4" i="26"/>
  <c r="N3" i="26"/>
  <c r="S12" i="23"/>
  <c r="H34" i="23"/>
  <c r="I34" i="23"/>
  <c r="J34" i="23"/>
  <c r="L34" i="23"/>
  <c r="S25" i="23"/>
  <c r="M34" i="23"/>
  <c r="S11" i="23"/>
  <c r="S10" i="23"/>
  <c r="S9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4" i="23"/>
  <c r="H39" i="23"/>
  <c r="H40" i="23"/>
  <c r="I39" i="23"/>
  <c r="I40" i="23"/>
  <c r="J39" i="23"/>
  <c r="J40" i="23"/>
  <c r="K39" i="23"/>
  <c r="K40" i="23"/>
  <c r="L39" i="23"/>
  <c r="L40" i="23"/>
  <c r="M40" i="23"/>
  <c r="S19" i="23"/>
  <c r="H37" i="23"/>
  <c r="H38" i="23"/>
  <c r="I37" i="23"/>
  <c r="I38" i="23"/>
  <c r="J37" i="23"/>
  <c r="J38" i="23"/>
  <c r="K37" i="23"/>
  <c r="K38" i="23"/>
  <c r="L37" i="23"/>
  <c r="L38" i="23"/>
  <c r="M37" i="23"/>
  <c r="M38" i="23"/>
  <c r="S17" i="23"/>
  <c r="H36" i="23"/>
  <c r="I36" i="23"/>
  <c r="J36" i="23"/>
  <c r="L36" i="23"/>
  <c r="M36" i="23"/>
  <c r="S16" i="23"/>
  <c r="M35" i="23"/>
  <c r="M36" i="24"/>
  <c r="H34" i="24"/>
  <c r="H39" i="24"/>
  <c r="H40" i="24"/>
  <c r="I34" i="24"/>
  <c r="I39" i="24"/>
  <c r="I40" i="24"/>
  <c r="J34" i="24"/>
  <c r="J39" i="24"/>
  <c r="J40" i="24"/>
  <c r="K34" i="24"/>
  <c r="K39" i="24"/>
  <c r="K40" i="24"/>
  <c r="L34" i="24"/>
  <c r="L39" i="24"/>
  <c r="L40" i="24"/>
  <c r="S16" i="24"/>
  <c r="H37" i="24"/>
  <c r="H38" i="24"/>
  <c r="I37" i="24"/>
  <c r="I38" i="24"/>
  <c r="J37" i="24"/>
  <c r="J38" i="24"/>
  <c r="K37" i="24"/>
  <c r="K38" i="24"/>
  <c r="L37" i="24"/>
  <c r="L38" i="24"/>
  <c r="M38" i="24"/>
  <c r="S14" i="24"/>
  <c r="H36" i="24"/>
  <c r="I36" i="24"/>
  <c r="J36" i="24"/>
  <c r="K36" i="24"/>
  <c r="L36" i="24"/>
  <c r="S13" i="24"/>
  <c r="M35" i="24"/>
  <c r="L35" i="24"/>
  <c r="K35" i="24"/>
  <c r="J35" i="24"/>
  <c r="I35" i="24"/>
  <c r="H35" i="24"/>
  <c r="O34" i="24"/>
  <c r="N4" i="24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P33" i="24"/>
  <c r="P32" i="24"/>
  <c r="P31" i="24"/>
  <c r="P30" i="24"/>
  <c r="P29" i="24"/>
  <c r="P28" i="24"/>
  <c r="P27" i="24"/>
  <c r="P26" i="24"/>
  <c r="P25" i="24"/>
  <c r="P24" i="24"/>
  <c r="P23" i="24"/>
  <c r="P22" i="24"/>
  <c r="P21" i="24"/>
  <c r="P20" i="24"/>
  <c r="P19" i="24"/>
  <c r="P18" i="24"/>
  <c r="S17" i="24"/>
  <c r="P17" i="24"/>
  <c r="P16" i="24"/>
  <c r="P15" i="24"/>
  <c r="P14" i="24"/>
  <c r="P13" i="24"/>
  <c r="P12" i="24"/>
  <c r="P11" i="24"/>
  <c r="P10" i="24"/>
  <c r="P9" i="24"/>
  <c r="P8" i="24"/>
  <c r="P7" i="24"/>
  <c r="P6" i="24"/>
  <c r="P5" i="24"/>
  <c r="P4" i="24"/>
  <c r="N3" i="24"/>
  <c r="S18" i="23"/>
  <c r="S20" i="23"/>
  <c r="N3" i="23"/>
  <c r="L35" i="23"/>
  <c r="J35" i="23"/>
  <c r="I35" i="23"/>
  <c r="H35" i="23"/>
  <c r="O34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H34" i="22"/>
  <c r="H37" i="22"/>
  <c r="H38" i="22"/>
  <c r="I34" i="22"/>
  <c r="I37" i="22"/>
  <c r="I38" i="22"/>
  <c r="J34" i="22"/>
  <c r="J37" i="22"/>
  <c r="J38" i="22"/>
  <c r="K34" i="22"/>
  <c r="K37" i="22"/>
  <c r="K38" i="22"/>
  <c r="L34" i="22"/>
  <c r="L37" i="22"/>
  <c r="L38" i="22"/>
  <c r="R14" i="22"/>
  <c r="H39" i="22"/>
  <c r="H40" i="22"/>
  <c r="I39" i="22"/>
  <c r="I40" i="22"/>
  <c r="J39" i="22"/>
  <c r="J40" i="22"/>
  <c r="K39" i="22"/>
  <c r="K40" i="22"/>
  <c r="L39" i="22"/>
  <c r="L40" i="22"/>
  <c r="R16" i="22"/>
  <c r="R17" i="22"/>
  <c r="I35" i="22"/>
  <c r="J35" i="22"/>
  <c r="K35" i="22"/>
  <c r="L35" i="22"/>
  <c r="H35" i="22"/>
  <c r="N34" i="22"/>
  <c r="M34" i="22"/>
  <c r="M3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<sst xmlns="http://schemas.openxmlformats.org/spreadsheetml/2006/main" count="847" uniqueCount="335">
  <si>
    <t>Joyce Chen – 1003057577</t>
  </si>
  <si>
    <t>Ella Wang –1003795592</t>
  </si>
  <si>
    <t>Bader Al-Hilawani – 1009724498</t>
  </si>
  <si>
    <t>Patient ID</t>
  </si>
  <si>
    <t>OR Time</t>
  </si>
  <si>
    <t>Microsoft Excel 16.0 Answer Report</t>
  </si>
  <si>
    <t>Worksheet: [Joyce_Xena_ScheduledSurgeries_.xlsx]Without Cancellations</t>
  </si>
  <si>
    <t>Report Created: 2023-02-28 12:44:41 PM</t>
  </si>
  <si>
    <t>Result: Solver found an integer solution within tolerance.  All Constraints are satisfied.</t>
  </si>
  <si>
    <t>Solver Engine</t>
  </si>
  <si>
    <t>Engine: GRG Nonlinear</t>
  </si>
  <si>
    <t>Solution Time: 34.219 Seconds.</t>
  </si>
  <si>
    <t>Iterations: 2 Subproblems: 70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</si>
  <si>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</si>
  <si>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</si>
  <si>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</si>
  <si>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</si>
  <si>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</si>
  <si>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</si>
  <si>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</si>
  <si>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</si>
  <si>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</si>
  <si>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$R$17</t>
  </si>
  <si>
    <t>Total SUM Cost ($)</t>
  </si>
  <si>
    <t>Variable Cells</t>
  </si>
  <si>
    <t>Integer</t>
  </si>
  <si>
    <t>$H$3</t>
  </si>
  <si>
    <t xml:space="preserve">OR Rooms  Monday </t>
  </si>
  <si>
    <t>$I$3</t>
  </si>
  <si>
    <t xml:space="preserve">OR Rooms  Tuesday </t>
  </si>
  <si>
    <t>$J$3</t>
  </si>
  <si>
    <t xml:space="preserve">OR Rooms  Wedensday </t>
  </si>
  <si>
    <t>$K$3</t>
  </si>
  <si>
    <t xml:space="preserve">OR Rooms  Thursday </t>
  </si>
  <si>
    <t>$L$3</t>
  </si>
  <si>
    <t xml:space="preserve">OR Rooms  Friday </t>
  </si>
  <si>
    <t>$H$4</t>
  </si>
  <si>
    <t xml:space="preserve">Monday </t>
  </si>
  <si>
    <t>Binary</t>
  </si>
  <si>
    <t>$I$4</t>
  </si>
  <si>
    <t xml:space="preserve">Tuesday </t>
  </si>
  <si>
    <t>$J$4</t>
  </si>
  <si>
    <t xml:space="preserve">Wedensday </t>
  </si>
  <si>
    <t>$K$4</t>
  </si>
  <si>
    <t xml:space="preserve">Thursday </t>
  </si>
  <si>
    <t>$L$4</t>
  </si>
  <si>
    <t xml:space="preserve">Friday </t>
  </si>
  <si>
    <t>$H$5</t>
  </si>
  <si>
    <t>$I$5</t>
  </si>
  <si>
    <t>$J$5</t>
  </si>
  <si>
    <t>$K$5</t>
  </si>
  <si>
    <t>$L$5</t>
  </si>
  <si>
    <t>$H$6</t>
  </si>
  <si>
    <t>$I$6</t>
  </si>
  <si>
    <t>$J$6</t>
  </si>
  <si>
    <t>$K$6</t>
  </si>
  <si>
    <t>$L$6</t>
  </si>
  <si>
    <t>$H$7</t>
  </si>
  <si>
    <t>$I$7</t>
  </si>
  <si>
    <t>$J$7</t>
  </si>
  <si>
    <t>$K$7</t>
  </si>
  <si>
    <t>$L$7</t>
  </si>
  <si>
    <t>$H$8</t>
  </si>
  <si>
    <t>$I$8</t>
  </si>
  <si>
    <t>$J$8</t>
  </si>
  <si>
    <t>$K$8</t>
  </si>
  <si>
    <t>$L$8</t>
  </si>
  <si>
    <t>$H$9</t>
  </si>
  <si>
    <t>$I$9</t>
  </si>
  <si>
    <t>$J$9</t>
  </si>
  <si>
    <t>$K$9</t>
  </si>
  <si>
    <t>$L$9</t>
  </si>
  <si>
    <t>$H$10</t>
  </si>
  <si>
    <t>$I$10</t>
  </si>
  <si>
    <t>$J$10</t>
  </si>
  <si>
    <t>$K$10</t>
  </si>
  <si>
    <t>$L$10</t>
  </si>
  <si>
    <t>$H$11</t>
  </si>
  <si>
    <t>$I$11</t>
  </si>
  <si>
    <t>$J$11</t>
  </si>
  <si>
    <t>$K$11</t>
  </si>
  <si>
    <t>$L$11</t>
  </si>
  <si>
    <t>$H$12</t>
  </si>
  <si>
    <t>$I$12</t>
  </si>
  <si>
    <t>$J$12</t>
  </si>
  <si>
    <t>$K$12</t>
  </si>
  <si>
    <t>$L$12</t>
  </si>
  <si>
    <t>$H$13</t>
  </si>
  <si>
    <t>$I$13</t>
  </si>
  <si>
    <t>$J$13</t>
  </si>
  <si>
    <t>$K$13</t>
  </si>
  <si>
    <t>$L$13</t>
  </si>
  <si>
    <t>$H$14</t>
  </si>
  <si>
    <t>$I$14</t>
  </si>
  <si>
    <t>$J$14</t>
  </si>
  <si>
    <t>$K$14</t>
  </si>
  <si>
    <t>$L$14</t>
  </si>
  <si>
    <t>$H$15</t>
  </si>
  <si>
    <t>$I$15</t>
  </si>
  <si>
    <t>$J$15</t>
  </si>
  <si>
    <t>$K$15</t>
  </si>
  <si>
    <t>$L$15</t>
  </si>
  <si>
    <t>$H$16</t>
  </si>
  <si>
    <t>$I$16</t>
  </si>
  <si>
    <t>$J$16</t>
  </si>
  <si>
    <t>$K$16</t>
  </si>
  <si>
    <t>$L$16</t>
  </si>
  <si>
    <t>$H$17</t>
  </si>
  <si>
    <t>$I$17</t>
  </si>
  <si>
    <t>$J$17</t>
  </si>
  <si>
    <t>$K$17</t>
  </si>
  <si>
    <t>$L$17</t>
  </si>
  <si>
    <t>$H$18</t>
  </si>
  <si>
    <t>$I$18</t>
  </si>
  <si>
    <t>$J$18</t>
  </si>
  <si>
    <t>$K$18</t>
  </si>
  <si>
    <t>$L$18</t>
  </si>
  <si>
    <t>$H$19</t>
  </si>
  <si>
    <t>$I$19</t>
  </si>
  <si>
    <t>$J$19</t>
  </si>
  <si>
    <t>$K$19</t>
  </si>
  <si>
    <t>$L$19</t>
  </si>
  <si>
    <t>$H$20</t>
  </si>
  <si>
    <t>$I$20</t>
  </si>
  <si>
    <t>$J$20</t>
  </si>
  <si>
    <t>$K$20</t>
  </si>
  <si>
    <t>$L$20</t>
  </si>
  <si>
    <t>$H$21</t>
  </si>
  <si>
    <t>$I$21</t>
  </si>
  <si>
    <t>$J$21</t>
  </si>
  <si>
    <t>$K$21</t>
  </si>
  <si>
    <t>$L$21</t>
  </si>
  <si>
    <t>$H$22</t>
  </si>
  <si>
    <t>$I$22</t>
  </si>
  <si>
    <t>$J$22</t>
  </si>
  <si>
    <t>$K$22</t>
  </si>
  <si>
    <t>$L$22</t>
  </si>
  <si>
    <t>$H$23</t>
  </si>
  <si>
    <t>$I$23</t>
  </si>
  <si>
    <t>$J$23</t>
  </si>
  <si>
    <t>$K$23</t>
  </si>
  <si>
    <t>$L$23</t>
  </si>
  <si>
    <t>$H$24</t>
  </si>
  <si>
    <t>$I$24</t>
  </si>
  <si>
    <t>$J$24</t>
  </si>
  <si>
    <t>$K$24</t>
  </si>
  <si>
    <t>$L$24</t>
  </si>
  <si>
    <t>$H$25</t>
  </si>
  <si>
    <t>$I$25</t>
  </si>
  <si>
    <t>$J$25</t>
  </si>
  <si>
    <t>$K$25</t>
  </si>
  <si>
    <t>$L$25</t>
  </si>
  <si>
    <t>$H$26</t>
  </si>
  <si>
    <t>$I$26</t>
  </si>
  <si>
    <t>$J$26</t>
  </si>
  <si>
    <t>$K$26</t>
  </si>
  <si>
    <t>$L$26</t>
  </si>
  <si>
    <t>$H$27</t>
  </si>
  <si>
    <t>$I$27</t>
  </si>
  <si>
    <t>$J$27</t>
  </si>
  <si>
    <t>$K$27</t>
  </si>
  <si>
    <t>$L$27</t>
  </si>
  <si>
    <t>$H$28</t>
  </si>
  <si>
    <t>$I$28</t>
  </si>
  <si>
    <t>$J$28</t>
  </si>
  <si>
    <t>$K$28</t>
  </si>
  <si>
    <t>$L$28</t>
  </si>
  <si>
    <t>$H$29</t>
  </si>
  <si>
    <t>$I$29</t>
  </si>
  <si>
    <t>$J$29</t>
  </si>
  <si>
    <t>$K$29</t>
  </si>
  <si>
    <t>$L$29</t>
  </si>
  <si>
    <t>$H$30</t>
  </si>
  <si>
    <t>$I$30</t>
  </si>
  <si>
    <t>$J$30</t>
  </si>
  <si>
    <t>$K$30</t>
  </si>
  <si>
    <t>$L$30</t>
  </si>
  <si>
    <t>$H$31</t>
  </si>
  <si>
    <t>$I$31</t>
  </si>
  <si>
    <t>$J$31</t>
  </si>
  <si>
    <t>$K$31</t>
  </si>
  <si>
    <t>$L$31</t>
  </si>
  <si>
    <t>$H$32</t>
  </si>
  <si>
    <t>$I$32</t>
  </si>
  <si>
    <t>$J$32</t>
  </si>
  <si>
    <t>$K$32</t>
  </si>
  <si>
    <t>$L$32</t>
  </si>
  <si>
    <t>$H$33</t>
  </si>
  <si>
    <t>$I$33</t>
  </si>
  <si>
    <t>$J$33</t>
  </si>
  <si>
    <t>$K$33</t>
  </si>
  <si>
    <t>$L$33</t>
  </si>
  <si>
    <t>Constraints</t>
  </si>
  <si>
    <t>Cell Value</t>
  </si>
  <si>
    <t>Formula</t>
  </si>
  <si>
    <t>Status</t>
  </si>
  <si>
    <t>Slack</t>
  </si>
  <si>
    <t>$H$34</t>
  </si>
  <si>
    <t xml:space="preserve">Total hrs per day  Monday </t>
  </si>
  <si>
    <t>$H$34&lt;=$H$35</t>
  </si>
  <si>
    <t>Not Binding</t>
  </si>
  <si>
    <t>$I$34</t>
  </si>
  <si>
    <t xml:space="preserve">Total hrs per day  Tuesday </t>
  </si>
  <si>
    <t>$I$34&lt;=$I$35</t>
  </si>
  <si>
    <t>Binding</t>
  </si>
  <si>
    <t>$J$34</t>
  </si>
  <si>
    <t xml:space="preserve">Total hrs per day  Wedensday </t>
  </si>
  <si>
    <t>$J$34&lt;=$J$35</t>
  </si>
  <si>
    <t>$K$34</t>
  </si>
  <si>
    <t xml:space="preserve">Total hrs per day  Thursday </t>
  </si>
  <si>
    <t>$K$34&lt;=$K$35</t>
  </si>
  <si>
    <t>$L$34</t>
  </si>
  <si>
    <t xml:space="preserve">Total hrs per day  Friday </t>
  </si>
  <si>
    <t>$L$34&lt;=$L$35</t>
  </si>
  <si>
    <t>$O$4</t>
  </si>
  <si>
    <t xml:space="preserve">Sum </t>
  </si>
  <si>
    <t>$O$4=1</t>
  </si>
  <si>
    <t>$O$5</t>
  </si>
  <si>
    <t>$O$5=1</t>
  </si>
  <si>
    <t>$O$6</t>
  </si>
  <si>
    <t>$O$6=1</t>
  </si>
  <si>
    <t>$O$7</t>
  </si>
  <si>
    <t>$O$7=1</t>
  </si>
  <si>
    <t>$O$8</t>
  </si>
  <si>
    <t>$O$8=1</t>
  </si>
  <si>
    <t>$O$9</t>
  </si>
  <si>
    <t>$O$9=1</t>
  </si>
  <si>
    <t>$O$10</t>
  </si>
  <si>
    <t>$O$10=1</t>
  </si>
  <si>
    <t>$O$11</t>
  </si>
  <si>
    <t>$O$11=1</t>
  </si>
  <si>
    <t>$O$12</t>
  </si>
  <si>
    <t>$O$12=1</t>
  </si>
  <si>
    <t>$O$13</t>
  </si>
  <si>
    <t>$O$13=1</t>
  </si>
  <si>
    <t>$O$14</t>
  </si>
  <si>
    <t>$O$14=1</t>
  </si>
  <si>
    <t>$O$15</t>
  </si>
  <si>
    <t>$O$15=1</t>
  </si>
  <si>
    <t>$O$16</t>
  </si>
  <si>
    <t>$O$16=1</t>
  </si>
  <si>
    <t>$O$17</t>
  </si>
  <si>
    <t>$O$17=1</t>
  </si>
  <si>
    <t>$O$18</t>
  </si>
  <si>
    <t>$O$18=1</t>
  </si>
  <si>
    <t>$O$19</t>
  </si>
  <si>
    <t>$O$19=1</t>
  </si>
  <si>
    <t>$O$20</t>
  </si>
  <si>
    <t>$O$20=1</t>
  </si>
  <si>
    <t>$O$21</t>
  </si>
  <si>
    <t>$O$21=1</t>
  </si>
  <si>
    <t>$O$22</t>
  </si>
  <si>
    <t>$O$22=1</t>
  </si>
  <si>
    <t>$O$23</t>
  </si>
  <si>
    <t>$O$23=1</t>
  </si>
  <si>
    <t>$O$24</t>
  </si>
  <si>
    <t>$O$24=1</t>
  </si>
  <si>
    <t>$O$25</t>
  </si>
  <si>
    <t>$O$25=1</t>
  </si>
  <si>
    <t>$O$26</t>
  </si>
  <si>
    <t>$O$26=1</t>
  </si>
  <si>
    <t>$O$27</t>
  </si>
  <si>
    <t>$O$27=1</t>
  </si>
  <si>
    <t>$O$28</t>
  </si>
  <si>
    <t>$O$28=1</t>
  </si>
  <si>
    <t>$O$29</t>
  </si>
  <si>
    <t>$O$29=1</t>
  </si>
  <si>
    <t>$O$30</t>
  </si>
  <si>
    <t>$O$30=1</t>
  </si>
  <si>
    <t>$O$31</t>
  </si>
  <si>
    <t>$O$31=1</t>
  </si>
  <si>
    <t>$O$32</t>
  </si>
  <si>
    <t>$O$32=1</t>
  </si>
  <si>
    <t>$O$33</t>
  </si>
  <si>
    <t>$O$33=1</t>
  </si>
  <si>
    <t>$H$3&lt;=$H$2</t>
  </si>
  <si>
    <t>$I$3&lt;=$I$2</t>
  </si>
  <si>
    <t>$J$3&lt;=$J$2</t>
  </si>
  <si>
    <t>$K$3&lt;=$K$2</t>
  </si>
  <si>
    <t>$L$3&lt;=$L$2</t>
  </si>
  <si>
    <t>$H$3:$L$3=Integer</t>
  </si>
  <si>
    <t>$H$4:$L$33=Binary</t>
  </si>
  <si>
    <t>OR Time (hrs)</t>
  </si>
  <si>
    <t>Demand (HR)</t>
  </si>
  <si>
    <t>Demand (Cap)</t>
  </si>
  <si>
    <t xml:space="preserve">Item </t>
  </si>
  <si>
    <t>Cost ($)</t>
  </si>
  <si>
    <t>MAX OR ROOMS</t>
  </si>
  <si>
    <t>Cost of opening an OR</t>
  </si>
  <si>
    <t xml:space="preserve">OR Rooms </t>
  </si>
  <si>
    <t>Hourly cost of running an OR</t>
  </si>
  <si>
    <t>Cost of a canceled surgery</t>
  </si>
  <si>
    <t>Hourly cost of overtime</t>
  </si>
  <si>
    <t>Total SUM</t>
  </si>
  <si>
    <t xml:space="preserve">Total hrs per day </t>
  </si>
  <si>
    <t xml:space="preserve">Hours Cap in the Day </t>
  </si>
  <si>
    <t>Regular Hours</t>
  </si>
  <si>
    <t>Regular Hours Cost</t>
  </si>
  <si>
    <t>OT Hours</t>
  </si>
  <si>
    <t>OT Hours Cost</t>
  </si>
  <si>
    <t>Weekend</t>
  </si>
  <si>
    <t>Cancellations</t>
  </si>
  <si>
    <t>Acceptable Service Level</t>
  </si>
  <si>
    <t>Actual Service Level</t>
  </si>
  <si>
    <t>Allowable Cancelled Surgeries</t>
  </si>
  <si>
    <t>Actual Cancelled Surgeries</t>
  </si>
  <si>
    <t>Cancelled Time</t>
  </si>
  <si>
    <t>Check sum of time</t>
  </si>
  <si>
    <t>Patient</t>
  </si>
  <si>
    <t>Surgery</t>
  </si>
  <si>
    <t>Monday</t>
  </si>
  <si>
    <t>Tuesday</t>
  </si>
  <si>
    <t>Wednesday</t>
  </si>
  <si>
    <t>Thursday</t>
  </si>
  <si>
    <t>Friday</t>
  </si>
  <si>
    <t>SUM</t>
  </si>
  <si>
    <t>Given Variables</t>
  </si>
  <si>
    <t>Value</t>
  </si>
  <si>
    <t>Cost of Opening an OR</t>
  </si>
  <si>
    <t>Hourly Cost of Runinng an OR</t>
  </si>
  <si>
    <t>Cost of cancelled surgery</t>
  </si>
  <si>
    <t>Hourly Cost of overtime</t>
  </si>
  <si>
    <t>scenario 1: no cancellation</t>
  </si>
  <si>
    <t>Total Cost of Opening an OR</t>
  </si>
  <si>
    <t>OR running cost</t>
  </si>
  <si>
    <t>cancelled surgery cost</t>
  </si>
  <si>
    <t>OR over time</t>
  </si>
  <si>
    <t>Total cost</t>
  </si>
  <si>
    <t>Total Time</t>
  </si>
  <si>
    <t>Total Time(hr)</t>
  </si>
  <si>
    <t>number of cancellation</t>
  </si>
  <si>
    <t>OR1</t>
  </si>
  <si>
    <t>OR2</t>
  </si>
  <si>
    <t>OVERTIME</t>
  </si>
  <si>
    <t>MIE 1623 -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</si>
</sst>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-&quot;$&quot;* #,##0_-;\-&quot;$&quot;* #,##0_-;_-&quot;$&quot;* &quot;-&quot;??_-;_-@_-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13" borderId="0" applyNumberFormat="0" applyBorder="0" applyAlignment="0" applyProtection="0"/>
    <xf numFmtId="164" fontId="4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44" fontId="0" fillId="0" borderId="0" xfId="7" applyFont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44" fontId="0" fillId="0" borderId="0" xfId="7" applyFont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4" fontId="0" fillId="0" borderId="0" xfId="0" applyNumberFormat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5" borderId="17" xfId="0" applyFill="1" applyBorder="1"/>
    <xf numFmtId="9" fontId="0" fillId="0" borderId="0" xfId="8" applyFont="1"/>
    <xf numFmtId="0" fontId="0" fillId="0" borderId="2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44" fontId="0" fillId="9" borderId="2" xfId="7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44" fontId="0" fillId="10" borderId="2" xfId="7" applyFont="1" applyFill="1" applyBorder="1" applyAlignment="1">
      <alignment horizontal="center" vertical="center"/>
    </xf>
    <xf numFmtId="165" fontId="0" fillId="0" borderId="6" xfId="7" applyNumberFormat="1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4" xfId="0" applyBorder="1"/>
    <xf numFmtId="9" fontId="0" fillId="0" borderId="25" xfId="8" applyFont="1" applyBorder="1"/>
    <xf numFmtId="0" fontId="0" fillId="0" borderId="26" xfId="0" applyBorder="1"/>
    <xf numFmtId="0" fontId="0" fillId="6" borderId="22" xfId="0" applyFill="1" applyBorder="1" applyAlignment="1">
      <alignment horizontal="center" vertical="center"/>
    </xf>
    <xf numFmtId="0" fontId="0" fillId="0" borderId="28" xfId="0" applyBorder="1"/>
    <xf numFmtId="9" fontId="0" fillId="0" borderId="29" xfId="8" applyFont="1" applyBorder="1"/>
    <xf numFmtId="0" fontId="0" fillId="0" borderId="29" xfId="0" applyBorder="1"/>
    <xf numFmtId="0" fontId="0" fillId="0" borderId="27" xfId="0" applyBorder="1"/>
    <xf numFmtId="0" fontId="5" fillId="0" borderId="0" xfId="0" applyFont="1"/>
    <xf numFmtId="0" fontId="0" fillId="0" borderId="31" xfId="0" applyBorder="1"/>
    <xf numFmtId="0" fontId="6" fillId="0" borderId="30" xfId="0" applyFont="1" applyBorder="1" applyAlignment="1">
      <alignment horizontal="center"/>
    </xf>
    <xf numFmtId="0" fontId="0" fillId="0" borderId="32" xfId="0" applyBorder="1"/>
    <xf numFmtId="165" fontId="0" fillId="0" borderId="31" xfId="0" applyNumberFormat="1" applyBorder="1"/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7" fillId="13" borderId="13" xfId="9" applyBorder="1" applyAlignment="1">
      <alignment horizontal="center" vertical="center"/>
    </xf>
    <xf numFmtId="0" fontId="7" fillId="13" borderId="14" xfId="9" applyBorder="1" applyAlignment="1">
      <alignment horizontal="center" vertical="center"/>
    </xf>
    <xf numFmtId="0" fontId="7" fillId="13" borderId="20" xfId="9" applyBorder="1" applyAlignment="1">
      <alignment horizontal="center" vertical="center"/>
    </xf>
    <xf numFmtId="0" fontId="0" fillId="0" borderId="1" xfId="0" applyBorder="1"/>
    <xf numFmtId="0" fontId="0" fillId="14" borderId="0" xfId="0" applyFill="1"/>
    <xf numFmtId="0" fontId="0" fillId="0" borderId="33" xfId="0" applyBorder="1"/>
    <xf numFmtId="0" fontId="1" fillId="0" borderId="1" xfId="0" applyFont="1" applyBorder="1"/>
    <xf numFmtId="165" fontId="0" fillId="0" borderId="0" xfId="0" applyNumberFormat="1"/>
    <xf numFmtId="165" fontId="0" fillId="0" borderId="1" xfId="10" applyNumberFormat="1" applyFont="1" applyBorder="1"/>
    <xf numFmtId="0" fontId="8" fillId="15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</cellXfs>
  <cellStyles count="11">
    <cellStyle name="Bad" xfId="9" builtinId="27"/>
    <cellStyle name="Currency" xfId="7" builtinId="4"/>
    <cellStyle name="Currency 2" xfId="10" xr:uid="{7B687B86-9B3A-4AE2-BB18-547BE326E219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Percent" xfId="8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9C0006"/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35EF-9A80-4AD0-84B6-3E0EB4EDED0B}">
  <dimension ref="A1:E5"/>
  <sheetViews>
    <sheetView tabSelected="1" workbookViewId="0">
      <selection activeCell="G7" sqref="G7"/>
    </sheetView>
  </sheetViews>
  <sheetFormatPr defaultRowHeight="15.6" x14ac:dyDescent="0.3"/>
  <sheetData>
    <row r="1" spans="1:5" x14ac:dyDescent="0.3">
      <c r="A1" s="81" t="s">
        <v>334</v>
      </c>
      <c r="B1" s="81"/>
      <c r="C1" s="81"/>
      <c r="D1" s="81"/>
      <c r="E1" s="81"/>
    </row>
    <row r="2" spans="1:5" x14ac:dyDescent="0.3">
      <c r="A2" s="69"/>
      <c r="B2" s="69"/>
      <c r="C2" s="70" t="s">
        <v>2</v>
      </c>
      <c r="D2" s="69"/>
      <c r="E2" s="69"/>
    </row>
    <row r="3" spans="1:5" x14ac:dyDescent="0.3">
      <c r="A3" s="69"/>
      <c r="B3" s="69"/>
      <c r="C3" s="70" t="s">
        <v>0</v>
      </c>
      <c r="D3" s="69"/>
      <c r="E3" s="69"/>
    </row>
    <row r="4" spans="1:5" x14ac:dyDescent="0.3">
      <c r="A4" s="69"/>
      <c r="B4" s="69"/>
      <c r="C4" s="70" t="s">
        <v>1</v>
      </c>
      <c r="D4" s="69"/>
      <c r="E4" s="69"/>
    </row>
    <row r="5" spans="1:5" x14ac:dyDescent="0.3">
      <c r="A5" s="69"/>
      <c r="B5" s="69"/>
      <c r="C5" s="69"/>
      <c r="D5" s="69"/>
      <c r="E5" s="6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1"/>
  <sheetViews>
    <sheetView workbookViewId="0">
      <selection activeCell="F24" sqref="F24"/>
    </sheetView>
  </sheetViews>
  <sheetFormatPr defaultColWidth="10.69921875" defaultRowHeight="15.6" x14ac:dyDescent="0.3"/>
  <sheetData>
    <row r="1" spans="1:2" x14ac:dyDescent="0.3">
      <c r="A1" s="2" t="s">
        <v>3</v>
      </c>
      <c r="B1" s="3" t="s">
        <v>4</v>
      </c>
    </row>
    <row r="2" spans="1:2" x14ac:dyDescent="0.3">
      <c r="A2">
        <v>1</v>
      </c>
      <c r="B2" s="1">
        <v>169</v>
      </c>
    </row>
    <row r="3" spans="1:2" x14ac:dyDescent="0.3">
      <c r="A3">
        <v>2</v>
      </c>
      <c r="B3" s="1">
        <v>153</v>
      </c>
    </row>
    <row r="4" spans="1:2" x14ac:dyDescent="0.3">
      <c r="A4">
        <v>3</v>
      </c>
      <c r="B4" s="1">
        <v>234</v>
      </c>
    </row>
    <row r="5" spans="1:2" x14ac:dyDescent="0.3">
      <c r="A5">
        <v>4</v>
      </c>
      <c r="B5" s="1">
        <v>178</v>
      </c>
    </row>
    <row r="6" spans="1:2" x14ac:dyDescent="0.3">
      <c r="A6">
        <v>5</v>
      </c>
      <c r="B6" s="1">
        <v>201</v>
      </c>
    </row>
    <row r="7" spans="1:2" x14ac:dyDescent="0.3">
      <c r="A7">
        <v>6</v>
      </c>
      <c r="B7" s="1">
        <v>207</v>
      </c>
    </row>
    <row r="8" spans="1:2" x14ac:dyDescent="0.3">
      <c r="A8">
        <v>7</v>
      </c>
      <c r="B8" s="1">
        <v>197</v>
      </c>
    </row>
    <row r="9" spans="1:2" x14ac:dyDescent="0.3">
      <c r="A9">
        <v>8</v>
      </c>
      <c r="B9" s="1">
        <v>202</v>
      </c>
    </row>
    <row r="10" spans="1:2" x14ac:dyDescent="0.3">
      <c r="A10">
        <v>9</v>
      </c>
      <c r="B10" s="1">
        <v>163</v>
      </c>
    </row>
    <row r="11" spans="1:2" x14ac:dyDescent="0.3">
      <c r="A11">
        <v>10</v>
      </c>
      <c r="B11" s="1">
        <v>171</v>
      </c>
    </row>
    <row r="12" spans="1:2" x14ac:dyDescent="0.3">
      <c r="A12">
        <v>11</v>
      </c>
      <c r="B12" s="1">
        <v>162</v>
      </c>
    </row>
    <row r="13" spans="1:2" x14ac:dyDescent="0.3">
      <c r="A13">
        <v>12</v>
      </c>
      <c r="B13" s="1">
        <v>211</v>
      </c>
    </row>
    <row r="14" spans="1:2" x14ac:dyDescent="0.3">
      <c r="A14">
        <v>13</v>
      </c>
      <c r="B14" s="1">
        <v>142</v>
      </c>
    </row>
    <row r="15" spans="1:2" x14ac:dyDescent="0.3">
      <c r="A15">
        <v>14</v>
      </c>
      <c r="B15" s="1">
        <v>171</v>
      </c>
    </row>
    <row r="16" spans="1:2" x14ac:dyDescent="0.3">
      <c r="A16">
        <v>15</v>
      </c>
      <c r="B16" s="1">
        <v>182</v>
      </c>
    </row>
    <row r="17" spans="1:2" x14ac:dyDescent="0.3">
      <c r="A17">
        <v>16</v>
      </c>
      <c r="B17" s="1">
        <v>176</v>
      </c>
    </row>
    <row r="18" spans="1:2" x14ac:dyDescent="0.3">
      <c r="A18">
        <v>17</v>
      </c>
      <c r="B18" s="1">
        <v>172</v>
      </c>
    </row>
    <row r="19" spans="1:2" x14ac:dyDescent="0.3">
      <c r="A19">
        <v>18</v>
      </c>
      <c r="B19" s="1">
        <v>172</v>
      </c>
    </row>
    <row r="20" spans="1:2" x14ac:dyDescent="0.3">
      <c r="A20">
        <v>19</v>
      </c>
      <c r="B20" s="1">
        <v>190</v>
      </c>
    </row>
    <row r="21" spans="1:2" x14ac:dyDescent="0.3">
      <c r="A21">
        <v>20</v>
      </c>
      <c r="B21" s="1">
        <v>168</v>
      </c>
    </row>
    <row r="22" spans="1:2" x14ac:dyDescent="0.3">
      <c r="A22">
        <v>21</v>
      </c>
      <c r="B22" s="1">
        <v>145</v>
      </c>
    </row>
    <row r="23" spans="1:2" x14ac:dyDescent="0.3">
      <c r="A23">
        <v>22</v>
      </c>
      <c r="B23" s="1">
        <v>177</v>
      </c>
    </row>
    <row r="24" spans="1:2" x14ac:dyDescent="0.3">
      <c r="A24">
        <v>23</v>
      </c>
      <c r="B24" s="1">
        <v>159</v>
      </c>
    </row>
    <row r="25" spans="1:2" x14ac:dyDescent="0.3">
      <c r="A25">
        <v>24</v>
      </c>
      <c r="B25" s="1">
        <v>144</v>
      </c>
    </row>
    <row r="26" spans="1:2" x14ac:dyDescent="0.3">
      <c r="A26">
        <v>25</v>
      </c>
      <c r="B26" s="1">
        <v>194</v>
      </c>
    </row>
    <row r="27" spans="1:2" x14ac:dyDescent="0.3">
      <c r="A27">
        <v>26</v>
      </c>
      <c r="B27" s="1">
        <v>156</v>
      </c>
    </row>
    <row r="28" spans="1:2" x14ac:dyDescent="0.3">
      <c r="A28">
        <v>27</v>
      </c>
      <c r="B28" s="1">
        <v>191</v>
      </c>
    </row>
    <row r="29" spans="1:2" x14ac:dyDescent="0.3">
      <c r="A29">
        <v>28</v>
      </c>
      <c r="B29" s="1">
        <v>239</v>
      </c>
    </row>
    <row r="30" spans="1:2" x14ac:dyDescent="0.3">
      <c r="A30">
        <v>29</v>
      </c>
      <c r="B30" s="1">
        <v>167</v>
      </c>
    </row>
    <row r="31" spans="1:2" x14ac:dyDescent="0.3">
      <c r="A31">
        <v>30</v>
      </c>
      <c r="B31" s="1">
        <v>152</v>
      </c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6338-A49E-44B8-A198-7FCE411A3F0F}">
  <dimension ref="A1:G221"/>
  <sheetViews>
    <sheetView showGridLines="0" workbookViewId="0">
      <selection activeCell="J25" sqref="J25"/>
    </sheetView>
  </sheetViews>
  <sheetFormatPr defaultRowHeight="15.6" x14ac:dyDescent="0.3"/>
  <cols>
    <col min="1" max="1" width="2.09765625" customWidth="1"/>
    <col min="2" max="2" width="16.69921875" bestFit="1" customWidth="1"/>
    <col min="3" max="3" width="26" bestFit="1" customWidth="1"/>
    <col min="4" max="4" width="13" bestFit="1" customWidth="1"/>
    <col min="5" max="5" width="13.5" bestFit="1" customWidth="1"/>
    <col min="6" max="6" width="10.3984375" bestFit="1" customWidth="1"/>
    <col min="7" max="7" width="5.19921875" bestFit="1" customWidth="1"/>
  </cols>
  <sheetData>
    <row r="1" spans="1:5" x14ac:dyDescent="0.3">
      <c r="A1" s="64" t="s">
        <v>5</v>
      </c>
    </row>
    <row r="2" spans="1:5" x14ac:dyDescent="0.3">
      <c r="A2" s="64" t="s">
        <v>6</v>
      </c>
    </row>
    <row r="3" spans="1:5" x14ac:dyDescent="0.3">
      <c r="A3" s="64" t="s">
        <v>7</v>
      </c>
    </row>
    <row r="4" spans="1:5" x14ac:dyDescent="0.3">
      <c r="A4" s="64" t="s">
        <v>8</v>
      </c>
    </row>
    <row r="5" spans="1:5" x14ac:dyDescent="0.3">
      <c r="A5" s="64" t="s">
        <v>9</v>
      </c>
    </row>
    <row r="6" spans="1:5" x14ac:dyDescent="0.3">
      <c r="A6" s="64"/>
      <c r="B6" t="s">
        <v>10</v>
      </c>
    </row>
    <row r="7" spans="1:5" x14ac:dyDescent="0.3">
      <c r="A7" s="64"/>
      <c r="B7" t="s">
        <v>11</v>
      </c>
    </row>
    <row r="8" spans="1:5" x14ac:dyDescent="0.3">
      <c r="A8" s="64"/>
      <c r="B8" t="s">
        <v>12</v>
      </c>
    </row>
    <row r="9" spans="1:5" x14ac:dyDescent="0.3">
      <c r="A9" s="64" t="s">
        <v>13</v>
      </c>
    </row>
    <row r="10" spans="1:5" x14ac:dyDescent="0.3">
      <c r="B10" t="s">
        <v>14</v>
      </c>
    </row>
    <row r="11" spans="1:5" x14ac:dyDescent="0.3">
      <c r="B11" t="s">
        <v>15</v>
      </c>
    </row>
    <row r="12" spans="1:5" x14ac:dyDescent="0.3">
      <c r="B12" t="s">
        <v>16</v>
      </c>
    </row>
    <row r="14" spans="1:5" ht="16.2" thickBot="1" x14ac:dyDescent="0.35">
      <c r="A14" t="s">
        <v>17</v>
      </c>
    </row>
    <row r="15" spans="1:5" ht="16.2" thickBot="1" x14ac:dyDescent="0.35">
      <c r="B15" s="66" t="s">
        <v>18</v>
      </c>
      <c r="C15" s="66" t="s">
        <v>19</v>
      </c>
      <c r="D15" s="66" t="s">
        <v>20</v>
      </c>
      <c r="E15" s="66" t="s">
        <v>21</v>
      </c>
    </row>
    <row r="16" spans="1:5" ht="16.2" thickBot="1" x14ac:dyDescent="0.35">
      <c r="B16" s="65" t="s">
        <v>22</v>
      </c>
      <c r="C16" s="65" t="s">
        <v>23</v>
      </c>
      <c r="D16" s="68">
        <v>0</v>
      </c>
      <c r="E16" s="68">
        <v>59613.95</v>
      </c>
    </row>
    <row r="19" spans="1:6" ht="16.2" thickBot="1" x14ac:dyDescent="0.35">
      <c r="A19" t="s">
        <v>24</v>
      </c>
    </row>
    <row r="20" spans="1:6" ht="16.2" thickBot="1" x14ac:dyDescent="0.35">
      <c r="B20" s="66" t="s">
        <v>18</v>
      </c>
      <c r="C20" s="66" t="s">
        <v>19</v>
      </c>
      <c r="D20" s="66" t="s">
        <v>20</v>
      </c>
      <c r="E20" s="66" t="s">
        <v>21</v>
      </c>
      <c r="F20" s="66" t="s">
        <v>25</v>
      </c>
    </row>
    <row r="21" spans="1:6" x14ac:dyDescent="0.3">
      <c r="B21" s="67" t="s">
        <v>26</v>
      </c>
      <c r="C21" s="67" t="s">
        <v>27</v>
      </c>
      <c r="D21" s="67">
        <v>0</v>
      </c>
      <c r="E21" s="67">
        <v>2</v>
      </c>
      <c r="F21" s="67" t="s">
        <v>25</v>
      </c>
    </row>
    <row r="22" spans="1:6" x14ac:dyDescent="0.3">
      <c r="B22" s="67" t="s">
        <v>28</v>
      </c>
      <c r="C22" s="67" t="s">
        <v>29</v>
      </c>
      <c r="D22" s="67">
        <v>0</v>
      </c>
      <c r="E22" s="67">
        <v>0</v>
      </c>
      <c r="F22" s="67" t="s">
        <v>25</v>
      </c>
    </row>
    <row r="23" spans="1:6" x14ac:dyDescent="0.3">
      <c r="B23" s="67" t="s">
        <v>30</v>
      </c>
      <c r="C23" s="67" t="s">
        <v>31</v>
      </c>
      <c r="D23" s="67">
        <v>0</v>
      </c>
      <c r="E23" s="67">
        <v>0</v>
      </c>
      <c r="F23" s="67" t="s">
        <v>25</v>
      </c>
    </row>
    <row r="24" spans="1:6" x14ac:dyDescent="0.3">
      <c r="B24" s="67" t="s">
        <v>32</v>
      </c>
      <c r="C24" s="67" t="s">
        <v>33</v>
      </c>
      <c r="D24" s="67">
        <v>0</v>
      </c>
      <c r="E24" s="67">
        <v>2</v>
      </c>
      <c r="F24" s="67" t="s">
        <v>25</v>
      </c>
    </row>
    <row r="25" spans="1:6" x14ac:dyDescent="0.3">
      <c r="B25" s="67" t="s">
        <v>34</v>
      </c>
      <c r="C25" s="67" t="s">
        <v>35</v>
      </c>
      <c r="D25" s="67">
        <v>0</v>
      </c>
      <c r="E25" s="67">
        <v>0</v>
      </c>
      <c r="F25" s="67" t="s">
        <v>25</v>
      </c>
    </row>
    <row r="26" spans="1:6" x14ac:dyDescent="0.3">
      <c r="B26" s="67" t="s">
        <v>36</v>
      </c>
      <c r="C26" s="67" t="s">
        <v>37</v>
      </c>
      <c r="D26" s="67">
        <v>0</v>
      </c>
      <c r="E26" s="67">
        <v>0</v>
      </c>
      <c r="F26" s="67" t="s">
        <v>38</v>
      </c>
    </row>
    <row r="27" spans="1:6" x14ac:dyDescent="0.3">
      <c r="B27" s="67" t="s">
        <v>39</v>
      </c>
      <c r="C27" s="67" t="s">
        <v>40</v>
      </c>
      <c r="D27" s="67">
        <v>0</v>
      </c>
      <c r="E27" s="67">
        <v>0</v>
      </c>
      <c r="F27" s="67" t="s">
        <v>38</v>
      </c>
    </row>
    <row r="28" spans="1:6" x14ac:dyDescent="0.3">
      <c r="B28" s="67" t="s">
        <v>41</v>
      </c>
      <c r="C28" s="67" t="s">
        <v>42</v>
      </c>
      <c r="D28" s="67">
        <v>0</v>
      </c>
      <c r="E28" s="67">
        <v>0</v>
      </c>
      <c r="F28" s="67" t="s">
        <v>38</v>
      </c>
    </row>
    <row r="29" spans="1:6" x14ac:dyDescent="0.3">
      <c r="B29" s="67" t="s">
        <v>43</v>
      </c>
      <c r="C29" s="67" t="s">
        <v>44</v>
      </c>
      <c r="D29" s="67">
        <v>0</v>
      </c>
      <c r="E29" s="67">
        <v>1</v>
      </c>
      <c r="F29" s="67" t="s">
        <v>38</v>
      </c>
    </row>
    <row r="30" spans="1:6" x14ac:dyDescent="0.3">
      <c r="B30" s="67" t="s">
        <v>45</v>
      </c>
      <c r="C30" s="67" t="s">
        <v>46</v>
      </c>
      <c r="D30" s="67">
        <v>0</v>
      </c>
      <c r="E30" s="67">
        <v>0</v>
      </c>
      <c r="F30" s="67" t="s">
        <v>38</v>
      </c>
    </row>
    <row r="31" spans="1:6" x14ac:dyDescent="0.3">
      <c r="B31" s="67" t="s">
        <v>47</v>
      </c>
      <c r="C31" s="67" t="s">
        <v>37</v>
      </c>
      <c r="D31" s="67">
        <v>0</v>
      </c>
      <c r="E31" s="67">
        <v>0</v>
      </c>
      <c r="F31" s="67" t="s">
        <v>38</v>
      </c>
    </row>
    <row r="32" spans="1:6" x14ac:dyDescent="0.3">
      <c r="B32" s="67" t="s">
        <v>48</v>
      </c>
      <c r="C32" s="67" t="s">
        <v>40</v>
      </c>
      <c r="D32" s="67">
        <v>0</v>
      </c>
      <c r="E32" s="67">
        <v>0</v>
      </c>
      <c r="F32" s="67" t="s">
        <v>38</v>
      </c>
    </row>
    <row r="33" spans="2:6" x14ac:dyDescent="0.3">
      <c r="B33" s="67" t="s">
        <v>49</v>
      </c>
      <c r="C33" s="67" t="s">
        <v>42</v>
      </c>
      <c r="D33" s="67">
        <v>0</v>
      </c>
      <c r="E33" s="67">
        <v>0</v>
      </c>
      <c r="F33" s="67" t="s">
        <v>38</v>
      </c>
    </row>
    <row r="34" spans="2:6" x14ac:dyDescent="0.3">
      <c r="B34" s="67" t="s">
        <v>50</v>
      </c>
      <c r="C34" s="67" t="s">
        <v>44</v>
      </c>
      <c r="D34" s="67">
        <v>0</v>
      </c>
      <c r="E34" s="67">
        <v>1</v>
      </c>
      <c r="F34" s="67" t="s">
        <v>38</v>
      </c>
    </row>
    <row r="35" spans="2:6" x14ac:dyDescent="0.3">
      <c r="B35" s="67" t="s">
        <v>51</v>
      </c>
      <c r="C35" s="67" t="s">
        <v>46</v>
      </c>
      <c r="D35" s="67">
        <v>0</v>
      </c>
      <c r="E35" s="67">
        <v>0</v>
      </c>
      <c r="F35" s="67" t="s">
        <v>38</v>
      </c>
    </row>
    <row r="36" spans="2:6" x14ac:dyDescent="0.3">
      <c r="B36" s="67" t="s">
        <v>52</v>
      </c>
      <c r="C36" s="67" t="s">
        <v>37</v>
      </c>
      <c r="D36" s="67">
        <v>0</v>
      </c>
      <c r="E36" s="67">
        <v>0</v>
      </c>
      <c r="F36" s="67" t="s">
        <v>38</v>
      </c>
    </row>
    <row r="37" spans="2:6" x14ac:dyDescent="0.3">
      <c r="B37" s="67" t="s">
        <v>53</v>
      </c>
      <c r="C37" s="67" t="s">
        <v>40</v>
      </c>
      <c r="D37" s="67">
        <v>0</v>
      </c>
      <c r="E37" s="67">
        <v>0</v>
      </c>
      <c r="F37" s="67" t="s">
        <v>38</v>
      </c>
    </row>
    <row r="38" spans="2:6" x14ac:dyDescent="0.3">
      <c r="B38" s="67" t="s">
        <v>54</v>
      </c>
      <c r="C38" s="67" t="s">
        <v>42</v>
      </c>
      <c r="D38" s="67">
        <v>0</v>
      </c>
      <c r="E38" s="67">
        <v>0</v>
      </c>
      <c r="F38" s="67" t="s">
        <v>38</v>
      </c>
    </row>
    <row r="39" spans="2:6" x14ac:dyDescent="0.3">
      <c r="B39" s="67" t="s">
        <v>55</v>
      </c>
      <c r="C39" s="67" t="s">
        <v>44</v>
      </c>
      <c r="D39" s="67">
        <v>0</v>
      </c>
      <c r="E39" s="67">
        <v>1</v>
      </c>
      <c r="F39" s="67" t="s">
        <v>38</v>
      </c>
    </row>
    <row r="40" spans="2:6" x14ac:dyDescent="0.3">
      <c r="B40" s="67" t="s">
        <v>56</v>
      </c>
      <c r="C40" s="67" t="s">
        <v>46</v>
      </c>
      <c r="D40" s="67">
        <v>0</v>
      </c>
      <c r="E40" s="67">
        <v>0</v>
      </c>
      <c r="F40" s="67" t="s">
        <v>38</v>
      </c>
    </row>
    <row r="41" spans="2:6" x14ac:dyDescent="0.3">
      <c r="B41" s="67" t="s">
        <v>57</v>
      </c>
      <c r="C41" s="67" t="s">
        <v>37</v>
      </c>
      <c r="D41" s="67">
        <v>0</v>
      </c>
      <c r="E41" s="67">
        <v>1</v>
      </c>
      <c r="F41" s="67" t="s">
        <v>38</v>
      </c>
    </row>
    <row r="42" spans="2:6" x14ac:dyDescent="0.3">
      <c r="B42" s="67" t="s">
        <v>58</v>
      </c>
      <c r="C42" s="67" t="s">
        <v>40</v>
      </c>
      <c r="D42" s="67">
        <v>0</v>
      </c>
      <c r="E42" s="67">
        <v>0</v>
      </c>
      <c r="F42" s="67" t="s">
        <v>38</v>
      </c>
    </row>
    <row r="43" spans="2:6" x14ac:dyDescent="0.3">
      <c r="B43" s="67" t="s">
        <v>59</v>
      </c>
      <c r="C43" s="67" t="s">
        <v>42</v>
      </c>
      <c r="D43" s="67">
        <v>0</v>
      </c>
      <c r="E43" s="67">
        <v>0</v>
      </c>
      <c r="F43" s="67" t="s">
        <v>38</v>
      </c>
    </row>
    <row r="44" spans="2:6" x14ac:dyDescent="0.3">
      <c r="B44" s="67" t="s">
        <v>60</v>
      </c>
      <c r="C44" s="67" t="s">
        <v>44</v>
      </c>
      <c r="D44" s="67">
        <v>0</v>
      </c>
      <c r="E44" s="67">
        <v>0</v>
      </c>
      <c r="F44" s="67" t="s">
        <v>38</v>
      </c>
    </row>
    <row r="45" spans="2:6" x14ac:dyDescent="0.3">
      <c r="B45" s="67" t="s">
        <v>61</v>
      </c>
      <c r="C45" s="67" t="s">
        <v>46</v>
      </c>
      <c r="D45" s="67">
        <v>0</v>
      </c>
      <c r="E45" s="67">
        <v>0</v>
      </c>
      <c r="F45" s="67" t="s">
        <v>38</v>
      </c>
    </row>
    <row r="46" spans="2:6" x14ac:dyDescent="0.3">
      <c r="B46" s="67" t="s">
        <v>62</v>
      </c>
      <c r="C46" s="67" t="s">
        <v>37</v>
      </c>
      <c r="D46" s="67">
        <v>0</v>
      </c>
      <c r="E46" s="67">
        <v>0</v>
      </c>
      <c r="F46" s="67" t="s">
        <v>38</v>
      </c>
    </row>
    <row r="47" spans="2:6" x14ac:dyDescent="0.3">
      <c r="B47" s="67" t="s">
        <v>63</v>
      </c>
      <c r="C47" s="67" t="s">
        <v>40</v>
      </c>
      <c r="D47" s="67">
        <v>0</v>
      </c>
      <c r="E47" s="67">
        <v>0</v>
      </c>
      <c r="F47" s="67" t="s">
        <v>38</v>
      </c>
    </row>
    <row r="48" spans="2:6" x14ac:dyDescent="0.3">
      <c r="B48" s="67" t="s">
        <v>64</v>
      </c>
      <c r="C48" s="67" t="s">
        <v>42</v>
      </c>
      <c r="D48" s="67">
        <v>0</v>
      </c>
      <c r="E48" s="67">
        <v>0</v>
      </c>
      <c r="F48" s="67" t="s">
        <v>38</v>
      </c>
    </row>
    <row r="49" spans="2:6" x14ac:dyDescent="0.3">
      <c r="B49" s="67" t="s">
        <v>65</v>
      </c>
      <c r="C49" s="67" t="s">
        <v>44</v>
      </c>
      <c r="D49" s="67">
        <v>0</v>
      </c>
      <c r="E49" s="67">
        <v>1</v>
      </c>
      <c r="F49" s="67" t="s">
        <v>38</v>
      </c>
    </row>
    <row r="50" spans="2:6" x14ac:dyDescent="0.3">
      <c r="B50" s="67" t="s">
        <v>66</v>
      </c>
      <c r="C50" s="67" t="s">
        <v>46</v>
      </c>
      <c r="D50" s="67">
        <v>0</v>
      </c>
      <c r="E50" s="67">
        <v>0</v>
      </c>
      <c r="F50" s="67" t="s">
        <v>38</v>
      </c>
    </row>
    <row r="51" spans="2:6" x14ac:dyDescent="0.3">
      <c r="B51" s="67" t="s">
        <v>67</v>
      </c>
      <c r="C51" s="67" t="s">
        <v>37</v>
      </c>
      <c r="D51" s="67">
        <v>0</v>
      </c>
      <c r="E51" s="67">
        <v>1</v>
      </c>
      <c r="F51" s="67" t="s">
        <v>38</v>
      </c>
    </row>
    <row r="52" spans="2:6" x14ac:dyDescent="0.3">
      <c r="B52" s="67" t="s">
        <v>68</v>
      </c>
      <c r="C52" s="67" t="s">
        <v>40</v>
      </c>
      <c r="D52" s="67">
        <v>0</v>
      </c>
      <c r="E52" s="67">
        <v>0</v>
      </c>
      <c r="F52" s="67" t="s">
        <v>38</v>
      </c>
    </row>
    <row r="53" spans="2:6" x14ac:dyDescent="0.3">
      <c r="B53" s="67" t="s">
        <v>69</v>
      </c>
      <c r="C53" s="67" t="s">
        <v>42</v>
      </c>
      <c r="D53" s="67">
        <v>0</v>
      </c>
      <c r="E53" s="67">
        <v>0</v>
      </c>
      <c r="F53" s="67" t="s">
        <v>38</v>
      </c>
    </row>
    <row r="54" spans="2:6" x14ac:dyDescent="0.3">
      <c r="B54" s="67" t="s">
        <v>70</v>
      </c>
      <c r="C54" s="67" t="s">
        <v>44</v>
      </c>
      <c r="D54" s="67">
        <v>0</v>
      </c>
      <c r="E54" s="67">
        <v>0</v>
      </c>
      <c r="F54" s="67" t="s">
        <v>38</v>
      </c>
    </row>
    <row r="55" spans="2:6" x14ac:dyDescent="0.3">
      <c r="B55" s="67" t="s">
        <v>71</v>
      </c>
      <c r="C55" s="67" t="s">
        <v>46</v>
      </c>
      <c r="D55" s="67">
        <v>0</v>
      </c>
      <c r="E55" s="67">
        <v>0</v>
      </c>
      <c r="F55" s="67" t="s">
        <v>38</v>
      </c>
    </row>
    <row r="56" spans="2:6" x14ac:dyDescent="0.3">
      <c r="B56" s="67" t="s">
        <v>72</v>
      </c>
      <c r="C56" s="67" t="s">
        <v>37</v>
      </c>
      <c r="D56" s="67">
        <v>0</v>
      </c>
      <c r="E56" s="67">
        <v>0</v>
      </c>
      <c r="F56" s="67" t="s">
        <v>38</v>
      </c>
    </row>
    <row r="57" spans="2:6" x14ac:dyDescent="0.3">
      <c r="B57" s="67" t="s">
        <v>73</v>
      </c>
      <c r="C57" s="67" t="s">
        <v>40</v>
      </c>
      <c r="D57" s="67">
        <v>0</v>
      </c>
      <c r="E57" s="67">
        <v>0</v>
      </c>
      <c r="F57" s="67" t="s">
        <v>38</v>
      </c>
    </row>
    <row r="58" spans="2:6" x14ac:dyDescent="0.3">
      <c r="B58" s="67" t="s">
        <v>74</v>
      </c>
      <c r="C58" s="67" t="s">
        <v>42</v>
      </c>
      <c r="D58" s="67">
        <v>0</v>
      </c>
      <c r="E58" s="67">
        <v>0</v>
      </c>
      <c r="F58" s="67" t="s">
        <v>38</v>
      </c>
    </row>
    <row r="59" spans="2:6" x14ac:dyDescent="0.3">
      <c r="B59" s="67" t="s">
        <v>75</v>
      </c>
      <c r="C59" s="67" t="s">
        <v>44</v>
      </c>
      <c r="D59" s="67">
        <v>0</v>
      </c>
      <c r="E59" s="67">
        <v>1</v>
      </c>
      <c r="F59" s="67" t="s">
        <v>38</v>
      </c>
    </row>
    <row r="60" spans="2:6" x14ac:dyDescent="0.3">
      <c r="B60" s="67" t="s">
        <v>76</v>
      </c>
      <c r="C60" s="67" t="s">
        <v>46</v>
      </c>
      <c r="D60" s="67">
        <v>0</v>
      </c>
      <c r="E60" s="67">
        <v>0</v>
      </c>
      <c r="F60" s="67" t="s">
        <v>38</v>
      </c>
    </row>
    <row r="61" spans="2:6" x14ac:dyDescent="0.3">
      <c r="B61" s="67" t="s">
        <v>77</v>
      </c>
      <c r="C61" s="67" t="s">
        <v>37</v>
      </c>
      <c r="D61" s="67">
        <v>0</v>
      </c>
      <c r="E61" s="67">
        <v>1</v>
      </c>
      <c r="F61" s="67" t="s">
        <v>38</v>
      </c>
    </row>
    <row r="62" spans="2:6" x14ac:dyDescent="0.3">
      <c r="B62" s="67" t="s">
        <v>78</v>
      </c>
      <c r="C62" s="67" t="s">
        <v>40</v>
      </c>
      <c r="D62" s="67">
        <v>0</v>
      </c>
      <c r="E62" s="67">
        <v>0</v>
      </c>
      <c r="F62" s="67" t="s">
        <v>38</v>
      </c>
    </row>
    <row r="63" spans="2:6" x14ac:dyDescent="0.3">
      <c r="B63" s="67" t="s">
        <v>79</v>
      </c>
      <c r="C63" s="67" t="s">
        <v>42</v>
      </c>
      <c r="D63" s="67">
        <v>0</v>
      </c>
      <c r="E63" s="67">
        <v>0</v>
      </c>
      <c r="F63" s="67" t="s">
        <v>38</v>
      </c>
    </row>
    <row r="64" spans="2:6" x14ac:dyDescent="0.3">
      <c r="B64" s="67" t="s">
        <v>80</v>
      </c>
      <c r="C64" s="67" t="s">
        <v>44</v>
      </c>
      <c r="D64" s="67">
        <v>0</v>
      </c>
      <c r="E64" s="67">
        <v>0</v>
      </c>
      <c r="F64" s="67" t="s">
        <v>38</v>
      </c>
    </row>
    <row r="65" spans="2:6" x14ac:dyDescent="0.3">
      <c r="B65" s="67" t="s">
        <v>81</v>
      </c>
      <c r="C65" s="67" t="s">
        <v>46</v>
      </c>
      <c r="D65" s="67">
        <v>0</v>
      </c>
      <c r="E65" s="67">
        <v>0</v>
      </c>
      <c r="F65" s="67" t="s">
        <v>38</v>
      </c>
    </row>
    <row r="66" spans="2:6" x14ac:dyDescent="0.3">
      <c r="B66" s="67" t="s">
        <v>82</v>
      </c>
      <c r="C66" s="67" t="s">
        <v>37</v>
      </c>
      <c r="D66" s="67">
        <v>0</v>
      </c>
      <c r="E66" s="67">
        <v>1</v>
      </c>
      <c r="F66" s="67" t="s">
        <v>38</v>
      </c>
    </row>
    <row r="67" spans="2:6" x14ac:dyDescent="0.3">
      <c r="B67" s="67" t="s">
        <v>83</v>
      </c>
      <c r="C67" s="67" t="s">
        <v>40</v>
      </c>
      <c r="D67" s="67">
        <v>0</v>
      </c>
      <c r="E67" s="67">
        <v>0</v>
      </c>
      <c r="F67" s="67" t="s">
        <v>38</v>
      </c>
    </row>
    <row r="68" spans="2:6" x14ac:dyDescent="0.3">
      <c r="B68" s="67" t="s">
        <v>84</v>
      </c>
      <c r="C68" s="67" t="s">
        <v>42</v>
      </c>
      <c r="D68" s="67">
        <v>0</v>
      </c>
      <c r="E68" s="67">
        <v>0</v>
      </c>
      <c r="F68" s="67" t="s">
        <v>38</v>
      </c>
    </row>
    <row r="69" spans="2:6" x14ac:dyDescent="0.3">
      <c r="B69" s="67" t="s">
        <v>85</v>
      </c>
      <c r="C69" s="67" t="s">
        <v>44</v>
      </c>
      <c r="D69" s="67">
        <v>0</v>
      </c>
      <c r="E69" s="67">
        <v>0</v>
      </c>
      <c r="F69" s="67" t="s">
        <v>38</v>
      </c>
    </row>
    <row r="70" spans="2:6" x14ac:dyDescent="0.3">
      <c r="B70" s="67" t="s">
        <v>86</v>
      </c>
      <c r="C70" s="67" t="s">
        <v>46</v>
      </c>
      <c r="D70" s="67">
        <v>0</v>
      </c>
      <c r="E70" s="67">
        <v>0</v>
      </c>
      <c r="F70" s="67" t="s">
        <v>38</v>
      </c>
    </row>
    <row r="71" spans="2:6" x14ac:dyDescent="0.3">
      <c r="B71" s="67" t="s">
        <v>87</v>
      </c>
      <c r="C71" s="67" t="s">
        <v>37</v>
      </c>
      <c r="D71" s="67">
        <v>0</v>
      </c>
      <c r="E71" s="67">
        <v>0</v>
      </c>
      <c r="F71" s="67" t="s">
        <v>38</v>
      </c>
    </row>
    <row r="72" spans="2:6" x14ac:dyDescent="0.3">
      <c r="B72" s="67" t="s">
        <v>88</v>
      </c>
      <c r="C72" s="67" t="s">
        <v>40</v>
      </c>
      <c r="D72" s="67">
        <v>0</v>
      </c>
      <c r="E72" s="67">
        <v>0</v>
      </c>
      <c r="F72" s="67" t="s">
        <v>38</v>
      </c>
    </row>
    <row r="73" spans="2:6" x14ac:dyDescent="0.3">
      <c r="B73" s="67" t="s">
        <v>89</v>
      </c>
      <c r="C73" s="67" t="s">
        <v>42</v>
      </c>
      <c r="D73" s="67">
        <v>0</v>
      </c>
      <c r="E73" s="67">
        <v>0</v>
      </c>
      <c r="F73" s="67" t="s">
        <v>38</v>
      </c>
    </row>
    <row r="74" spans="2:6" x14ac:dyDescent="0.3">
      <c r="B74" s="67" t="s">
        <v>90</v>
      </c>
      <c r="C74" s="67" t="s">
        <v>44</v>
      </c>
      <c r="D74" s="67">
        <v>0</v>
      </c>
      <c r="E74" s="67">
        <v>1</v>
      </c>
      <c r="F74" s="67" t="s">
        <v>38</v>
      </c>
    </row>
    <row r="75" spans="2:6" x14ac:dyDescent="0.3">
      <c r="B75" s="67" t="s">
        <v>91</v>
      </c>
      <c r="C75" s="67" t="s">
        <v>46</v>
      </c>
      <c r="D75" s="67">
        <v>0</v>
      </c>
      <c r="E75" s="67">
        <v>0</v>
      </c>
      <c r="F75" s="67" t="s">
        <v>38</v>
      </c>
    </row>
    <row r="76" spans="2:6" x14ac:dyDescent="0.3">
      <c r="B76" s="67" t="s">
        <v>92</v>
      </c>
      <c r="C76" s="67" t="s">
        <v>37</v>
      </c>
      <c r="D76" s="67">
        <v>0</v>
      </c>
      <c r="E76" s="67">
        <v>0</v>
      </c>
      <c r="F76" s="67" t="s">
        <v>38</v>
      </c>
    </row>
    <row r="77" spans="2:6" x14ac:dyDescent="0.3">
      <c r="B77" s="67" t="s">
        <v>93</v>
      </c>
      <c r="C77" s="67" t="s">
        <v>40</v>
      </c>
      <c r="D77" s="67">
        <v>0</v>
      </c>
      <c r="E77" s="67">
        <v>0</v>
      </c>
      <c r="F77" s="67" t="s">
        <v>38</v>
      </c>
    </row>
    <row r="78" spans="2:6" x14ac:dyDescent="0.3">
      <c r="B78" s="67" t="s">
        <v>94</v>
      </c>
      <c r="C78" s="67" t="s">
        <v>42</v>
      </c>
      <c r="D78" s="67">
        <v>0</v>
      </c>
      <c r="E78" s="67">
        <v>0</v>
      </c>
      <c r="F78" s="67" t="s">
        <v>38</v>
      </c>
    </row>
    <row r="79" spans="2:6" x14ac:dyDescent="0.3">
      <c r="B79" s="67" t="s">
        <v>95</v>
      </c>
      <c r="C79" s="67" t="s">
        <v>44</v>
      </c>
      <c r="D79" s="67">
        <v>0</v>
      </c>
      <c r="E79" s="67">
        <v>1</v>
      </c>
      <c r="F79" s="67" t="s">
        <v>38</v>
      </c>
    </row>
    <row r="80" spans="2:6" x14ac:dyDescent="0.3">
      <c r="B80" s="67" t="s">
        <v>96</v>
      </c>
      <c r="C80" s="67" t="s">
        <v>46</v>
      </c>
      <c r="D80" s="67">
        <v>0</v>
      </c>
      <c r="E80" s="67">
        <v>0</v>
      </c>
      <c r="F80" s="67" t="s">
        <v>38</v>
      </c>
    </row>
    <row r="81" spans="2:6" x14ac:dyDescent="0.3">
      <c r="B81" s="67" t="s">
        <v>97</v>
      </c>
      <c r="C81" s="67" t="s">
        <v>37</v>
      </c>
      <c r="D81" s="67">
        <v>0</v>
      </c>
      <c r="E81" s="67">
        <v>1</v>
      </c>
      <c r="F81" s="67" t="s">
        <v>38</v>
      </c>
    </row>
    <row r="82" spans="2:6" x14ac:dyDescent="0.3">
      <c r="B82" s="67" t="s">
        <v>98</v>
      </c>
      <c r="C82" s="67" t="s">
        <v>40</v>
      </c>
      <c r="D82" s="67">
        <v>0</v>
      </c>
      <c r="E82" s="67">
        <v>0</v>
      </c>
      <c r="F82" s="67" t="s">
        <v>38</v>
      </c>
    </row>
    <row r="83" spans="2:6" x14ac:dyDescent="0.3">
      <c r="B83" s="67" t="s">
        <v>99</v>
      </c>
      <c r="C83" s="67" t="s">
        <v>42</v>
      </c>
      <c r="D83" s="67">
        <v>0</v>
      </c>
      <c r="E83" s="67">
        <v>0</v>
      </c>
      <c r="F83" s="67" t="s">
        <v>38</v>
      </c>
    </row>
    <row r="84" spans="2:6" x14ac:dyDescent="0.3">
      <c r="B84" s="67" t="s">
        <v>100</v>
      </c>
      <c r="C84" s="67" t="s">
        <v>44</v>
      </c>
      <c r="D84" s="67">
        <v>0</v>
      </c>
      <c r="E84" s="67">
        <v>0</v>
      </c>
      <c r="F84" s="67" t="s">
        <v>38</v>
      </c>
    </row>
    <row r="85" spans="2:6" x14ac:dyDescent="0.3">
      <c r="B85" s="67" t="s">
        <v>101</v>
      </c>
      <c r="C85" s="67" t="s">
        <v>46</v>
      </c>
      <c r="D85" s="67">
        <v>0</v>
      </c>
      <c r="E85" s="67">
        <v>0</v>
      </c>
      <c r="F85" s="67" t="s">
        <v>38</v>
      </c>
    </row>
    <row r="86" spans="2:6" x14ac:dyDescent="0.3">
      <c r="B86" s="67" t="s">
        <v>102</v>
      </c>
      <c r="C86" s="67" t="s">
        <v>37</v>
      </c>
      <c r="D86" s="67">
        <v>0</v>
      </c>
      <c r="E86" s="67">
        <v>0</v>
      </c>
      <c r="F86" s="67" t="s">
        <v>38</v>
      </c>
    </row>
    <row r="87" spans="2:6" x14ac:dyDescent="0.3">
      <c r="B87" s="67" t="s">
        <v>103</v>
      </c>
      <c r="C87" s="67" t="s">
        <v>40</v>
      </c>
      <c r="D87" s="67">
        <v>0</v>
      </c>
      <c r="E87" s="67">
        <v>0</v>
      </c>
      <c r="F87" s="67" t="s">
        <v>38</v>
      </c>
    </row>
    <row r="88" spans="2:6" x14ac:dyDescent="0.3">
      <c r="B88" s="67" t="s">
        <v>104</v>
      </c>
      <c r="C88" s="67" t="s">
        <v>42</v>
      </c>
      <c r="D88" s="67">
        <v>0</v>
      </c>
      <c r="E88" s="67">
        <v>0</v>
      </c>
      <c r="F88" s="67" t="s">
        <v>38</v>
      </c>
    </row>
    <row r="89" spans="2:6" x14ac:dyDescent="0.3">
      <c r="B89" s="67" t="s">
        <v>105</v>
      </c>
      <c r="C89" s="67" t="s">
        <v>44</v>
      </c>
      <c r="D89" s="67">
        <v>0</v>
      </c>
      <c r="E89" s="67">
        <v>1</v>
      </c>
      <c r="F89" s="67" t="s">
        <v>38</v>
      </c>
    </row>
    <row r="90" spans="2:6" x14ac:dyDescent="0.3">
      <c r="B90" s="67" t="s">
        <v>106</v>
      </c>
      <c r="C90" s="67" t="s">
        <v>46</v>
      </c>
      <c r="D90" s="67">
        <v>0</v>
      </c>
      <c r="E90" s="67">
        <v>0</v>
      </c>
      <c r="F90" s="67" t="s">
        <v>38</v>
      </c>
    </row>
    <row r="91" spans="2:6" x14ac:dyDescent="0.3">
      <c r="B91" s="67" t="s">
        <v>107</v>
      </c>
      <c r="C91" s="67" t="s">
        <v>37</v>
      </c>
      <c r="D91" s="67">
        <v>0</v>
      </c>
      <c r="E91" s="67">
        <v>0</v>
      </c>
      <c r="F91" s="67" t="s">
        <v>38</v>
      </c>
    </row>
    <row r="92" spans="2:6" x14ac:dyDescent="0.3">
      <c r="B92" s="67" t="s">
        <v>108</v>
      </c>
      <c r="C92" s="67" t="s">
        <v>40</v>
      </c>
      <c r="D92" s="67">
        <v>0</v>
      </c>
      <c r="E92" s="67">
        <v>0</v>
      </c>
      <c r="F92" s="67" t="s">
        <v>38</v>
      </c>
    </row>
    <row r="93" spans="2:6" x14ac:dyDescent="0.3">
      <c r="B93" s="67" t="s">
        <v>109</v>
      </c>
      <c r="C93" s="67" t="s">
        <v>42</v>
      </c>
      <c r="D93" s="67">
        <v>0</v>
      </c>
      <c r="E93" s="67">
        <v>0</v>
      </c>
      <c r="F93" s="67" t="s">
        <v>38</v>
      </c>
    </row>
    <row r="94" spans="2:6" x14ac:dyDescent="0.3">
      <c r="B94" s="67" t="s">
        <v>110</v>
      </c>
      <c r="C94" s="67" t="s">
        <v>44</v>
      </c>
      <c r="D94" s="67">
        <v>0</v>
      </c>
      <c r="E94" s="67">
        <v>1</v>
      </c>
      <c r="F94" s="67" t="s">
        <v>38</v>
      </c>
    </row>
    <row r="95" spans="2:6" x14ac:dyDescent="0.3">
      <c r="B95" s="67" t="s">
        <v>111</v>
      </c>
      <c r="C95" s="67" t="s">
        <v>46</v>
      </c>
      <c r="D95" s="67">
        <v>0</v>
      </c>
      <c r="E95" s="67">
        <v>0</v>
      </c>
      <c r="F95" s="67" t="s">
        <v>38</v>
      </c>
    </row>
    <row r="96" spans="2:6" x14ac:dyDescent="0.3">
      <c r="B96" s="67" t="s">
        <v>112</v>
      </c>
      <c r="C96" s="67" t="s">
        <v>37</v>
      </c>
      <c r="D96" s="67">
        <v>0</v>
      </c>
      <c r="E96" s="67">
        <v>1</v>
      </c>
      <c r="F96" s="67" t="s">
        <v>38</v>
      </c>
    </row>
    <row r="97" spans="2:6" x14ac:dyDescent="0.3">
      <c r="B97" s="67" t="s">
        <v>113</v>
      </c>
      <c r="C97" s="67" t="s">
        <v>40</v>
      </c>
      <c r="D97" s="67">
        <v>0</v>
      </c>
      <c r="E97" s="67">
        <v>0</v>
      </c>
      <c r="F97" s="67" t="s">
        <v>38</v>
      </c>
    </row>
    <row r="98" spans="2:6" x14ac:dyDescent="0.3">
      <c r="B98" s="67" t="s">
        <v>114</v>
      </c>
      <c r="C98" s="67" t="s">
        <v>42</v>
      </c>
      <c r="D98" s="67">
        <v>0</v>
      </c>
      <c r="E98" s="67">
        <v>0</v>
      </c>
      <c r="F98" s="67" t="s">
        <v>38</v>
      </c>
    </row>
    <row r="99" spans="2:6" x14ac:dyDescent="0.3">
      <c r="B99" s="67" t="s">
        <v>115</v>
      </c>
      <c r="C99" s="67" t="s">
        <v>44</v>
      </c>
      <c r="D99" s="67">
        <v>0</v>
      </c>
      <c r="E99" s="67">
        <v>0</v>
      </c>
      <c r="F99" s="67" t="s">
        <v>38</v>
      </c>
    </row>
    <row r="100" spans="2:6" x14ac:dyDescent="0.3">
      <c r="B100" s="67" t="s">
        <v>116</v>
      </c>
      <c r="C100" s="67" t="s">
        <v>46</v>
      </c>
      <c r="D100" s="67">
        <v>0</v>
      </c>
      <c r="E100" s="67">
        <v>0</v>
      </c>
      <c r="F100" s="67" t="s">
        <v>38</v>
      </c>
    </row>
    <row r="101" spans="2:6" x14ac:dyDescent="0.3">
      <c r="B101" s="67" t="s">
        <v>117</v>
      </c>
      <c r="C101" s="67" t="s">
        <v>37</v>
      </c>
      <c r="D101" s="67">
        <v>0</v>
      </c>
      <c r="E101" s="67">
        <v>0</v>
      </c>
      <c r="F101" s="67" t="s">
        <v>38</v>
      </c>
    </row>
    <row r="102" spans="2:6" x14ac:dyDescent="0.3">
      <c r="B102" s="67" t="s">
        <v>118</v>
      </c>
      <c r="C102" s="67" t="s">
        <v>40</v>
      </c>
      <c r="D102" s="67">
        <v>0</v>
      </c>
      <c r="E102" s="67">
        <v>0</v>
      </c>
      <c r="F102" s="67" t="s">
        <v>38</v>
      </c>
    </row>
    <row r="103" spans="2:6" x14ac:dyDescent="0.3">
      <c r="B103" s="67" t="s">
        <v>119</v>
      </c>
      <c r="C103" s="67" t="s">
        <v>42</v>
      </c>
      <c r="D103" s="67">
        <v>0</v>
      </c>
      <c r="E103" s="67">
        <v>0</v>
      </c>
      <c r="F103" s="67" t="s">
        <v>38</v>
      </c>
    </row>
    <row r="104" spans="2:6" x14ac:dyDescent="0.3">
      <c r="B104" s="67" t="s">
        <v>120</v>
      </c>
      <c r="C104" s="67" t="s">
        <v>44</v>
      </c>
      <c r="D104" s="67">
        <v>0</v>
      </c>
      <c r="E104" s="67">
        <v>1</v>
      </c>
      <c r="F104" s="67" t="s">
        <v>38</v>
      </c>
    </row>
    <row r="105" spans="2:6" x14ac:dyDescent="0.3">
      <c r="B105" s="67" t="s">
        <v>121</v>
      </c>
      <c r="C105" s="67" t="s">
        <v>46</v>
      </c>
      <c r="D105" s="67">
        <v>0</v>
      </c>
      <c r="E105" s="67">
        <v>0</v>
      </c>
      <c r="F105" s="67" t="s">
        <v>38</v>
      </c>
    </row>
    <row r="106" spans="2:6" x14ac:dyDescent="0.3">
      <c r="B106" s="67" t="s">
        <v>122</v>
      </c>
      <c r="C106" s="67" t="s">
        <v>37</v>
      </c>
      <c r="D106" s="67">
        <v>0</v>
      </c>
      <c r="E106" s="67">
        <v>1</v>
      </c>
      <c r="F106" s="67" t="s">
        <v>38</v>
      </c>
    </row>
    <row r="107" spans="2:6" x14ac:dyDescent="0.3">
      <c r="B107" s="67" t="s">
        <v>123</v>
      </c>
      <c r="C107" s="67" t="s">
        <v>40</v>
      </c>
      <c r="D107" s="67">
        <v>0</v>
      </c>
      <c r="E107" s="67">
        <v>0</v>
      </c>
      <c r="F107" s="67" t="s">
        <v>38</v>
      </c>
    </row>
    <row r="108" spans="2:6" x14ac:dyDescent="0.3">
      <c r="B108" s="67" t="s">
        <v>124</v>
      </c>
      <c r="C108" s="67" t="s">
        <v>42</v>
      </c>
      <c r="D108" s="67">
        <v>0</v>
      </c>
      <c r="E108" s="67">
        <v>0</v>
      </c>
      <c r="F108" s="67" t="s">
        <v>38</v>
      </c>
    </row>
    <row r="109" spans="2:6" x14ac:dyDescent="0.3">
      <c r="B109" s="67" t="s">
        <v>125</v>
      </c>
      <c r="C109" s="67" t="s">
        <v>44</v>
      </c>
      <c r="D109" s="67">
        <v>0</v>
      </c>
      <c r="E109" s="67">
        <v>0</v>
      </c>
      <c r="F109" s="67" t="s">
        <v>38</v>
      </c>
    </row>
    <row r="110" spans="2:6" x14ac:dyDescent="0.3">
      <c r="B110" s="67" t="s">
        <v>126</v>
      </c>
      <c r="C110" s="67" t="s">
        <v>46</v>
      </c>
      <c r="D110" s="67">
        <v>0</v>
      </c>
      <c r="E110" s="67">
        <v>0</v>
      </c>
      <c r="F110" s="67" t="s">
        <v>38</v>
      </c>
    </row>
    <row r="111" spans="2:6" x14ac:dyDescent="0.3">
      <c r="B111" s="67" t="s">
        <v>127</v>
      </c>
      <c r="C111" s="67" t="s">
        <v>37</v>
      </c>
      <c r="D111" s="67">
        <v>0</v>
      </c>
      <c r="E111" s="67">
        <v>0</v>
      </c>
      <c r="F111" s="67" t="s">
        <v>38</v>
      </c>
    </row>
    <row r="112" spans="2:6" x14ac:dyDescent="0.3">
      <c r="B112" s="67" t="s">
        <v>128</v>
      </c>
      <c r="C112" s="67" t="s">
        <v>40</v>
      </c>
      <c r="D112" s="67">
        <v>0</v>
      </c>
      <c r="E112" s="67">
        <v>0</v>
      </c>
      <c r="F112" s="67" t="s">
        <v>38</v>
      </c>
    </row>
    <row r="113" spans="2:6" x14ac:dyDescent="0.3">
      <c r="B113" s="67" t="s">
        <v>129</v>
      </c>
      <c r="C113" s="67" t="s">
        <v>42</v>
      </c>
      <c r="D113" s="67">
        <v>0</v>
      </c>
      <c r="E113" s="67">
        <v>0</v>
      </c>
      <c r="F113" s="67" t="s">
        <v>38</v>
      </c>
    </row>
    <row r="114" spans="2:6" x14ac:dyDescent="0.3">
      <c r="B114" s="67" t="s">
        <v>130</v>
      </c>
      <c r="C114" s="67" t="s">
        <v>44</v>
      </c>
      <c r="D114" s="67">
        <v>0</v>
      </c>
      <c r="E114" s="67">
        <v>1</v>
      </c>
      <c r="F114" s="67" t="s">
        <v>38</v>
      </c>
    </row>
    <row r="115" spans="2:6" x14ac:dyDescent="0.3">
      <c r="B115" s="67" t="s">
        <v>131</v>
      </c>
      <c r="C115" s="67" t="s">
        <v>46</v>
      </c>
      <c r="D115" s="67">
        <v>0</v>
      </c>
      <c r="E115" s="67">
        <v>0</v>
      </c>
      <c r="F115" s="67" t="s">
        <v>38</v>
      </c>
    </row>
    <row r="116" spans="2:6" x14ac:dyDescent="0.3">
      <c r="B116" s="67" t="s">
        <v>132</v>
      </c>
      <c r="C116" s="67" t="s">
        <v>37</v>
      </c>
      <c r="D116" s="67">
        <v>0</v>
      </c>
      <c r="E116" s="67">
        <v>0</v>
      </c>
      <c r="F116" s="67" t="s">
        <v>38</v>
      </c>
    </row>
    <row r="117" spans="2:6" x14ac:dyDescent="0.3">
      <c r="B117" s="67" t="s">
        <v>133</v>
      </c>
      <c r="C117" s="67" t="s">
        <v>40</v>
      </c>
      <c r="D117" s="67">
        <v>0</v>
      </c>
      <c r="E117" s="67">
        <v>0</v>
      </c>
      <c r="F117" s="67" t="s">
        <v>38</v>
      </c>
    </row>
    <row r="118" spans="2:6" x14ac:dyDescent="0.3">
      <c r="B118" s="67" t="s">
        <v>134</v>
      </c>
      <c r="C118" s="67" t="s">
        <v>42</v>
      </c>
      <c r="D118" s="67">
        <v>0</v>
      </c>
      <c r="E118" s="67">
        <v>0</v>
      </c>
      <c r="F118" s="67" t="s">
        <v>38</v>
      </c>
    </row>
    <row r="119" spans="2:6" x14ac:dyDescent="0.3">
      <c r="B119" s="67" t="s">
        <v>135</v>
      </c>
      <c r="C119" s="67" t="s">
        <v>44</v>
      </c>
      <c r="D119" s="67">
        <v>0</v>
      </c>
      <c r="E119" s="67">
        <v>1</v>
      </c>
      <c r="F119" s="67" t="s">
        <v>38</v>
      </c>
    </row>
    <row r="120" spans="2:6" x14ac:dyDescent="0.3">
      <c r="B120" s="67" t="s">
        <v>136</v>
      </c>
      <c r="C120" s="67" t="s">
        <v>46</v>
      </c>
      <c r="D120" s="67">
        <v>0</v>
      </c>
      <c r="E120" s="67">
        <v>0</v>
      </c>
      <c r="F120" s="67" t="s">
        <v>38</v>
      </c>
    </row>
    <row r="121" spans="2:6" x14ac:dyDescent="0.3">
      <c r="B121" s="67" t="s">
        <v>137</v>
      </c>
      <c r="C121" s="67" t="s">
        <v>37</v>
      </c>
      <c r="D121" s="67">
        <v>0</v>
      </c>
      <c r="E121" s="67">
        <v>1</v>
      </c>
      <c r="F121" s="67" t="s">
        <v>38</v>
      </c>
    </row>
    <row r="122" spans="2:6" x14ac:dyDescent="0.3">
      <c r="B122" s="67" t="s">
        <v>138</v>
      </c>
      <c r="C122" s="67" t="s">
        <v>40</v>
      </c>
      <c r="D122" s="67">
        <v>0</v>
      </c>
      <c r="E122" s="67">
        <v>0</v>
      </c>
      <c r="F122" s="67" t="s">
        <v>38</v>
      </c>
    </row>
    <row r="123" spans="2:6" x14ac:dyDescent="0.3">
      <c r="B123" s="67" t="s">
        <v>139</v>
      </c>
      <c r="C123" s="67" t="s">
        <v>42</v>
      </c>
      <c r="D123" s="67">
        <v>0</v>
      </c>
      <c r="E123" s="67">
        <v>0</v>
      </c>
      <c r="F123" s="67" t="s">
        <v>38</v>
      </c>
    </row>
    <row r="124" spans="2:6" x14ac:dyDescent="0.3">
      <c r="B124" s="67" t="s">
        <v>140</v>
      </c>
      <c r="C124" s="67" t="s">
        <v>44</v>
      </c>
      <c r="D124" s="67">
        <v>0</v>
      </c>
      <c r="E124" s="67">
        <v>0</v>
      </c>
      <c r="F124" s="67" t="s">
        <v>38</v>
      </c>
    </row>
    <row r="125" spans="2:6" x14ac:dyDescent="0.3">
      <c r="B125" s="67" t="s">
        <v>141</v>
      </c>
      <c r="C125" s="67" t="s">
        <v>46</v>
      </c>
      <c r="D125" s="67">
        <v>0</v>
      </c>
      <c r="E125" s="67">
        <v>0</v>
      </c>
      <c r="F125" s="67" t="s">
        <v>38</v>
      </c>
    </row>
    <row r="126" spans="2:6" x14ac:dyDescent="0.3">
      <c r="B126" s="67" t="s">
        <v>142</v>
      </c>
      <c r="C126" s="67" t="s">
        <v>37</v>
      </c>
      <c r="D126" s="67">
        <v>0</v>
      </c>
      <c r="E126" s="67">
        <v>0</v>
      </c>
      <c r="F126" s="67" t="s">
        <v>38</v>
      </c>
    </row>
    <row r="127" spans="2:6" x14ac:dyDescent="0.3">
      <c r="B127" s="67" t="s">
        <v>143</v>
      </c>
      <c r="C127" s="67" t="s">
        <v>40</v>
      </c>
      <c r="D127" s="67">
        <v>0</v>
      </c>
      <c r="E127" s="67">
        <v>0</v>
      </c>
      <c r="F127" s="67" t="s">
        <v>38</v>
      </c>
    </row>
    <row r="128" spans="2:6" x14ac:dyDescent="0.3">
      <c r="B128" s="67" t="s">
        <v>144</v>
      </c>
      <c r="C128" s="67" t="s">
        <v>42</v>
      </c>
      <c r="D128" s="67">
        <v>0</v>
      </c>
      <c r="E128" s="67">
        <v>0</v>
      </c>
      <c r="F128" s="67" t="s">
        <v>38</v>
      </c>
    </row>
    <row r="129" spans="2:6" x14ac:dyDescent="0.3">
      <c r="B129" s="67" t="s">
        <v>145</v>
      </c>
      <c r="C129" s="67" t="s">
        <v>44</v>
      </c>
      <c r="D129" s="67">
        <v>0</v>
      </c>
      <c r="E129" s="67">
        <v>1</v>
      </c>
      <c r="F129" s="67" t="s">
        <v>38</v>
      </c>
    </row>
    <row r="130" spans="2:6" x14ac:dyDescent="0.3">
      <c r="B130" s="67" t="s">
        <v>146</v>
      </c>
      <c r="C130" s="67" t="s">
        <v>46</v>
      </c>
      <c r="D130" s="67">
        <v>0</v>
      </c>
      <c r="E130" s="67">
        <v>0</v>
      </c>
      <c r="F130" s="67" t="s">
        <v>38</v>
      </c>
    </row>
    <row r="131" spans="2:6" x14ac:dyDescent="0.3">
      <c r="B131" s="67" t="s">
        <v>147</v>
      </c>
      <c r="C131" s="67" t="s">
        <v>37</v>
      </c>
      <c r="D131" s="67">
        <v>0</v>
      </c>
      <c r="E131" s="67">
        <v>0</v>
      </c>
      <c r="F131" s="67" t="s">
        <v>38</v>
      </c>
    </row>
    <row r="132" spans="2:6" x14ac:dyDescent="0.3">
      <c r="B132" s="67" t="s">
        <v>148</v>
      </c>
      <c r="C132" s="67" t="s">
        <v>40</v>
      </c>
      <c r="D132" s="67">
        <v>0</v>
      </c>
      <c r="E132" s="67">
        <v>0</v>
      </c>
      <c r="F132" s="67" t="s">
        <v>38</v>
      </c>
    </row>
    <row r="133" spans="2:6" x14ac:dyDescent="0.3">
      <c r="B133" s="67" t="s">
        <v>149</v>
      </c>
      <c r="C133" s="67" t="s">
        <v>42</v>
      </c>
      <c r="D133" s="67">
        <v>0</v>
      </c>
      <c r="E133" s="67">
        <v>0</v>
      </c>
      <c r="F133" s="67" t="s">
        <v>38</v>
      </c>
    </row>
    <row r="134" spans="2:6" x14ac:dyDescent="0.3">
      <c r="B134" s="67" t="s">
        <v>150</v>
      </c>
      <c r="C134" s="67" t="s">
        <v>44</v>
      </c>
      <c r="D134" s="67">
        <v>0</v>
      </c>
      <c r="E134" s="67">
        <v>1</v>
      </c>
      <c r="F134" s="67" t="s">
        <v>38</v>
      </c>
    </row>
    <row r="135" spans="2:6" x14ac:dyDescent="0.3">
      <c r="B135" s="67" t="s">
        <v>151</v>
      </c>
      <c r="C135" s="67" t="s">
        <v>46</v>
      </c>
      <c r="D135" s="67">
        <v>0</v>
      </c>
      <c r="E135" s="67">
        <v>0</v>
      </c>
      <c r="F135" s="67" t="s">
        <v>38</v>
      </c>
    </row>
    <row r="136" spans="2:6" x14ac:dyDescent="0.3">
      <c r="B136" s="67" t="s">
        <v>152</v>
      </c>
      <c r="C136" s="67" t="s">
        <v>37</v>
      </c>
      <c r="D136" s="67">
        <v>0</v>
      </c>
      <c r="E136" s="67">
        <v>1</v>
      </c>
      <c r="F136" s="67" t="s">
        <v>38</v>
      </c>
    </row>
    <row r="137" spans="2:6" x14ac:dyDescent="0.3">
      <c r="B137" s="67" t="s">
        <v>153</v>
      </c>
      <c r="C137" s="67" t="s">
        <v>40</v>
      </c>
      <c r="D137" s="67">
        <v>0</v>
      </c>
      <c r="E137" s="67">
        <v>0</v>
      </c>
      <c r="F137" s="67" t="s">
        <v>38</v>
      </c>
    </row>
    <row r="138" spans="2:6" x14ac:dyDescent="0.3">
      <c r="B138" s="67" t="s">
        <v>154</v>
      </c>
      <c r="C138" s="67" t="s">
        <v>42</v>
      </c>
      <c r="D138" s="67">
        <v>0</v>
      </c>
      <c r="E138" s="67">
        <v>0</v>
      </c>
      <c r="F138" s="67" t="s">
        <v>38</v>
      </c>
    </row>
    <row r="139" spans="2:6" x14ac:dyDescent="0.3">
      <c r="B139" s="67" t="s">
        <v>155</v>
      </c>
      <c r="C139" s="67" t="s">
        <v>44</v>
      </c>
      <c r="D139" s="67">
        <v>0</v>
      </c>
      <c r="E139" s="67">
        <v>0</v>
      </c>
      <c r="F139" s="67" t="s">
        <v>38</v>
      </c>
    </row>
    <row r="140" spans="2:6" x14ac:dyDescent="0.3">
      <c r="B140" s="67" t="s">
        <v>156</v>
      </c>
      <c r="C140" s="67" t="s">
        <v>46</v>
      </c>
      <c r="D140" s="67">
        <v>0</v>
      </c>
      <c r="E140" s="67">
        <v>0</v>
      </c>
      <c r="F140" s="67" t="s">
        <v>38</v>
      </c>
    </row>
    <row r="141" spans="2:6" x14ac:dyDescent="0.3">
      <c r="B141" s="67" t="s">
        <v>157</v>
      </c>
      <c r="C141" s="67" t="s">
        <v>37</v>
      </c>
      <c r="D141" s="67">
        <v>0</v>
      </c>
      <c r="E141" s="67">
        <v>0</v>
      </c>
      <c r="F141" s="67" t="s">
        <v>38</v>
      </c>
    </row>
    <row r="142" spans="2:6" x14ac:dyDescent="0.3">
      <c r="B142" s="67" t="s">
        <v>158</v>
      </c>
      <c r="C142" s="67" t="s">
        <v>40</v>
      </c>
      <c r="D142" s="67">
        <v>0</v>
      </c>
      <c r="E142" s="67">
        <v>0</v>
      </c>
      <c r="F142" s="67" t="s">
        <v>38</v>
      </c>
    </row>
    <row r="143" spans="2:6" x14ac:dyDescent="0.3">
      <c r="B143" s="67" t="s">
        <v>159</v>
      </c>
      <c r="C143" s="67" t="s">
        <v>42</v>
      </c>
      <c r="D143" s="67">
        <v>0</v>
      </c>
      <c r="E143" s="67">
        <v>0</v>
      </c>
      <c r="F143" s="67" t="s">
        <v>38</v>
      </c>
    </row>
    <row r="144" spans="2:6" x14ac:dyDescent="0.3">
      <c r="B144" s="67" t="s">
        <v>160</v>
      </c>
      <c r="C144" s="67" t="s">
        <v>44</v>
      </c>
      <c r="D144" s="67">
        <v>0</v>
      </c>
      <c r="E144" s="67">
        <v>1</v>
      </c>
      <c r="F144" s="67" t="s">
        <v>38</v>
      </c>
    </row>
    <row r="145" spans="2:6" x14ac:dyDescent="0.3">
      <c r="B145" s="67" t="s">
        <v>161</v>
      </c>
      <c r="C145" s="67" t="s">
        <v>46</v>
      </c>
      <c r="D145" s="67">
        <v>0</v>
      </c>
      <c r="E145" s="67">
        <v>0</v>
      </c>
      <c r="F145" s="67" t="s">
        <v>38</v>
      </c>
    </row>
    <row r="146" spans="2:6" x14ac:dyDescent="0.3">
      <c r="B146" s="67" t="s">
        <v>162</v>
      </c>
      <c r="C146" s="67" t="s">
        <v>37</v>
      </c>
      <c r="D146" s="67">
        <v>0</v>
      </c>
      <c r="E146" s="67">
        <v>0</v>
      </c>
      <c r="F146" s="67" t="s">
        <v>38</v>
      </c>
    </row>
    <row r="147" spans="2:6" x14ac:dyDescent="0.3">
      <c r="B147" s="67" t="s">
        <v>163</v>
      </c>
      <c r="C147" s="67" t="s">
        <v>40</v>
      </c>
      <c r="D147" s="67">
        <v>0</v>
      </c>
      <c r="E147" s="67">
        <v>0</v>
      </c>
      <c r="F147" s="67" t="s">
        <v>38</v>
      </c>
    </row>
    <row r="148" spans="2:6" x14ac:dyDescent="0.3">
      <c r="B148" s="67" t="s">
        <v>164</v>
      </c>
      <c r="C148" s="67" t="s">
        <v>42</v>
      </c>
      <c r="D148" s="67">
        <v>0</v>
      </c>
      <c r="E148" s="67">
        <v>0</v>
      </c>
      <c r="F148" s="67" t="s">
        <v>38</v>
      </c>
    </row>
    <row r="149" spans="2:6" x14ac:dyDescent="0.3">
      <c r="B149" s="67" t="s">
        <v>165</v>
      </c>
      <c r="C149" s="67" t="s">
        <v>44</v>
      </c>
      <c r="D149" s="67">
        <v>0</v>
      </c>
      <c r="E149" s="67">
        <v>1</v>
      </c>
      <c r="F149" s="67" t="s">
        <v>38</v>
      </c>
    </row>
    <row r="150" spans="2:6" x14ac:dyDescent="0.3">
      <c r="B150" s="67" t="s">
        <v>166</v>
      </c>
      <c r="C150" s="67" t="s">
        <v>46</v>
      </c>
      <c r="D150" s="67">
        <v>0</v>
      </c>
      <c r="E150" s="67">
        <v>0</v>
      </c>
      <c r="F150" s="67" t="s">
        <v>38</v>
      </c>
    </row>
    <row r="151" spans="2:6" x14ac:dyDescent="0.3">
      <c r="B151" s="67" t="s">
        <v>167</v>
      </c>
      <c r="C151" s="67" t="s">
        <v>37</v>
      </c>
      <c r="D151" s="67">
        <v>0</v>
      </c>
      <c r="E151" s="67">
        <v>1</v>
      </c>
      <c r="F151" s="67" t="s">
        <v>38</v>
      </c>
    </row>
    <row r="152" spans="2:6" x14ac:dyDescent="0.3">
      <c r="B152" s="67" t="s">
        <v>168</v>
      </c>
      <c r="C152" s="67" t="s">
        <v>40</v>
      </c>
      <c r="D152" s="67">
        <v>0</v>
      </c>
      <c r="E152" s="67">
        <v>0</v>
      </c>
      <c r="F152" s="67" t="s">
        <v>38</v>
      </c>
    </row>
    <row r="153" spans="2:6" x14ac:dyDescent="0.3">
      <c r="B153" s="67" t="s">
        <v>169</v>
      </c>
      <c r="C153" s="67" t="s">
        <v>42</v>
      </c>
      <c r="D153" s="67">
        <v>0</v>
      </c>
      <c r="E153" s="67">
        <v>0</v>
      </c>
      <c r="F153" s="67" t="s">
        <v>38</v>
      </c>
    </row>
    <row r="154" spans="2:6" x14ac:dyDescent="0.3">
      <c r="B154" s="67" t="s">
        <v>170</v>
      </c>
      <c r="C154" s="67" t="s">
        <v>44</v>
      </c>
      <c r="D154" s="67">
        <v>0</v>
      </c>
      <c r="E154" s="67">
        <v>0</v>
      </c>
      <c r="F154" s="67" t="s">
        <v>38</v>
      </c>
    </row>
    <row r="155" spans="2:6" x14ac:dyDescent="0.3">
      <c r="B155" s="67" t="s">
        <v>171</v>
      </c>
      <c r="C155" s="67" t="s">
        <v>46</v>
      </c>
      <c r="D155" s="67">
        <v>0</v>
      </c>
      <c r="E155" s="67">
        <v>0</v>
      </c>
      <c r="F155" s="67" t="s">
        <v>38</v>
      </c>
    </row>
    <row r="156" spans="2:6" x14ac:dyDescent="0.3">
      <c r="B156" s="67" t="s">
        <v>172</v>
      </c>
      <c r="C156" s="67" t="s">
        <v>37</v>
      </c>
      <c r="D156" s="67">
        <v>0</v>
      </c>
      <c r="E156" s="67">
        <v>1</v>
      </c>
      <c r="F156" s="67" t="s">
        <v>38</v>
      </c>
    </row>
    <row r="157" spans="2:6" x14ac:dyDescent="0.3">
      <c r="B157" s="67" t="s">
        <v>173</v>
      </c>
      <c r="C157" s="67" t="s">
        <v>40</v>
      </c>
      <c r="D157" s="67">
        <v>0</v>
      </c>
      <c r="E157" s="67">
        <v>0</v>
      </c>
      <c r="F157" s="67" t="s">
        <v>38</v>
      </c>
    </row>
    <row r="158" spans="2:6" x14ac:dyDescent="0.3">
      <c r="B158" s="67" t="s">
        <v>174</v>
      </c>
      <c r="C158" s="67" t="s">
        <v>42</v>
      </c>
      <c r="D158" s="67">
        <v>0</v>
      </c>
      <c r="E158" s="67">
        <v>0</v>
      </c>
      <c r="F158" s="67" t="s">
        <v>38</v>
      </c>
    </row>
    <row r="159" spans="2:6" x14ac:dyDescent="0.3">
      <c r="B159" s="67" t="s">
        <v>175</v>
      </c>
      <c r="C159" s="67" t="s">
        <v>44</v>
      </c>
      <c r="D159" s="67">
        <v>0</v>
      </c>
      <c r="E159" s="67">
        <v>0</v>
      </c>
      <c r="F159" s="67" t="s">
        <v>38</v>
      </c>
    </row>
    <row r="160" spans="2:6" x14ac:dyDescent="0.3">
      <c r="B160" s="67" t="s">
        <v>176</v>
      </c>
      <c r="C160" s="67" t="s">
        <v>46</v>
      </c>
      <c r="D160" s="67">
        <v>0</v>
      </c>
      <c r="E160" s="67">
        <v>0</v>
      </c>
      <c r="F160" s="67" t="s">
        <v>38</v>
      </c>
    </row>
    <row r="161" spans="2:6" x14ac:dyDescent="0.3">
      <c r="B161" s="67" t="s">
        <v>177</v>
      </c>
      <c r="C161" s="67" t="s">
        <v>37</v>
      </c>
      <c r="D161" s="67">
        <v>0</v>
      </c>
      <c r="E161" s="67">
        <v>1</v>
      </c>
      <c r="F161" s="67" t="s">
        <v>38</v>
      </c>
    </row>
    <row r="162" spans="2:6" x14ac:dyDescent="0.3">
      <c r="B162" s="67" t="s">
        <v>178</v>
      </c>
      <c r="C162" s="67" t="s">
        <v>40</v>
      </c>
      <c r="D162" s="67">
        <v>0</v>
      </c>
      <c r="E162" s="67">
        <v>0</v>
      </c>
      <c r="F162" s="67" t="s">
        <v>38</v>
      </c>
    </row>
    <row r="163" spans="2:6" x14ac:dyDescent="0.3">
      <c r="B163" s="67" t="s">
        <v>179</v>
      </c>
      <c r="C163" s="67" t="s">
        <v>42</v>
      </c>
      <c r="D163" s="67">
        <v>0</v>
      </c>
      <c r="E163" s="67">
        <v>0</v>
      </c>
      <c r="F163" s="67" t="s">
        <v>38</v>
      </c>
    </row>
    <row r="164" spans="2:6" x14ac:dyDescent="0.3">
      <c r="B164" s="67" t="s">
        <v>180</v>
      </c>
      <c r="C164" s="67" t="s">
        <v>44</v>
      </c>
      <c r="D164" s="67">
        <v>0</v>
      </c>
      <c r="E164" s="67">
        <v>0</v>
      </c>
      <c r="F164" s="67" t="s">
        <v>38</v>
      </c>
    </row>
    <row r="165" spans="2:6" x14ac:dyDescent="0.3">
      <c r="B165" s="67" t="s">
        <v>181</v>
      </c>
      <c r="C165" s="67" t="s">
        <v>46</v>
      </c>
      <c r="D165" s="67">
        <v>0</v>
      </c>
      <c r="E165" s="67">
        <v>0</v>
      </c>
      <c r="F165" s="67" t="s">
        <v>38</v>
      </c>
    </row>
    <row r="166" spans="2:6" x14ac:dyDescent="0.3">
      <c r="B166" s="67" t="s">
        <v>182</v>
      </c>
      <c r="C166" s="67" t="s">
        <v>37</v>
      </c>
      <c r="D166" s="67">
        <v>0</v>
      </c>
      <c r="E166" s="67">
        <v>1</v>
      </c>
      <c r="F166" s="67" t="s">
        <v>38</v>
      </c>
    </row>
    <row r="167" spans="2:6" x14ac:dyDescent="0.3">
      <c r="B167" s="67" t="s">
        <v>183</v>
      </c>
      <c r="C167" s="67" t="s">
        <v>40</v>
      </c>
      <c r="D167" s="67">
        <v>0</v>
      </c>
      <c r="E167" s="67">
        <v>0</v>
      </c>
      <c r="F167" s="67" t="s">
        <v>38</v>
      </c>
    </row>
    <row r="168" spans="2:6" x14ac:dyDescent="0.3">
      <c r="B168" s="67" t="s">
        <v>184</v>
      </c>
      <c r="C168" s="67" t="s">
        <v>42</v>
      </c>
      <c r="D168" s="67">
        <v>0</v>
      </c>
      <c r="E168" s="67">
        <v>0</v>
      </c>
      <c r="F168" s="67" t="s">
        <v>38</v>
      </c>
    </row>
    <row r="169" spans="2:6" x14ac:dyDescent="0.3">
      <c r="B169" s="67" t="s">
        <v>185</v>
      </c>
      <c r="C169" s="67" t="s">
        <v>44</v>
      </c>
      <c r="D169" s="67">
        <v>0</v>
      </c>
      <c r="E169" s="67">
        <v>0</v>
      </c>
      <c r="F169" s="67" t="s">
        <v>38</v>
      </c>
    </row>
    <row r="170" spans="2:6" x14ac:dyDescent="0.3">
      <c r="B170" s="67" t="s">
        <v>186</v>
      </c>
      <c r="C170" s="67" t="s">
        <v>46</v>
      </c>
      <c r="D170" s="67">
        <v>0</v>
      </c>
      <c r="E170" s="67">
        <v>0</v>
      </c>
      <c r="F170" s="67" t="s">
        <v>38</v>
      </c>
    </row>
    <row r="171" spans="2:6" x14ac:dyDescent="0.3">
      <c r="B171" s="67" t="s">
        <v>187</v>
      </c>
      <c r="C171" s="67" t="s">
        <v>37</v>
      </c>
      <c r="D171" s="67">
        <v>0</v>
      </c>
      <c r="E171" s="67">
        <v>1</v>
      </c>
      <c r="F171" s="67" t="s">
        <v>38</v>
      </c>
    </row>
    <row r="172" spans="2:6" x14ac:dyDescent="0.3">
      <c r="B172" s="67" t="s">
        <v>188</v>
      </c>
      <c r="C172" s="67" t="s">
        <v>40</v>
      </c>
      <c r="D172" s="67">
        <v>0</v>
      </c>
      <c r="E172" s="67">
        <v>0</v>
      </c>
      <c r="F172" s="67" t="s">
        <v>38</v>
      </c>
    </row>
    <row r="173" spans="2:6" x14ac:dyDescent="0.3">
      <c r="B173" s="67" t="s">
        <v>189</v>
      </c>
      <c r="C173" s="67" t="s">
        <v>42</v>
      </c>
      <c r="D173" s="67">
        <v>0</v>
      </c>
      <c r="E173" s="67">
        <v>0</v>
      </c>
      <c r="F173" s="67" t="s">
        <v>38</v>
      </c>
    </row>
    <row r="174" spans="2:6" x14ac:dyDescent="0.3">
      <c r="B174" s="67" t="s">
        <v>190</v>
      </c>
      <c r="C174" s="67" t="s">
        <v>44</v>
      </c>
      <c r="D174" s="67">
        <v>0</v>
      </c>
      <c r="E174" s="67">
        <v>0</v>
      </c>
      <c r="F174" s="67" t="s">
        <v>38</v>
      </c>
    </row>
    <row r="175" spans="2:6" ht="16.2" thickBot="1" x14ac:dyDescent="0.35">
      <c r="B175" s="65" t="s">
        <v>191</v>
      </c>
      <c r="C175" s="65" t="s">
        <v>46</v>
      </c>
      <c r="D175" s="65">
        <v>0</v>
      </c>
      <c r="E175" s="65">
        <v>0</v>
      </c>
      <c r="F175" s="65" t="s">
        <v>38</v>
      </c>
    </row>
    <row r="178" spans="1:7" ht="16.2" thickBot="1" x14ac:dyDescent="0.35">
      <c r="A178" t="s">
        <v>192</v>
      </c>
    </row>
    <row r="179" spans="1:7" ht="16.2" thickBot="1" x14ac:dyDescent="0.35">
      <c r="B179" s="66" t="s">
        <v>18</v>
      </c>
      <c r="C179" s="66" t="s">
        <v>19</v>
      </c>
      <c r="D179" s="66" t="s">
        <v>193</v>
      </c>
      <c r="E179" s="66" t="s">
        <v>194</v>
      </c>
      <c r="F179" s="66" t="s">
        <v>195</v>
      </c>
      <c r="G179" s="66" t="s">
        <v>196</v>
      </c>
    </row>
    <row r="180" spans="1:7" x14ac:dyDescent="0.3">
      <c r="B180" s="67" t="s">
        <v>197</v>
      </c>
      <c r="C180" s="67" t="s">
        <v>198</v>
      </c>
      <c r="D180" s="67">
        <v>42.45</v>
      </c>
      <c r="E180" s="67" t="s">
        <v>199</v>
      </c>
      <c r="F180" s="67" t="s">
        <v>200</v>
      </c>
      <c r="G180" s="67">
        <v>5.5499999999999972</v>
      </c>
    </row>
    <row r="181" spans="1:7" x14ac:dyDescent="0.3">
      <c r="B181" s="67" t="s">
        <v>201</v>
      </c>
      <c r="C181" s="67" t="s">
        <v>202</v>
      </c>
      <c r="D181" s="67">
        <v>0</v>
      </c>
      <c r="E181" s="67" t="s">
        <v>203</v>
      </c>
      <c r="F181" s="67" t="s">
        <v>204</v>
      </c>
      <c r="G181" s="67">
        <v>0</v>
      </c>
    </row>
    <row r="182" spans="1:7" x14ac:dyDescent="0.3">
      <c r="B182" s="67" t="s">
        <v>205</v>
      </c>
      <c r="C182" s="67" t="s">
        <v>206</v>
      </c>
      <c r="D182" s="67">
        <v>0</v>
      </c>
      <c r="E182" s="67" t="s">
        <v>207</v>
      </c>
      <c r="F182" s="67" t="s">
        <v>204</v>
      </c>
      <c r="G182" s="67">
        <v>0</v>
      </c>
    </row>
    <row r="183" spans="1:7" x14ac:dyDescent="0.3">
      <c r="B183" s="67" t="s">
        <v>208</v>
      </c>
      <c r="C183" s="67" t="s">
        <v>209</v>
      </c>
      <c r="D183" s="67">
        <v>46.64</v>
      </c>
      <c r="E183" s="67" t="s">
        <v>210</v>
      </c>
      <c r="F183" s="67" t="s">
        <v>200</v>
      </c>
      <c r="G183" s="67">
        <v>1.3599999999999994</v>
      </c>
    </row>
    <row r="184" spans="1:7" x14ac:dyDescent="0.3">
      <c r="B184" s="67" t="s">
        <v>211</v>
      </c>
      <c r="C184" s="67" t="s">
        <v>212</v>
      </c>
      <c r="D184" s="67">
        <v>0</v>
      </c>
      <c r="E184" s="67" t="s">
        <v>213</v>
      </c>
      <c r="F184" s="67" t="s">
        <v>204</v>
      </c>
      <c r="G184" s="67">
        <v>0</v>
      </c>
    </row>
    <row r="185" spans="1:7" x14ac:dyDescent="0.3">
      <c r="B185" s="67" t="s">
        <v>214</v>
      </c>
      <c r="C185" s="67" t="s">
        <v>215</v>
      </c>
      <c r="D185" s="67">
        <v>1</v>
      </c>
      <c r="E185" s="67" t="s">
        <v>216</v>
      </c>
      <c r="F185" s="67" t="s">
        <v>204</v>
      </c>
      <c r="G185" s="67">
        <v>0</v>
      </c>
    </row>
    <row r="186" spans="1:7" x14ac:dyDescent="0.3">
      <c r="B186" s="67" t="s">
        <v>217</v>
      </c>
      <c r="C186" s="67" t="s">
        <v>215</v>
      </c>
      <c r="D186" s="67">
        <v>1</v>
      </c>
      <c r="E186" s="67" t="s">
        <v>218</v>
      </c>
      <c r="F186" s="67" t="s">
        <v>204</v>
      </c>
      <c r="G186" s="67">
        <v>0</v>
      </c>
    </row>
    <row r="187" spans="1:7" x14ac:dyDescent="0.3">
      <c r="B187" s="67" t="s">
        <v>219</v>
      </c>
      <c r="C187" s="67" t="s">
        <v>215</v>
      </c>
      <c r="D187" s="67">
        <v>1</v>
      </c>
      <c r="E187" s="67" t="s">
        <v>220</v>
      </c>
      <c r="F187" s="67" t="s">
        <v>204</v>
      </c>
      <c r="G187" s="67">
        <v>0</v>
      </c>
    </row>
    <row r="188" spans="1:7" x14ac:dyDescent="0.3">
      <c r="B188" s="67" t="s">
        <v>221</v>
      </c>
      <c r="C188" s="67" t="s">
        <v>215</v>
      </c>
      <c r="D188" s="67">
        <v>1</v>
      </c>
      <c r="E188" s="67" t="s">
        <v>222</v>
      </c>
      <c r="F188" s="67" t="s">
        <v>204</v>
      </c>
      <c r="G188" s="67">
        <v>0</v>
      </c>
    </row>
    <row r="189" spans="1:7" x14ac:dyDescent="0.3">
      <c r="B189" s="67" t="s">
        <v>223</v>
      </c>
      <c r="C189" s="67" t="s">
        <v>215</v>
      </c>
      <c r="D189" s="67">
        <v>1</v>
      </c>
      <c r="E189" s="67" t="s">
        <v>224</v>
      </c>
      <c r="F189" s="67" t="s">
        <v>204</v>
      </c>
      <c r="G189" s="67">
        <v>0</v>
      </c>
    </row>
    <row r="190" spans="1:7" x14ac:dyDescent="0.3">
      <c r="B190" s="67" t="s">
        <v>225</v>
      </c>
      <c r="C190" s="67" t="s">
        <v>215</v>
      </c>
      <c r="D190" s="67">
        <v>1</v>
      </c>
      <c r="E190" s="67" t="s">
        <v>226</v>
      </c>
      <c r="F190" s="67" t="s">
        <v>204</v>
      </c>
      <c r="G190" s="67">
        <v>0</v>
      </c>
    </row>
    <row r="191" spans="1:7" x14ac:dyDescent="0.3">
      <c r="B191" s="67" t="s">
        <v>227</v>
      </c>
      <c r="C191" s="67" t="s">
        <v>215</v>
      </c>
      <c r="D191" s="67">
        <v>1</v>
      </c>
      <c r="E191" s="67" t="s">
        <v>228</v>
      </c>
      <c r="F191" s="67" t="s">
        <v>204</v>
      </c>
      <c r="G191" s="67">
        <v>0</v>
      </c>
    </row>
    <row r="192" spans="1:7" x14ac:dyDescent="0.3">
      <c r="B192" s="67" t="s">
        <v>229</v>
      </c>
      <c r="C192" s="67" t="s">
        <v>215</v>
      </c>
      <c r="D192" s="67">
        <v>1</v>
      </c>
      <c r="E192" s="67" t="s">
        <v>230</v>
      </c>
      <c r="F192" s="67" t="s">
        <v>204</v>
      </c>
      <c r="G192" s="67">
        <v>0</v>
      </c>
    </row>
    <row r="193" spans="2:7" x14ac:dyDescent="0.3">
      <c r="B193" s="67" t="s">
        <v>231</v>
      </c>
      <c r="C193" s="67" t="s">
        <v>215</v>
      </c>
      <c r="D193" s="67">
        <v>1</v>
      </c>
      <c r="E193" s="67" t="s">
        <v>232</v>
      </c>
      <c r="F193" s="67" t="s">
        <v>204</v>
      </c>
      <c r="G193" s="67">
        <v>0</v>
      </c>
    </row>
    <row r="194" spans="2:7" x14ac:dyDescent="0.3">
      <c r="B194" s="67" t="s">
        <v>233</v>
      </c>
      <c r="C194" s="67" t="s">
        <v>215</v>
      </c>
      <c r="D194" s="67">
        <v>1</v>
      </c>
      <c r="E194" s="67" t="s">
        <v>234</v>
      </c>
      <c r="F194" s="67" t="s">
        <v>204</v>
      </c>
      <c r="G194" s="67">
        <v>0</v>
      </c>
    </row>
    <row r="195" spans="2:7" x14ac:dyDescent="0.3">
      <c r="B195" s="67" t="s">
        <v>235</v>
      </c>
      <c r="C195" s="67" t="s">
        <v>215</v>
      </c>
      <c r="D195" s="67">
        <v>1</v>
      </c>
      <c r="E195" s="67" t="s">
        <v>236</v>
      </c>
      <c r="F195" s="67" t="s">
        <v>204</v>
      </c>
      <c r="G195" s="67">
        <v>0</v>
      </c>
    </row>
    <row r="196" spans="2:7" x14ac:dyDescent="0.3">
      <c r="B196" s="67" t="s">
        <v>237</v>
      </c>
      <c r="C196" s="67" t="s">
        <v>215</v>
      </c>
      <c r="D196" s="67">
        <v>1</v>
      </c>
      <c r="E196" s="67" t="s">
        <v>238</v>
      </c>
      <c r="F196" s="67" t="s">
        <v>204</v>
      </c>
      <c r="G196" s="67">
        <v>0</v>
      </c>
    </row>
    <row r="197" spans="2:7" x14ac:dyDescent="0.3">
      <c r="B197" s="67" t="s">
        <v>239</v>
      </c>
      <c r="C197" s="67" t="s">
        <v>215</v>
      </c>
      <c r="D197" s="67">
        <v>1</v>
      </c>
      <c r="E197" s="67" t="s">
        <v>240</v>
      </c>
      <c r="F197" s="67" t="s">
        <v>204</v>
      </c>
      <c r="G197" s="67">
        <v>0</v>
      </c>
    </row>
    <row r="198" spans="2:7" x14ac:dyDescent="0.3">
      <c r="B198" s="67" t="s">
        <v>241</v>
      </c>
      <c r="C198" s="67" t="s">
        <v>215</v>
      </c>
      <c r="D198" s="67">
        <v>1</v>
      </c>
      <c r="E198" s="67" t="s">
        <v>242</v>
      </c>
      <c r="F198" s="67" t="s">
        <v>204</v>
      </c>
      <c r="G198" s="67">
        <v>0</v>
      </c>
    </row>
    <row r="199" spans="2:7" x14ac:dyDescent="0.3">
      <c r="B199" s="67" t="s">
        <v>243</v>
      </c>
      <c r="C199" s="67" t="s">
        <v>215</v>
      </c>
      <c r="D199" s="67">
        <v>1</v>
      </c>
      <c r="E199" s="67" t="s">
        <v>244</v>
      </c>
      <c r="F199" s="67" t="s">
        <v>204</v>
      </c>
      <c r="G199" s="67">
        <v>0</v>
      </c>
    </row>
    <row r="200" spans="2:7" x14ac:dyDescent="0.3">
      <c r="B200" s="67" t="s">
        <v>245</v>
      </c>
      <c r="C200" s="67" t="s">
        <v>215</v>
      </c>
      <c r="D200" s="67">
        <v>1</v>
      </c>
      <c r="E200" s="67" t="s">
        <v>246</v>
      </c>
      <c r="F200" s="67" t="s">
        <v>204</v>
      </c>
      <c r="G200" s="67">
        <v>0</v>
      </c>
    </row>
    <row r="201" spans="2:7" x14ac:dyDescent="0.3">
      <c r="B201" s="67" t="s">
        <v>247</v>
      </c>
      <c r="C201" s="67" t="s">
        <v>215</v>
      </c>
      <c r="D201" s="67">
        <v>1</v>
      </c>
      <c r="E201" s="67" t="s">
        <v>248</v>
      </c>
      <c r="F201" s="67" t="s">
        <v>204</v>
      </c>
      <c r="G201" s="67">
        <v>0</v>
      </c>
    </row>
    <row r="202" spans="2:7" x14ac:dyDescent="0.3">
      <c r="B202" s="67" t="s">
        <v>249</v>
      </c>
      <c r="C202" s="67" t="s">
        <v>215</v>
      </c>
      <c r="D202" s="67">
        <v>1</v>
      </c>
      <c r="E202" s="67" t="s">
        <v>250</v>
      </c>
      <c r="F202" s="67" t="s">
        <v>204</v>
      </c>
      <c r="G202" s="67">
        <v>0</v>
      </c>
    </row>
    <row r="203" spans="2:7" x14ac:dyDescent="0.3">
      <c r="B203" s="67" t="s">
        <v>251</v>
      </c>
      <c r="C203" s="67" t="s">
        <v>215</v>
      </c>
      <c r="D203" s="67">
        <v>1</v>
      </c>
      <c r="E203" s="67" t="s">
        <v>252</v>
      </c>
      <c r="F203" s="67" t="s">
        <v>204</v>
      </c>
      <c r="G203" s="67">
        <v>0</v>
      </c>
    </row>
    <row r="204" spans="2:7" x14ac:dyDescent="0.3">
      <c r="B204" s="67" t="s">
        <v>253</v>
      </c>
      <c r="C204" s="67" t="s">
        <v>215</v>
      </c>
      <c r="D204" s="67">
        <v>1</v>
      </c>
      <c r="E204" s="67" t="s">
        <v>254</v>
      </c>
      <c r="F204" s="67" t="s">
        <v>204</v>
      </c>
      <c r="G204" s="67">
        <v>0</v>
      </c>
    </row>
    <row r="205" spans="2:7" x14ac:dyDescent="0.3">
      <c r="B205" s="67" t="s">
        <v>255</v>
      </c>
      <c r="C205" s="67" t="s">
        <v>215</v>
      </c>
      <c r="D205" s="67">
        <v>1</v>
      </c>
      <c r="E205" s="67" t="s">
        <v>256</v>
      </c>
      <c r="F205" s="67" t="s">
        <v>204</v>
      </c>
      <c r="G205" s="67">
        <v>0</v>
      </c>
    </row>
    <row r="206" spans="2:7" x14ac:dyDescent="0.3">
      <c r="B206" s="67" t="s">
        <v>257</v>
      </c>
      <c r="C206" s="67" t="s">
        <v>215</v>
      </c>
      <c r="D206" s="67">
        <v>1</v>
      </c>
      <c r="E206" s="67" t="s">
        <v>258</v>
      </c>
      <c r="F206" s="67" t="s">
        <v>204</v>
      </c>
      <c r="G206" s="67">
        <v>0</v>
      </c>
    </row>
    <row r="207" spans="2:7" x14ac:dyDescent="0.3">
      <c r="B207" s="67" t="s">
        <v>259</v>
      </c>
      <c r="C207" s="67" t="s">
        <v>215</v>
      </c>
      <c r="D207" s="67">
        <v>1</v>
      </c>
      <c r="E207" s="67" t="s">
        <v>260</v>
      </c>
      <c r="F207" s="67" t="s">
        <v>204</v>
      </c>
      <c r="G207" s="67">
        <v>0</v>
      </c>
    </row>
    <row r="208" spans="2:7" x14ac:dyDescent="0.3">
      <c r="B208" s="67" t="s">
        <v>261</v>
      </c>
      <c r="C208" s="67" t="s">
        <v>215</v>
      </c>
      <c r="D208" s="67">
        <v>1</v>
      </c>
      <c r="E208" s="67" t="s">
        <v>262</v>
      </c>
      <c r="F208" s="67" t="s">
        <v>204</v>
      </c>
      <c r="G208" s="67">
        <v>0</v>
      </c>
    </row>
    <row r="209" spans="2:7" x14ac:dyDescent="0.3">
      <c r="B209" s="67" t="s">
        <v>263</v>
      </c>
      <c r="C209" s="67" t="s">
        <v>215</v>
      </c>
      <c r="D209" s="67">
        <v>1</v>
      </c>
      <c r="E209" s="67" t="s">
        <v>264</v>
      </c>
      <c r="F209" s="67" t="s">
        <v>204</v>
      </c>
      <c r="G209" s="67">
        <v>0</v>
      </c>
    </row>
    <row r="210" spans="2:7" x14ac:dyDescent="0.3">
      <c r="B210" s="67" t="s">
        <v>265</v>
      </c>
      <c r="C210" s="67" t="s">
        <v>215</v>
      </c>
      <c r="D210" s="67">
        <v>1</v>
      </c>
      <c r="E210" s="67" t="s">
        <v>266</v>
      </c>
      <c r="F210" s="67" t="s">
        <v>204</v>
      </c>
      <c r="G210" s="67">
        <v>0</v>
      </c>
    </row>
    <row r="211" spans="2:7" x14ac:dyDescent="0.3">
      <c r="B211" s="67" t="s">
        <v>267</v>
      </c>
      <c r="C211" s="67" t="s">
        <v>215</v>
      </c>
      <c r="D211" s="67">
        <v>1</v>
      </c>
      <c r="E211" s="67" t="s">
        <v>268</v>
      </c>
      <c r="F211" s="67" t="s">
        <v>204</v>
      </c>
      <c r="G211" s="67">
        <v>0</v>
      </c>
    </row>
    <row r="212" spans="2:7" x14ac:dyDescent="0.3">
      <c r="B212" s="67" t="s">
        <v>269</v>
      </c>
      <c r="C212" s="67" t="s">
        <v>215</v>
      </c>
      <c r="D212" s="67">
        <v>1</v>
      </c>
      <c r="E212" s="67" t="s">
        <v>270</v>
      </c>
      <c r="F212" s="67" t="s">
        <v>204</v>
      </c>
      <c r="G212" s="67">
        <v>0</v>
      </c>
    </row>
    <row r="213" spans="2:7" x14ac:dyDescent="0.3">
      <c r="B213" s="67" t="s">
        <v>271</v>
      </c>
      <c r="C213" s="67" t="s">
        <v>215</v>
      </c>
      <c r="D213" s="67">
        <v>1</v>
      </c>
      <c r="E213" s="67" t="s">
        <v>272</v>
      </c>
      <c r="F213" s="67" t="s">
        <v>204</v>
      </c>
      <c r="G213" s="67">
        <v>0</v>
      </c>
    </row>
    <row r="214" spans="2:7" x14ac:dyDescent="0.3">
      <c r="B214" s="67" t="s">
        <v>273</v>
      </c>
      <c r="C214" s="67" t="s">
        <v>215</v>
      </c>
      <c r="D214" s="67">
        <v>1</v>
      </c>
      <c r="E214" s="67" t="s">
        <v>274</v>
      </c>
      <c r="F214" s="67" t="s">
        <v>204</v>
      </c>
      <c r="G214" s="67">
        <v>0</v>
      </c>
    </row>
    <row r="215" spans="2:7" x14ac:dyDescent="0.3">
      <c r="B215" s="67" t="s">
        <v>26</v>
      </c>
      <c r="C215" s="67" t="s">
        <v>27</v>
      </c>
      <c r="D215" s="67">
        <v>2</v>
      </c>
      <c r="E215" s="67" t="s">
        <v>275</v>
      </c>
      <c r="F215" s="67" t="s">
        <v>204</v>
      </c>
      <c r="G215" s="67">
        <v>0</v>
      </c>
    </row>
    <row r="216" spans="2:7" x14ac:dyDescent="0.3">
      <c r="B216" s="67" t="s">
        <v>28</v>
      </c>
      <c r="C216" s="67" t="s">
        <v>29</v>
      </c>
      <c r="D216" s="67">
        <v>0</v>
      </c>
      <c r="E216" s="67" t="s">
        <v>276</v>
      </c>
      <c r="F216" s="67" t="s">
        <v>204</v>
      </c>
      <c r="G216" s="67">
        <v>0</v>
      </c>
    </row>
    <row r="217" spans="2:7" x14ac:dyDescent="0.3">
      <c r="B217" s="67" t="s">
        <v>30</v>
      </c>
      <c r="C217" s="67" t="s">
        <v>31</v>
      </c>
      <c r="D217" s="67">
        <v>0</v>
      </c>
      <c r="E217" s="67" t="s">
        <v>277</v>
      </c>
      <c r="F217" s="67" t="s">
        <v>204</v>
      </c>
      <c r="G217" s="67">
        <v>0</v>
      </c>
    </row>
    <row r="218" spans="2:7" x14ac:dyDescent="0.3">
      <c r="B218" s="67" t="s">
        <v>32</v>
      </c>
      <c r="C218" s="67" t="s">
        <v>33</v>
      </c>
      <c r="D218" s="67">
        <v>2</v>
      </c>
      <c r="E218" s="67" t="s">
        <v>278</v>
      </c>
      <c r="F218" s="67" t="s">
        <v>204</v>
      </c>
      <c r="G218" s="67">
        <v>0</v>
      </c>
    </row>
    <row r="219" spans="2:7" x14ac:dyDescent="0.3">
      <c r="B219" s="67" t="s">
        <v>34</v>
      </c>
      <c r="C219" s="67" t="s">
        <v>35</v>
      </c>
      <c r="D219" s="67">
        <v>0</v>
      </c>
      <c r="E219" s="67" t="s">
        <v>279</v>
      </c>
      <c r="F219" s="67" t="s">
        <v>204</v>
      </c>
      <c r="G219" s="67">
        <v>0</v>
      </c>
    </row>
    <row r="220" spans="2:7" x14ac:dyDescent="0.3">
      <c r="B220" s="67" t="s">
        <v>280</v>
      </c>
      <c r="C220" s="67"/>
      <c r="D220" s="67"/>
      <c r="E220" s="67"/>
      <c r="F220" s="67"/>
      <c r="G220" s="67"/>
    </row>
    <row r="221" spans="2:7" ht="16.2" thickBot="1" x14ac:dyDescent="0.35">
      <c r="B221" s="65" t="s">
        <v>281</v>
      </c>
      <c r="C221" s="65"/>
      <c r="D221" s="65"/>
      <c r="E221" s="65"/>
      <c r="F221" s="65"/>
      <c r="G221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4C7-1E86-4E3D-9F3C-904B152822BB}">
  <sheetPr>
    <tabColor theme="6" tint="0.59999389629810485"/>
  </sheetPr>
  <dimension ref="A1:R90"/>
  <sheetViews>
    <sheetView topLeftCell="C1" zoomScale="70" zoomScaleNormal="70" workbookViewId="0">
      <selection activeCell="T17" sqref="T17"/>
    </sheetView>
  </sheetViews>
  <sheetFormatPr defaultColWidth="10.69921875" defaultRowHeight="15.6" x14ac:dyDescent="0.3"/>
  <cols>
    <col min="1" max="1" width="17.3984375" customWidth="1"/>
    <col min="2" max="2" width="12.09765625" customWidth="1"/>
    <col min="3" max="3" width="13.5" customWidth="1"/>
    <col min="7" max="7" width="23" customWidth="1"/>
    <col min="8" max="8" width="14" customWidth="1"/>
    <col min="9" max="9" width="17.3984375" customWidth="1"/>
    <col min="10" max="10" width="13.19921875" customWidth="1"/>
    <col min="11" max="11" width="14" customWidth="1"/>
    <col min="12" max="12" width="14.69921875" customWidth="1"/>
    <col min="13" max="13" width="14.19921875" customWidth="1"/>
    <col min="14" max="14" width="18.19921875" customWidth="1"/>
    <col min="17" max="17" width="26.5" customWidth="1"/>
    <col min="18" max="18" width="12.19921875" customWidth="1"/>
  </cols>
  <sheetData>
    <row r="1" spans="1:18" ht="16.2" thickBot="1" x14ac:dyDescent="0.35">
      <c r="A1" s="19" t="s">
        <v>3</v>
      </c>
      <c r="B1" s="9" t="s">
        <v>4</v>
      </c>
      <c r="C1" s="9" t="s">
        <v>282</v>
      </c>
      <c r="G1" s="32" t="s">
        <v>3</v>
      </c>
      <c r="H1" s="24" t="s">
        <v>37</v>
      </c>
      <c r="I1" s="24" t="s">
        <v>40</v>
      </c>
      <c r="J1" s="24" t="s">
        <v>42</v>
      </c>
      <c r="K1" s="24" t="s">
        <v>44</v>
      </c>
      <c r="L1" s="24" t="s">
        <v>46</v>
      </c>
      <c r="M1" s="24" t="s">
        <v>283</v>
      </c>
      <c r="N1" s="24" t="s">
        <v>284</v>
      </c>
      <c r="O1" s="24" t="s">
        <v>215</v>
      </c>
      <c r="Q1" s="12" t="s">
        <v>285</v>
      </c>
      <c r="R1" s="13" t="s">
        <v>286</v>
      </c>
    </row>
    <row r="2" spans="1:18" ht="16.2" thickBot="1" x14ac:dyDescent="0.35">
      <c r="A2" s="7">
        <v>1</v>
      </c>
      <c r="B2" s="15">
        <v>169</v>
      </c>
      <c r="C2" s="20">
        <v>2.82</v>
      </c>
      <c r="G2" s="22" t="s">
        <v>287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35"/>
      <c r="N2" s="36"/>
      <c r="O2" s="36"/>
      <c r="Q2" s="5" t="s">
        <v>288</v>
      </c>
      <c r="R2" s="10">
        <v>1400</v>
      </c>
    </row>
    <row r="3" spans="1:18" ht="16.2" thickBot="1" x14ac:dyDescent="0.35">
      <c r="A3" s="7">
        <v>2</v>
      </c>
      <c r="B3" s="15">
        <v>153</v>
      </c>
      <c r="C3" s="20">
        <v>2.5499999999999998</v>
      </c>
      <c r="G3" s="8" t="s">
        <v>289</v>
      </c>
      <c r="H3" s="21">
        <v>0</v>
      </c>
      <c r="I3" s="8">
        <v>0</v>
      </c>
      <c r="J3" s="8">
        <v>1</v>
      </c>
      <c r="K3" s="8">
        <v>2</v>
      </c>
      <c r="L3" s="8">
        <v>1</v>
      </c>
      <c r="M3" s="25">
        <f t="shared" ref="M3:M33" si="0">SUM(H3:L3)</f>
        <v>4</v>
      </c>
      <c r="N3" s="8">
        <v>10</v>
      </c>
      <c r="O3" s="37"/>
      <c r="Q3" s="5" t="s">
        <v>290</v>
      </c>
      <c r="R3" s="10">
        <v>500</v>
      </c>
    </row>
    <row r="4" spans="1:18" ht="16.2" thickBot="1" x14ac:dyDescent="0.35">
      <c r="A4" s="7">
        <v>3</v>
      </c>
      <c r="B4" s="15">
        <v>234</v>
      </c>
      <c r="C4" s="20">
        <v>3.9</v>
      </c>
      <c r="G4" s="17">
        <v>1</v>
      </c>
      <c r="H4" s="26">
        <v>0</v>
      </c>
      <c r="I4" s="26">
        <v>0</v>
      </c>
      <c r="J4" s="26">
        <v>1</v>
      </c>
      <c r="K4" s="26">
        <v>0</v>
      </c>
      <c r="L4" s="26">
        <v>0</v>
      </c>
      <c r="M4" s="25">
        <f t="shared" si="0"/>
        <v>1</v>
      </c>
      <c r="N4" s="28">
        <v>2.82</v>
      </c>
      <c r="O4" s="10">
        <f t="shared" ref="O4:O33" si="1">SUM(H4:L4)</f>
        <v>1</v>
      </c>
      <c r="Q4" s="5" t="s">
        <v>291</v>
      </c>
      <c r="R4" s="10">
        <v>75</v>
      </c>
    </row>
    <row r="5" spans="1:18" ht="16.2" thickBot="1" x14ac:dyDescent="0.35">
      <c r="A5" s="7">
        <v>4</v>
      </c>
      <c r="B5" s="15">
        <v>178</v>
      </c>
      <c r="C5" s="20">
        <v>2.97</v>
      </c>
      <c r="G5" s="18">
        <v>2</v>
      </c>
      <c r="H5" s="26">
        <v>0</v>
      </c>
      <c r="I5" s="26">
        <v>0</v>
      </c>
      <c r="J5" s="26">
        <v>1</v>
      </c>
      <c r="K5" s="26">
        <v>0</v>
      </c>
      <c r="L5" s="26">
        <v>0</v>
      </c>
      <c r="M5" s="25">
        <f t="shared" si="0"/>
        <v>1</v>
      </c>
      <c r="N5" s="29">
        <v>2.5499999999999998</v>
      </c>
      <c r="O5" s="10">
        <f t="shared" si="1"/>
        <v>1</v>
      </c>
      <c r="Q5" s="6" t="s">
        <v>292</v>
      </c>
      <c r="R5" s="11">
        <v>155</v>
      </c>
    </row>
    <row r="6" spans="1:18" ht="16.2" thickBot="1" x14ac:dyDescent="0.35">
      <c r="A6" s="7">
        <v>5</v>
      </c>
      <c r="B6" s="15">
        <v>201</v>
      </c>
      <c r="C6" s="20">
        <v>3.35</v>
      </c>
      <c r="G6" s="18">
        <v>3</v>
      </c>
      <c r="H6" s="26">
        <v>0</v>
      </c>
      <c r="I6" s="26">
        <v>0</v>
      </c>
      <c r="J6" s="26">
        <v>0</v>
      </c>
      <c r="K6" s="26">
        <v>1</v>
      </c>
      <c r="L6" s="26">
        <v>0</v>
      </c>
      <c r="M6" s="25">
        <f t="shared" si="0"/>
        <v>1</v>
      </c>
      <c r="N6" s="29">
        <v>3.9</v>
      </c>
      <c r="O6" s="10">
        <f t="shared" si="1"/>
        <v>1</v>
      </c>
    </row>
    <row r="7" spans="1:18" ht="16.2" thickBot="1" x14ac:dyDescent="0.35">
      <c r="A7" s="7">
        <v>6</v>
      </c>
      <c r="B7" s="15">
        <v>207</v>
      </c>
      <c r="C7" s="20">
        <v>3.45</v>
      </c>
      <c r="G7" s="18">
        <v>4</v>
      </c>
      <c r="H7" s="26">
        <v>0</v>
      </c>
      <c r="I7" s="26">
        <v>0</v>
      </c>
      <c r="J7" s="26">
        <v>0</v>
      </c>
      <c r="K7" s="26">
        <v>0</v>
      </c>
      <c r="L7" s="26">
        <v>1</v>
      </c>
      <c r="M7" s="25">
        <f t="shared" si="0"/>
        <v>1</v>
      </c>
      <c r="N7" s="29">
        <v>2.97</v>
      </c>
      <c r="O7" s="10">
        <f t="shared" si="1"/>
        <v>1</v>
      </c>
    </row>
    <row r="8" spans="1:18" ht="16.2" thickBot="1" x14ac:dyDescent="0.35">
      <c r="A8" s="7">
        <v>7</v>
      </c>
      <c r="B8" s="15">
        <v>197</v>
      </c>
      <c r="C8" s="20">
        <v>3.28</v>
      </c>
      <c r="G8" s="18">
        <v>5</v>
      </c>
      <c r="H8" s="26">
        <v>0</v>
      </c>
      <c r="I8" s="26">
        <v>0</v>
      </c>
      <c r="J8" s="26">
        <v>0</v>
      </c>
      <c r="K8" s="26">
        <v>1</v>
      </c>
      <c r="L8" s="26">
        <v>0</v>
      </c>
      <c r="M8" s="25">
        <f t="shared" si="0"/>
        <v>1</v>
      </c>
      <c r="N8" s="29">
        <v>3.35</v>
      </c>
      <c r="O8" s="10">
        <f t="shared" si="1"/>
        <v>1</v>
      </c>
      <c r="R8" s="38"/>
    </row>
    <row r="9" spans="1:18" ht="16.2" thickBot="1" x14ac:dyDescent="0.35">
      <c r="A9" s="7">
        <v>8</v>
      </c>
      <c r="B9" s="15">
        <v>202</v>
      </c>
      <c r="C9" s="20">
        <v>3.37</v>
      </c>
      <c r="G9" s="18">
        <v>6</v>
      </c>
      <c r="H9" s="26">
        <v>0</v>
      </c>
      <c r="I9" s="26">
        <v>0</v>
      </c>
      <c r="J9" s="26">
        <v>0</v>
      </c>
      <c r="K9" s="26">
        <v>1</v>
      </c>
      <c r="L9" s="26">
        <v>0</v>
      </c>
      <c r="M9" s="25">
        <f t="shared" si="0"/>
        <v>1</v>
      </c>
      <c r="N9" s="29">
        <v>3.45</v>
      </c>
      <c r="O9" s="10">
        <f t="shared" si="1"/>
        <v>1</v>
      </c>
      <c r="R9" s="38"/>
    </row>
    <row r="10" spans="1:18" ht="16.2" thickBot="1" x14ac:dyDescent="0.35">
      <c r="A10" s="7">
        <v>9</v>
      </c>
      <c r="B10" s="15">
        <v>163</v>
      </c>
      <c r="C10" s="20">
        <v>2.72</v>
      </c>
      <c r="G10" s="18">
        <v>7</v>
      </c>
      <c r="H10" s="26">
        <v>0</v>
      </c>
      <c r="I10" s="26">
        <v>0</v>
      </c>
      <c r="J10" s="26">
        <v>0</v>
      </c>
      <c r="K10" s="26">
        <v>1</v>
      </c>
      <c r="L10" s="26">
        <v>0</v>
      </c>
      <c r="M10" s="25">
        <f t="shared" si="0"/>
        <v>1</v>
      </c>
      <c r="N10" s="29">
        <v>3.28</v>
      </c>
      <c r="O10" s="10">
        <f t="shared" si="1"/>
        <v>1</v>
      </c>
    </row>
    <row r="11" spans="1:18" ht="16.2" thickBot="1" x14ac:dyDescent="0.35">
      <c r="A11" s="7">
        <v>10</v>
      </c>
      <c r="B11" s="15">
        <v>171</v>
      </c>
      <c r="C11" s="20">
        <v>2.85</v>
      </c>
      <c r="G11" s="18">
        <v>8</v>
      </c>
      <c r="H11" s="26">
        <v>0</v>
      </c>
      <c r="I11" s="26">
        <v>0</v>
      </c>
      <c r="J11" s="26">
        <v>1</v>
      </c>
      <c r="K11" s="26">
        <v>0</v>
      </c>
      <c r="L11" s="26">
        <v>0</v>
      </c>
      <c r="M11" s="25">
        <f t="shared" si="0"/>
        <v>1</v>
      </c>
      <c r="N11" s="29">
        <v>3.37</v>
      </c>
      <c r="O11" s="10">
        <f t="shared" si="1"/>
        <v>1</v>
      </c>
    </row>
    <row r="12" spans="1:18" ht="16.2" thickBot="1" x14ac:dyDescent="0.35">
      <c r="A12" s="7">
        <v>11</v>
      </c>
      <c r="B12" s="15">
        <v>162</v>
      </c>
      <c r="C12" s="20">
        <v>2.7</v>
      </c>
      <c r="G12" s="18">
        <v>9</v>
      </c>
      <c r="H12" s="26">
        <v>0</v>
      </c>
      <c r="I12" s="26">
        <v>0</v>
      </c>
      <c r="J12" s="26">
        <v>1</v>
      </c>
      <c r="K12" s="26">
        <v>0</v>
      </c>
      <c r="L12" s="26">
        <v>0</v>
      </c>
      <c r="M12" s="25">
        <f t="shared" si="0"/>
        <v>1</v>
      </c>
      <c r="N12" s="29">
        <v>2.72</v>
      </c>
      <c r="O12" s="10">
        <f t="shared" si="1"/>
        <v>1</v>
      </c>
      <c r="Q12" s="12" t="s">
        <v>285</v>
      </c>
      <c r="R12" s="13" t="s">
        <v>286</v>
      </c>
    </row>
    <row r="13" spans="1:18" ht="16.2" thickBot="1" x14ac:dyDescent="0.35">
      <c r="A13" s="7">
        <v>12</v>
      </c>
      <c r="B13" s="15">
        <v>211</v>
      </c>
      <c r="C13" s="20">
        <v>3.52</v>
      </c>
      <c r="G13" s="18">
        <v>10</v>
      </c>
      <c r="H13" s="26">
        <v>0</v>
      </c>
      <c r="I13" s="26">
        <v>0</v>
      </c>
      <c r="J13" s="26">
        <v>0</v>
      </c>
      <c r="K13" s="26">
        <v>0</v>
      </c>
      <c r="L13" s="26">
        <v>1</v>
      </c>
      <c r="M13" s="25">
        <f t="shared" si="0"/>
        <v>1</v>
      </c>
      <c r="N13" s="29">
        <v>2.85</v>
      </c>
      <c r="O13" s="10">
        <f t="shared" si="1"/>
        <v>1</v>
      </c>
      <c r="Q13" s="5" t="s">
        <v>288</v>
      </c>
      <c r="R13" s="52">
        <f>SUM(H36:L36)</f>
        <v>5600</v>
      </c>
    </row>
    <row r="14" spans="1:18" ht="16.2" thickBot="1" x14ac:dyDescent="0.35">
      <c r="A14" s="7">
        <v>13</v>
      </c>
      <c r="B14" s="15">
        <v>142</v>
      </c>
      <c r="C14" s="20">
        <v>2.37</v>
      </c>
      <c r="G14" s="18">
        <v>11</v>
      </c>
      <c r="H14" s="26">
        <v>0</v>
      </c>
      <c r="I14" s="26">
        <v>0</v>
      </c>
      <c r="J14" s="26">
        <v>1</v>
      </c>
      <c r="K14" s="26">
        <v>0</v>
      </c>
      <c r="L14" s="26">
        <v>0</v>
      </c>
      <c r="M14" s="25">
        <f t="shared" si="0"/>
        <v>1</v>
      </c>
      <c r="N14" s="29">
        <v>2.7</v>
      </c>
      <c r="O14" s="10">
        <f t="shared" si="1"/>
        <v>1</v>
      </c>
      <c r="Q14" s="5" t="s">
        <v>290</v>
      </c>
      <c r="R14" s="53">
        <f>SUM(H38:L38)</f>
        <v>14000</v>
      </c>
    </row>
    <row r="15" spans="1:18" ht="16.2" thickBot="1" x14ac:dyDescent="0.35">
      <c r="A15" s="7">
        <v>14</v>
      </c>
      <c r="B15" s="15">
        <v>171</v>
      </c>
      <c r="C15" s="20">
        <v>2.85</v>
      </c>
      <c r="G15" s="18">
        <v>12</v>
      </c>
      <c r="H15" s="26">
        <v>0</v>
      </c>
      <c r="I15" s="26">
        <v>0</v>
      </c>
      <c r="J15" s="26">
        <v>1</v>
      </c>
      <c r="K15" s="26">
        <v>0</v>
      </c>
      <c r="L15" s="26">
        <v>0</v>
      </c>
      <c r="M15" s="25">
        <f t="shared" si="0"/>
        <v>1</v>
      </c>
      <c r="N15" s="29">
        <v>3.52</v>
      </c>
      <c r="O15" s="10">
        <f t="shared" si="1"/>
        <v>1</v>
      </c>
      <c r="Q15" s="5" t="s">
        <v>291</v>
      </c>
      <c r="R15" s="53"/>
    </row>
    <row r="16" spans="1:18" ht="16.2" thickBot="1" x14ac:dyDescent="0.35">
      <c r="A16" s="7">
        <v>15</v>
      </c>
      <c r="B16" s="15">
        <v>182</v>
      </c>
      <c r="C16" s="20">
        <v>3.03</v>
      </c>
      <c r="G16" s="18">
        <v>13</v>
      </c>
      <c r="H16" s="26">
        <v>0</v>
      </c>
      <c r="I16" s="26">
        <v>0</v>
      </c>
      <c r="J16" s="26">
        <v>0</v>
      </c>
      <c r="K16" s="26">
        <v>0</v>
      </c>
      <c r="L16" s="26">
        <v>1</v>
      </c>
      <c r="M16" s="25">
        <f t="shared" si="0"/>
        <v>1</v>
      </c>
      <c r="N16" s="29">
        <v>2.37</v>
      </c>
      <c r="O16" s="10">
        <f t="shared" si="1"/>
        <v>1</v>
      </c>
      <c r="Q16" s="6" t="s">
        <v>292</v>
      </c>
      <c r="R16" s="54">
        <f>SUM(H40:L40)</f>
        <v>40013.950000000012</v>
      </c>
    </row>
    <row r="17" spans="1:18" ht="16.2" thickBot="1" x14ac:dyDescent="0.35">
      <c r="A17" s="7">
        <v>16</v>
      </c>
      <c r="B17" s="15">
        <v>176</v>
      </c>
      <c r="C17" s="20">
        <v>2.93</v>
      </c>
      <c r="G17" s="18">
        <v>14</v>
      </c>
      <c r="H17" s="26">
        <v>0</v>
      </c>
      <c r="I17" s="26">
        <v>0</v>
      </c>
      <c r="J17" s="26">
        <v>1</v>
      </c>
      <c r="K17" s="26">
        <v>0</v>
      </c>
      <c r="L17" s="26">
        <v>0</v>
      </c>
      <c r="M17" s="25">
        <f t="shared" si="0"/>
        <v>1</v>
      </c>
      <c r="N17" s="29">
        <v>2.85</v>
      </c>
      <c r="O17" s="10">
        <f t="shared" si="1"/>
        <v>1</v>
      </c>
      <c r="Q17" s="33" t="s">
        <v>293</v>
      </c>
      <c r="R17" s="55">
        <f>SUM(R13:R16)</f>
        <v>59613.950000000012</v>
      </c>
    </row>
    <row r="18" spans="1:18" ht="16.2" thickBot="1" x14ac:dyDescent="0.35">
      <c r="A18" s="7">
        <v>17</v>
      </c>
      <c r="B18" s="15">
        <v>172</v>
      </c>
      <c r="C18" s="20">
        <v>2.87</v>
      </c>
      <c r="G18" s="18">
        <v>15</v>
      </c>
      <c r="H18" s="26">
        <v>0</v>
      </c>
      <c r="I18" s="26">
        <v>0</v>
      </c>
      <c r="J18" s="26">
        <v>1</v>
      </c>
      <c r="K18" s="26">
        <v>0</v>
      </c>
      <c r="L18" s="26">
        <v>0</v>
      </c>
      <c r="M18" s="25">
        <f t="shared" si="0"/>
        <v>1</v>
      </c>
      <c r="N18" s="29">
        <v>3.03</v>
      </c>
      <c r="O18" s="10">
        <f t="shared" si="1"/>
        <v>1</v>
      </c>
    </row>
    <row r="19" spans="1:18" ht="16.2" thickBot="1" x14ac:dyDescent="0.35">
      <c r="A19" s="7">
        <v>18</v>
      </c>
      <c r="B19" s="15">
        <v>172</v>
      </c>
      <c r="C19" s="20">
        <v>2.87</v>
      </c>
      <c r="G19" s="18">
        <v>16</v>
      </c>
      <c r="H19" s="26">
        <v>0</v>
      </c>
      <c r="I19" s="26">
        <v>0</v>
      </c>
      <c r="J19" s="26">
        <v>0</v>
      </c>
      <c r="K19" s="26">
        <v>1</v>
      </c>
      <c r="L19" s="26">
        <v>0</v>
      </c>
      <c r="M19" s="25">
        <f t="shared" si="0"/>
        <v>1</v>
      </c>
      <c r="N19" s="29">
        <v>2.93</v>
      </c>
      <c r="O19" s="10">
        <f t="shared" si="1"/>
        <v>1</v>
      </c>
    </row>
    <row r="20" spans="1:18" ht="16.2" thickBot="1" x14ac:dyDescent="0.35">
      <c r="A20" s="7">
        <v>19</v>
      </c>
      <c r="B20" s="15">
        <v>190</v>
      </c>
      <c r="C20" s="20">
        <v>3.17</v>
      </c>
      <c r="G20" s="18">
        <v>17</v>
      </c>
      <c r="H20" s="26">
        <v>0</v>
      </c>
      <c r="I20" s="26">
        <v>0</v>
      </c>
      <c r="J20" s="26">
        <v>0</v>
      </c>
      <c r="K20" s="26">
        <v>0</v>
      </c>
      <c r="L20" s="26">
        <v>1</v>
      </c>
      <c r="M20" s="25">
        <f t="shared" si="0"/>
        <v>1</v>
      </c>
      <c r="N20" s="29">
        <v>2.87</v>
      </c>
      <c r="O20" s="10">
        <f t="shared" si="1"/>
        <v>1</v>
      </c>
    </row>
    <row r="21" spans="1:18" ht="16.2" thickBot="1" x14ac:dyDescent="0.35">
      <c r="A21" s="7">
        <v>20</v>
      </c>
      <c r="B21" s="15">
        <v>168</v>
      </c>
      <c r="C21" s="20">
        <v>2.8</v>
      </c>
      <c r="G21" s="18">
        <v>18</v>
      </c>
      <c r="H21" s="26">
        <v>0</v>
      </c>
      <c r="I21" s="26">
        <v>0</v>
      </c>
      <c r="J21" s="26">
        <v>0</v>
      </c>
      <c r="K21" s="26">
        <v>0</v>
      </c>
      <c r="L21" s="26">
        <v>1</v>
      </c>
      <c r="M21" s="25">
        <f t="shared" si="0"/>
        <v>1</v>
      </c>
      <c r="N21" s="29">
        <v>2.87</v>
      </c>
      <c r="O21" s="10">
        <f t="shared" si="1"/>
        <v>1</v>
      </c>
    </row>
    <row r="22" spans="1:18" ht="16.2" thickBot="1" x14ac:dyDescent="0.35">
      <c r="A22" s="7">
        <v>21</v>
      </c>
      <c r="B22" s="15">
        <v>145</v>
      </c>
      <c r="C22" s="20">
        <v>2.42</v>
      </c>
      <c r="G22" s="18">
        <v>19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5">
        <f t="shared" si="0"/>
        <v>1</v>
      </c>
      <c r="N22" s="29">
        <v>3.17</v>
      </c>
      <c r="O22" s="10">
        <f t="shared" si="1"/>
        <v>1</v>
      </c>
    </row>
    <row r="23" spans="1:18" ht="16.2" thickBot="1" x14ac:dyDescent="0.35">
      <c r="A23" s="7">
        <v>22</v>
      </c>
      <c r="B23" s="15">
        <v>177</v>
      </c>
      <c r="C23" s="20">
        <v>2.95</v>
      </c>
      <c r="G23" s="18">
        <v>20</v>
      </c>
      <c r="H23" s="26">
        <v>0</v>
      </c>
      <c r="I23" s="26">
        <v>0</v>
      </c>
      <c r="J23" s="26">
        <v>0</v>
      </c>
      <c r="K23" s="26">
        <v>1</v>
      </c>
      <c r="L23" s="26">
        <v>0</v>
      </c>
      <c r="M23" s="25">
        <f t="shared" si="0"/>
        <v>1</v>
      </c>
      <c r="N23" s="29">
        <v>2.8</v>
      </c>
      <c r="O23" s="10">
        <f t="shared" si="1"/>
        <v>1</v>
      </c>
    </row>
    <row r="24" spans="1:18" ht="16.2" thickBot="1" x14ac:dyDescent="0.35">
      <c r="A24" s="7">
        <v>23</v>
      </c>
      <c r="B24" s="15">
        <v>159</v>
      </c>
      <c r="C24" s="20">
        <v>2.65</v>
      </c>
      <c r="G24" s="18">
        <v>21</v>
      </c>
      <c r="H24" s="26">
        <v>0</v>
      </c>
      <c r="I24" s="26">
        <v>0</v>
      </c>
      <c r="J24" s="26">
        <v>0</v>
      </c>
      <c r="K24" s="26">
        <v>0</v>
      </c>
      <c r="L24" s="26">
        <v>1</v>
      </c>
      <c r="M24" s="25">
        <f t="shared" si="0"/>
        <v>1</v>
      </c>
      <c r="N24" s="29">
        <v>2.42</v>
      </c>
      <c r="O24" s="10">
        <f t="shared" si="1"/>
        <v>1</v>
      </c>
    </row>
    <row r="25" spans="1:18" ht="16.2" thickBot="1" x14ac:dyDescent="0.35">
      <c r="A25" s="7">
        <v>24</v>
      </c>
      <c r="B25" s="15">
        <v>144</v>
      </c>
      <c r="C25" s="20">
        <v>2.4</v>
      </c>
      <c r="G25" s="18">
        <v>22</v>
      </c>
      <c r="H25" s="26">
        <v>0</v>
      </c>
      <c r="I25" s="26">
        <v>0</v>
      </c>
      <c r="J25" s="26">
        <v>0</v>
      </c>
      <c r="K25" s="26">
        <v>0</v>
      </c>
      <c r="L25" s="26">
        <v>1</v>
      </c>
      <c r="M25" s="25">
        <f t="shared" si="0"/>
        <v>1</v>
      </c>
      <c r="N25" s="29">
        <v>2.95</v>
      </c>
      <c r="O25" s="10">
        <f t="shared" si="1"/>
        <v>1</v>
      </c>
    </row>
    <row r="26" spans="1:18" ht="16.2" thickBot="1" x14ac:dyDescent="0.35">
      <c r="A26" s="7">
        <v>25</v>
      </c>
      <c r="B26" s="15">
        <v>194</v>
      </c>
      <c r="C26" s="20">
        <v>3.23</v>
      </c>
      <c r="G26" s="18">
        <v>23</v>
      </c>
      <c r="H26" s="26">
        <v>0</v>
      </c>
      <c r="I26" s="26">
        <v>0</v>
      </c>
      <c r="J26" s="26">
        <v>0</v>
      </c>
      <c r="K26" s="26">
        <v>1</v>
      </c>
      <c r="L26" s="26">
        <v>0</v>
      </c>
      <c r="M26" s="25">
        <f t="shared" si="0"/>
        <v>1</v>
      </c>
      <c r="N26" s="29">
        <v>2.65</v>
      </c>
      <c r="O26" s="10">
        <f t="shared" si="1"/>
        <v>1</v>
      </c>
    </row>
    <row r="27" spans="1:18" ht="16.2" thickBot="1" x14ac:dyDescent="0.35">
      <c r="A27" s="7">
        <v>26</v>
      </c>
      <c r="B27" s="15">
        <v>156</v>
      </c>
      <c r="C27" s="20">
        <v>2.6</v>
      </c>
      <c r="G27" s="18">
        <v>24</v>
      </c>
      <c r="H27" s="26">
        <v>0</v>
      </c>
      <c r="I27" s="26">
        <v>0</v>
      </c>
      <c r="J27" s="26">
        <v>0</v>
      </c>
      <c r="K27" s="26">
        <v>1</v>
      </c>
      <c r="L27" s="26">
        <v>0</v>
      </c>
      <c r="M27" s="25">
        <f t="shared" si="0"/>
        <v>1</v>
      </c>
      <c r="N27" s="29">
        <v>2.4</v>
      </c>
      <c r="O27" s="10">
        <f t="shared" si="1"/>
        <v>1</v>
      </c>
    </row>
    <row r="28" spans="1:18" ht="16.2" thickBot="1" x14ac:dyDescent="0.35">
      <c r="A28" s="7">
        <v>27</v>
      </c>
      <c r="B28" s="15">
        <v>191</v>
      </c>
      <c r="C28" s="20">
        <v>3.18</v>
      </c>
      <c r="G28" s="18">
        <v>25</v>
      </c>
      <c r="H28" s="26">
        <v>0</v>
      </c>
      <c r="I28" s="26">
        <v>0</v>
      </c>
      <c r="J28" s="26">
        <v>0</v>
      </c>
      <c r="K28" s="26">
        <v>1</v>
      </c>
      <c r="L28" s="26">
        <v>0</v>
      </c>
      <c r="M28" s="25">
        <f t="shared" si="0"/>
        <v>1</v>
      </c>
      <c r="N28" s="29">
        <v>3.23</v>
      </c>
      <c r="O28" s="10">
        <f t="shared" si="1"/>
        <v>1</v>
      </c>
    </row>
    <row r="29" spans="1:18" ht="16.2" thickBot="1" x14ac:dyDescent="0.35">
      <c r="A29" s="7">
        <v>28</v>
      </c>
      <c r="B29" s="15">
        <v>239</v>
      </c>
      <c r="C29" s="20">
        <v>3.98</v>
      </c>
      <c r="G29" s="18">
        <v>26</v>
      </c>
      <c r="H29" s="26">
        <v>0</v>
      </c>
      <c r="I29" s="26">
        <v>0</v>
      </c>
      <c r="J29" s="26">
        <v>0</v>
      </c>
      <c r="K29" s="26">
        <v>1</v>
      </c>
      <c r="L29" s="26">
        <v>0</v>
      </c>
      <c r="M29" s="25">
        <f t="shared" si="0"/>
        <v>1</v>
      </c>
      <c r="N29" s="29">
        <v>2.6</v>
      </c>
      <c r="O29" s="10">
        <f t="shared" si="1"/>
        <v>1</v>
      </c>
    </row>
    <row r="30" spans="1:18" ht="16.2" thickBot="1" x14ac:dyDescent="0.35">
      <c r="A30" s="7">
        <v>29</v>
      </c>
      <c r="B30" s="15">
        <v>167</v>
      </c>
      <c r="C30" s="20">
        <v>2.78</v>
      </c>
      <c r="G30" s="18">
        <v>27</v>
      </c>
      <c r="H30" s="26">
        <v>0</v>
      </c>
      <c r="I30" s="26">
        <v>0</v>
      </c>
      <c r="J30" s="26">
        <v>0</v>
      </c>
      <c r="K30" s="26">
        <v>1</v>
      </c>
      <c r="L30" s="26">
        <v>0</v>
      </c>
      <c r="M30" s="25">
        <f t="shared" si="0"/>
        <v>1</v>
      </c>
      <c r="N30" s="29">
        <v>3.18</v>
      </c>
      <c r="O30" s="10">
        <f t="shared" si="1"/>
        <v>1</v>
      </c>
    </row>
    <row r="31" spans="1:18" ht="16.2" thickBot="1" x14ac:dyDescent="0.35">
      <c r="A31" s="7">
        <v>30</v>
      </c>
      <c r="B31" s="15">
        <v>152</v>
      </c>
      <c r="C31" s="20">
        <v>2.5299999999999998</v>
      </c>
      <c r="G31" s="18">
        <v>28</v>
      </c>
      <c r="H31" s="26">
        <v>0</v>
      </c>
      <c r="I31" s="26">
        <v>0</v>
      </c>
      <c r="J31" s="26">
        <v>0</v>
      </c>
      <c r="K31" s="26">
        <v>1</v>
      </c>
      <c r="L31" s="26">
        <v>0</v>
      </c>
      <c r="M31" s="25">
        <f t="shared" si="0"/>
        <v>1</v>
      </c>
      <c r="N31" s="29">
        <v>3.98</v>
      </c>
      <c r="O31" s="10">
        <f t="shared" si="1"/>
        <v>1</v>
      </c>
    </row>
    <row r="32" spans="1:18" ht="16.2" thickBot="1" x14ac:dyDescent="0.35">
      <c r="G32" s="18">
        <v>29</v>
      </c>
      <c r="H32" s="26">
        <v>0</v>
      </c>
      <c r="I32" s="26">
        <v>0</v>
      </c>
      <c r="J32" s="26">
        <v>0</v>
      </c>
      <c r="K32" s="26">
        <v>1</v>
      </c>
      <c r="L32" s="26">
        <v>0</v>
      </c>
      <c r="M32" s="25">
        <f t="shared" si="0"/>
        <v>1</v>
      </c>
      <c r="N32" s="29">
        <v>2.78</v>
      </c>
      <c r="O32" s="10">
        <f t="shared" si="1"/>
        <v>1</v>
      </c>
    </row>
    <row r="33" spans="7:17" ht="16.2" thickBot="1" x14ac:dyDescent="0.35">
      <c r="G33" s="27">
        <v>30</v>
      </c>
      <c r="H33" s="26">
        <v>0</v>
      </c>
      <c r="I33" s="26">
        <v>0</v>
      </c>
      <c r="J33" s="26">
        <v>0</v>
      </c>
      <c r="K33" s="26">
        <v>1</v>
      </c>
      <c r="L33" s="26">
        <v>0</v>
      </c>
      <c r="M33" s="25">
        <f t="shared" si="0"/>
        <v>1</v>
      </c>
      <c r="N33" s="30">
        <v>2.5299999999999998</v>
      </c>
      <c r="O33" s="39">
        <f t="shared" si="1"/>
        <v>1</v>
      </c>
    </row>
    <row r="34" spans="7:17" ht="39" customHeight="1" thickBot="1" x14ac:dyDescent="0.35">
      <c r="G34" s="43" t="s">
        <v>294</v>
      </c>
      <c r="H34" s="44">
        <f>SUMPRODUCT(H4:H33,$N$4:$N$33)</f>
        <v>0</v>
      </c>
      <c r="I34" s="44">
        <f>SUMPRODUCT(I4:I33,$N$4:$N$33)</f>
        <v>0</v>
      </c>
      <c r="J34" s="44">
        <f>SUMPRODUCT(J4:J33,$N$4:$N$33)</f>
        <v>23.560000000000002</v>
      </c>
      <c r="K34" s="44">
        <f>SUMPRODUCT(K4:K33,$N$4:$N$33)</f>
        <v>43.06</v>
      </c>
      <c r="L34" s="44">
        <f>SUMPRODUCT(L4:L33,$N$4:$N$33)</f>
        <v>22.470000000000002</v>
      </c>
      <c r="M34" s="40">
        <f>SUM(M4:M33)</f>
        <v>30</v>
      </c>
      <c r="N34" s="41">
        <f>SUM(N4:N33)</f>
        <v>89.090000000000018</v>
      </c>
      <c r="O34" s="42"/>
      <c r="Q34" s="16"/>
    </row>
    <row r="35" spans="7:17" ht="39" customHeight="1" thickBot="1" x14ac:dyDescent="0.35">
      <c r="G35" s="43" t="s">
        <v>295</v>
      </c>
      <c r="H35" s="44">
        <f>H3*24</f>
        <v>0</v>
      </c>
      <c r="I35" s="44">
        <f t="shared" ref="I35:L35" si="2">I3*24</f>
        <v>0</v>
      </c>
      <c r="J35" s="44">
        <f t="shared" si="2"/>
        <v>24</v>
      </c>
      <c r="K35" s="44">
        <f t="shared" si="2"/>
        <v>48</v>
      </c>
      <c r="L35" s="44">
        <f t="shared" si="2"/>
        <v>24</v>
      </c>
    </row>
    <row r="36" spans="7:17" ht="39" customHeight="1" thickBot="1" x14ac:dyDescent="0.35">
      <c r="G36" s="45" t="s">
        <v>288</v>
      </c>
      <c r="H36" s="45">
        <f>($R$2*H3)</f>
        <v>0</v>
      </c>
      <c r="I36" s="45">
        <f t="shared" ref="I36:L36" si="3">($R$2*I3)</f>
        <v>0</v>
      </c>
      <c r="J36" s="45">
        <f t="shared" si="3"/>
        <v>1400</v>
      </c>
      <c r="K36" s="45">
        <f t="shared" si="3"/>
        <v>2800</v>
      </c>
      <c r="L36" s="45">
        <f t="shared" si="3"/>
        <v>1400</v>
      </c>
    </row>
    <row r="37" spans="7:17" ht="39" customHeight="1" thickBot="1" x14ac:dyDescent="0.35">
      <c r="G37" s="46" t="s">
        <v>296</v>
      </c>
      <c r="H37" s="46">
        <f>IF(H34&gt;H3*7,H3*7,H34)</f>
        <v>0</v>
      </c>
      <c r="I37" s="46">
        <f t="shared" ref="I37:L37" si="4">IF(I34&gt;I3*7,I3*7,I34)</f>
        <v>0</v>
      </c>
      <c r="J37" s="46">
        <f t="shared" si="4"/>
        <v>7</v>
      </c>
      <c r="K37" s="46">
        <f t="shared" si="4"/>
        <v>14</v>
      </c>
      <c r="L37" s="46">
        <f t="shared" si="4"/>
        <v>7</v>
      </c>
    </row>
    <row r="38" spans="7:17" ht="39" customHeight="1" thickBot="1" x14ac:dyDescent="0.35">
      <c r="G38" s="47" t="s">
        <v>297</v>
      </c>
      <c r="H38" s="48">
        <f>H37*$R$3</f>
        <v>0</v>
      </c>
      <c r="I38" s="48">
        <f t="shared" ref="I38:L38" si="5">I37*$R$3</f>
        <v>0</v>
      </c>
      <c r="J38" s="48">
        <f t="shared" si="5"/>
        <v>3500</v>
      </c>
      <c r="K38" s="48">
        <f t="shared" si="5"/>
        <v>7000</v>
      </c>
      <c r="L38" s="48">
        <f t="shared" si="5"/>
        <v>3500</v>
      </c>
    </row>
    <row r="39" spans="7:17" ht="39" customHeight="1" thickBot="1" x14ac:dyDescent="0.35">
      <c r="G39" s="49" t="s">
        <v>298</v>
      </c>
      <c r="H39" s="49">
        <f>IF(H34&gt;H3*7,H34-H3*7,0)</f>
        <v>0</v>
      </c>
      <c r="I39" s="49">
        <f t="shared" ref="I39:L39" si="6">IF(I34&gt;I3*7,I34-I3*7,0)</f>
        <v>0</v>
      </c>
      <c r="J39" s="49">
        <f t="shared" si="6"/>
        <v>16.560000000000002</v>
      </c>
      <c r="K39" s="49">
        <f t="shared" si="6"/>
        <v>29.060000000000002</v>
      </c>
      <c r="L39" s="49">
        <f t="shared" si="6"/>
        <v>15.470000000000002</v>
      </c>
    </row>
    <row r="40" spans="7:17" ht="39" customHeight="1" thickBot="1" x14ac:dyDescent="0.35">
      <c r="G40" s="50" t="s">
        <v>299</v>
      </c>
      <c r="H40" s="51">
        <f>H39*($R$5+$R$3)</f>
        <v>0</v>
      </c>
      <c r="I40" s="51">
        <f t="shared" ref="I40:L40" si="7">I39*($R$5+$R$3)</f>
        <v>0</v>
      </c>
      <c r="J40" s="51">
        <f t="shared" si="7"/>
        <v>10846.800000000001</v>
      </c>
      <c r="K40" s="51">
        <f t="shared" si="7"/>
        <v>19034.300000000003</v>
      </c>
      <c r="L40" s="51">
        <f t="shared" si="7"/>
        <v>10132.850000000002</v>
      </c>
    </row>
    <row r="42" spans="7:17" x14ac:dyDescent="0.3">
      <c r="G42" s="7"/>
      <c r="H42" s="16"/>
      <c r="I42" s="16"/>
      <c r="J42" s="16"/>
      <c r="K42" s="16"/>
      <c r="L42" s="16"/>
    </row>
    <row r="43" spans="7:17" x14ac:dyDescent="0.3">
      <c r="G43" s="7"/>
    </row>
    <row r="44" spans="7:17" x14ac:dyDescent="0.3">
      <c r="I44" s="34"/>
    </row>
    <row r="45" spans="7:17" x14ac:dyDescent="0.3">
      <c r="H45" s="34"/>
    </row>
    <row r="48" spans="7:17" x14ac:dyDescent="0.3">
      <c r="G48" s="7"/>
      <c r="H48" s="31"/>
    </row>
    <row r="49" spans="8:12" x14ac:dyDescent="0.3">
      <c r="H49" s="16"/>
      <c r="I49" s="16"/>
      <c r="J49" s="16"/>
      <c r="K49" s="16"/>
      <c r="L49" s="16"/>
    </row>
    <row r="50" spans="8:12" x14ac:dyDescent="0.3">
      <c r="H50" s="34"/>
    </row>
    <row r="51" spans="8:12" x14ac:dyDescent="0.3">
      <c r="H51" s="34"/>
    </row>
    <row r="56" spans="8:12" x14ac:dyDescent="0.3">
      <c r="H56" s="4"/>
    </row>
    <row r="61" spans="8:12" x14ac:dyDescent="0.3">
      <c r="H61" s="34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</sheetData>
  <conditionalFormatting sqref="H4:L33">
    <cfRule type="cellIs" dxfId="9" priority="1" operator="equal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B02D-E55B-4AC6-A1E2-4F773F9A5F74}">
  <sheetPr>
    <tabColor theme="6" tint="0.59999389629810485"/>
  </sheetPr>
  <dimension ref="A1:S90"/>
  <sheetViews>
    <sheetView topLeftCell="C1" zoomScale="70" zoomScaleNormal="70" workbookViewId="0">
      <selection activeCell="U1" sqref="U1"/>
    </sheetView>
  </sheetViews>
  <sheetFormatPr defaultColWidth="10.69921875" defaultRowHeight="15.6" x14ac:dyDescent="0.3"/>
  <cols>
    <col min="1" max="1" width="17.3984375" customWidth="1"/>
    <col min="2" max="2" width="12.09765625" customWidth="1"/>
    <col min="3" max="3" width="13.5" customWidth="1"/>
    <col min="7" max="7" width="23" customWidth="1"/>
    <col min="8" max="8" width="14" customWidth="1"/>
    <col min="9" max="9" width="17.3984375" customWidth="1"/>
    <col min="10" max="10" width="13.19921875" customWidth="1"/>
    <col min="11" max="11" width="14" customWidth="1"/>
    <col min="12" max="13" width="14.69921875" customWidth="1"/>
    <col min="14" max="14" width="14.19921875" customWidth="1"/>
    <col min="15" max="15" width="18.19921875" customWidth="1"/>
    <col min="18" max="18" width="26.5" customWidth="1"/>
    <col min="19" max="19" width="12.19921875" customWidth="1"/>
  </cols>
  <sheetData>
    <row r="1" spans="1:19" ht="16.2" thickBot="1" x14ac:dyDescent="0.35">
      <c r="A1" s="19" t="s">
        <v>3</v>
      </c>
      <c r="B1" s="9" t="s">
        <v>4</v>
      </c>
      <c r="C1" s="9" t="s">
        <v>282</v>
      </c>
      <c r="G1" s="32" t="s">
        <v>3</v>
      </c>
      <c r="H1" s="24" t="s">
        <v>37</v>
      </c>
      <c r="I1" s="24" t="s">
        <v>40</v>
      </c>
      <c r="J1" s="24" t="s">
        <v>42</v>
      </c>
      <c r="K1" s="24" t="s">
        <v>44</v>
      </c>
      <c r="L1" s="24" t="s">
        <v>46</v>
      </c>
      <c r="M1" s="24" t="s">
        <v>300</v>
      </c>
      <c r="N1" s="24" t="s">
        <v>283</v>
      </c>
      <c r="O1" s="24" t="s">
        <v>284</v>
      </c>
      <c r="P1" s="24" t="s">
        <v>215</v>
      </c>
      <c r="R1" s="12" t="s">
        <v>285</v>
      </c>
      <c r="S1" s="13" t="s">
        <v>286</v>
      </c>
    </row>
    <row r="2" spans="1:19" ht="16.2" thickBot="1" x14ac:dyDescent="0.35">
      <c r="A2" s="7">
        <v>1</v>
      </c>
      <c r="B2" s="15">
        <v>169</v>
      </c>
      <c r="C2" s="20">
        <v>2.82</v>
      </c>
      <c r="G2" s="22" t="s">
        <v>287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4</v>
      </c>
      <c r="N2" s="35"/>
      <c r="O2" s="36"/>
      <c r="P2" s="36"/>
      <c r="R2" s="5" t="s">
        <v>288</v>
      </c>
      <c r="S2" s="10">
        <v>1400</v>
      </c>
    </row>
    <row r="3" spans="1:19" ht="16.2" thickBot="1" x14ac:dyDescent="0.35">
      <c r="A3" s="7">
        <v>2</v>
      </c>
      <c r="B3" s="15">
        <v>153</v>
      </c>
      <c r="C3" s="20">
        <v>2.5499999999999998</v>
      </c>
      <c r="G3" s="8" t="s">
        <v>289</v>
      </c>
      <c r="H3" s="21">
        <v>0</v>
      </c>
      <c r="I3" s="8">
        <v>0</v>
      </c>
      <c r="J3" s="8">
        <v>1</v>
      </c>
      <c r="K3" s="8">
        <v>2</v>
      </c>
      <c r="L3" s="8">
        <v>1</v>
      </c>
      <c r="M3" s="8">
        <v>0</v>
      </c>
      <c r="N3" s="25">
        <f>SUM(H3:L3)</f>
        <v>4</v>
      </c>
      <c r="O3" s="8">
        <v>10</v>
      </c>
      <c r="P3" s="37"/>
      <c r="R3" s="5" t="s">
        <v>290</v>
      </c>
      <c r="S3" s="10">
        <v>500</v>
      </c>
    </row>
    <row r="4" spans="1:19" ht="16.2" thickBot="1" x14ac:dyDescent="0.35">
      <c r="A4" s="7">
        <v>3</v>
      </c>
      <c r="B4" s="15">
        <v>234</v>
      </c>
      <c r="C4" s="20">
        <v>3.9</v>
      </c>
      <c r="G4" s="17">
        <v>1</v>
      </c>
      <c r="H4" s="26">
        <v>0</v>
      </c>
      <c r="I4" s="14">
        <v>0</v>
      </c>
      <c r="J4" s="14">
        <v>1</v>
      </c>
      <c r="K4" s="14">
        <v>0</v>
      </c>
      <c r="L4" s="23">
        <v>0</v>
      </c>
      <c r="M4" s="23">
        <v>0</v>
      </c>
      <c r="N4" s="25">
        <f t="shared" ref="N4:N33" si="0">SUM(H4:L4)</f>
        <v>1</v>
      </c>
      <c r="O4" s="28">
        <v>2.82</v>
      </c>
      <c r="P4" s="10">
        <f t="shared" ref="P4:P33" si="1">SUM(H4:L4)</f>
        <v>1</v>
      </c>
      <c r="R4" s="5" t="s">
        <v>291</v>
      </c>
      <c r="S4" s="10">
        <v>75</v>
      </c>
    </row>
    <row r="5" spans="1:19" ht="16.2" thickBot="1" x14ac:dyDescent="0.35">
      <c r="A5" s="7">
        <v>4</v>
      </c>
      <c r="B5" s="15">
        <v>178</v>
      </c>
      <c r="C5" s="20">
        <v>2.97</v>
      </c>
      <c r="G5" s="18">
        <v>2</v>
      </c>
      <c r="H5" s="26">
        <v>0</v>
      </c>
      <c r="I5" s="14">
        <v>0</v>
      </c>
      <c r="J5" s="14">
        <v>1</v>
      </c>
      <c r="K5" s="14">
        <v>0</v>
      </c>
      <c r="L5" s="23">
        <v>0</v>
      </c>
      <c r="M5" s="23">
        <v>0</v>
      </c>
      <c r="N5" s="25">
        <f t="shared" si="0"/>
        <v>1</v>
      </c>
      <c r="O5" s="29">
        <v>2.5499999999999998</v>
      </c>
      <c r="P5" s="10">
        <f t="shared" si="1"/>
        <v>1</v>
      </c>
      <c r="R5" s="6" t="s">
        <v>292</v>
      </c>
      <c r="S5" s="11">
        <v>155</v>
      </c>
    </row>
    <row r="6" spans="1:19" ht="16.2" thickBot="1" x14ac:dyDescent="0.35">
      <c r="A6" s="7">
        <v>5</v>
      </c>
      <c r="B6" s="15">
        <v>201</v>
      </c>
      <c r="C6" s="20">
        <v>3.35</v>
      </c>
      <c r="G6" s="18">
        <v>3</v>
      </c>
      <c r="H6" s="26">
        <v>0</v>
      </c>
      <c r="I6" s="14">
        <v>0</v>
      </c>
      <c r="J6" s="14">
        <v>0</v>
      </c>
      <c r="K6" s="14">
        <v>1</v>
      </c>
      <c r="L6" s="23">
        <v>0</v>
      </c>
      <c r="M6" s="23">
        <v>0</v>
      </c>
      <c r="N6" s="25">
        <f t="shared" si="0"/>
        <v>1</v>
      </c>
      <c r="O6" s="29">
        <v>3.9</v>
      </c>
      <c r="P6" s="10">
        <f t="shared" si="1"/>
        <v>1</v>
      </c>
    </row>
    <row r="7" spans="1:19" ht="16.2" thickBot="1" x14ac:dyDescent="0.35">
      <c r="A7" s="7">
        <v>6</v>
      </c>
      <c r="B7" s="15">
        <v>207</v>
      </c>
      <c r="C7" s="20">
        <v>3.45</v>
      </c>
      <c r="G7" s="18">
        <v>4</v>
      </c>
      <c r="H7" s="26">
        <v>0</v>
      </c>
      <c r="I7" s="14">
        <v>0</v>
      </c>
      <c r="J7" s="14">
        <v>0</v>
      </c>
      <c r="K7" s="14">
        <v>0</v>
      </c>
      <c r="L7" s="23">
        <v>1</v>
      </c>
      <c r="M7" s="23">
        <v>0</v>
      </c>
      <c r="N7" s="25">
        <f t="shared" si="0"/>
        <v>1</v>
      </c>
      <c r="O7" s="29">
        <v>2.97</v>
      </c>
      <c r="P7" s="10">
        <f t="shared" si="1"/>
        <v>1</v>
      </c>
    </row>
    <row r="8" spans="1:19" ht="16.2" thickBot="1" x14ac:dyDescent="0.35">
      <c r="A8" s="7">
        <v>7</v>
      </c>
      <c r="B8" s="15">
        <v>197</v>
      </c>
      <c r="C8" s="20">
        <v>3.28</v>
      </c>
      <c r="G8" s="18">
        <v>5</v>
      </c>
      <c r="H8" s="26">
        <v>0</v>
      </c>
      <c r="I8" s="14">
        <v>0</v>
      </c>
      <c r="J8" s="14">
        <v>0</v>
      </c>
      <c r="K8" s="14">
        <v>1</v>
      </c>
      <c r="L8" s="23">
        <v>0</v>
      </c>
      <c r="M8" s="23">
        <v>0</v>
      </c>
      <c r="N8" s="25">
        <f t="shared" si="0"/>
        <v>1</v>
      </c>
      <c r="O8" s="29">
        <v>3.35</v>
      </c>
      <c r="P8" s="10">
        <f t="shared" si="1"/>
        <v>1</v>
      </c>
      <c r="S8" s="38"/>
    </row>
    <row r="9" spans="1:19" ht="16.2" thickBot="1" x14ac:dyDescent="0.35">
      <c r="A9" s="7">
        <v>8</v>
      </c>
      <c r="B9" s="15">
        <v>202</v>
      </c>
      <c r="C9" s="20">
        <v>3.37</v>
      </c>
      <c r="G9" s="18">
        <v>6</v>
      </c>
      <c r="H9" s="26">
        <v>0</v>
      </c>
      <c r="I9" s="14">
        <v>0</v>
      </c>
      <c r="J9" s="14">
        <v>0</v>
      </c>
      <c r="K9" s="14">
        <v>1</v>
      </c>
      <c r="L9" s="23">
        <v>0</v>
      </c>
      <c r="M9" s="23">
        <v>0</v>
      </c>
      <c r="N9" s="25">
        <f t="shared" si="0"/>
        <v>1</v>
      </c>
      <c r="O9" s="29">
        <v>3.45</v>
      </c>
      <c r="P9" s="10">
        <f t="shared" si="1"/>
        <v>1</v>
      </c>
      <c r="S9" s="38"/>
    </row>
    <row r="10" spans="1:19" ht="16.2" thickBot="1" x14ac:dyDescent="0.35">
      <c r="A10" s="7">
        <v>9</v>
      </c>
      <c r="B10" s="15">
        <v>163</v>
      </c>
      <c r="C10" s="20">
        <v>2.72</v>
      </c>
      <c r="G10" s="18">
        <v>7</v>
      </c>
      <c r="H10" s="26">
        <v>0</v>
      </c>
      <c r="I10" s="14">
        <v>0</v>
      </c>
      <c r="J10" s="14">
        <v>0</v>
      </c>
      <c r="K10" s="14">
        <v>1</v>
      </c>
      <c r="L10" s="23">
        <v>0</v>
      </c>
      <c r="M10" s="23">
        <v>0</v>
      </c>
      <c r="N10" s="25">
        <f t="shared" si="0"/>
        <v>1</v>
      </c>
      <c r="O10" s="29">
        <v>3.28</v>
      </c>
      <c r="P10" s="10">
        <f t="shared" si="1"/>
        <v>1</v>
      </c>
    </row>
    <row r="11" spans="1:19" ht="16.2" thickBot="1" x14ac:dyDescent="0.35">
      <c r="A11" s="7">
        <v>10</v>
      </c>
      <c r="B11" s="15">
        <v>171</v>
      </c>
      <c r="C11" s="20">
        <v>2.85</v>
      </c>
      <c r="G11" s="18">
        <v>8</v>
      </c>
      <c r="H11" s="26">
        <v>0</v>
      </c>
      <c r="I11" s="14">
        <v>0</v>
      </c>
      <c r="J11" s="14">
        <v>1</v>
      </c>
      <c r="K11" s="14">
        <v>0</v>
      </c>
      <c r="L11" s="23">
        <v>0</v>
      </c>
      <c r="M11" s="23">
        <v>0</v>
      </c>
      <c r="N11" s="25">
        <f t="shared" si="0"/>
        <v>1</v>
      </c>
      <c r="O11" s="29">
        <v>3.37</v>
      </c>
      <c r="P11" s="10">
        <f t="shared" si="1"/>
        <v>1</v>
      </c>
    </row>
    <row r="12" spans="1:19" ht="16.2" thickBot="1" x14ac:dyDescent="0.35">
      <c r="A12" s="7">
        <v>11</v>
      </c>
      <c r="B12" s="15">
        <v>162</v>
      </c>
      <c r="C12" s="20">
        <v>2.7</v>
      </c>
      <c r="G12" s="18">
        <v>9</v>
      </c>
      <c r="H12" s="26">
        <v>0</v>
      </c>
      <c r="I12" s="14">
        <v>0</v>
      </c>
      <c r="J12" s="14">
        <v>1</v>
      </c>
      <c r="K12" s="14">
        <v>0</v>
      </c>
      <c r="L12" s="23">
        <v>0</v>
      </c>
      <c r="M12" s="23">
        <v>0</v>
      </c>
      <c r="N12" s="25">
        <f t="shared" si="0"/>
        <v>1</v>
      </c>
      <c r="O12" s="29">
        <v>2.72</v>
      </c>
      <c r="P12" s="10">
        <f t="shared" si="1"/>
        <v>1</v>
      </c>
      <c r="R12" s="12" t="s">
        <v>285</v>
      </c>
      <c r="S12" s="13" t="s">
        <v>286</v>
      </c>
    </row>
    <row r="13" spans="1:19" ht="16.2" thickBot="1" x14ac:dyDescent="0.35">
      <c r="A13" s="7">
        <v>12</v>
      </c>
      <c r="B13" s="15">
        <v>211</v>
      </c>
      <c r="C13" s="20">
        <v>3.52</v>
      </c>
      <c r="G13" s="18">
        <v>10</v>
      </c>
      <c r="H13" s="26">
        <v>0</v>
      </c>
      <c r="I13" s="14">
        <v>0</v>
      </c>
      <c r="J13" s="14">
        <v>0</v>
      </c>
      <c r="K13" s="14">
        <v>0</v>
      </c>
      <c r="L13" s="23">
        <v>1</v>
      </c>
      <c r="M13" s="23">
        <v>0</v>
      </c>
      <c r="N13" s="25">
        <f t="shared" si="0"/>
        <v>1</v>
      </c>
      <c r="O13" s="29">
        <v>2.85</v>
      </c>
      <c r="P13" s="10">
        <f t="shared" si="1"/>
        <v>1</v>
      </c>
      <c r="R13" s="5" t="s">
        <v>288</v>
      </c>
      <c r="S13" s="52">
        <f>SUM(H36:M36)</f>
        <v>5600</v>
      </c>
    </row>
    <row r="14" spans="1:19" ht="16.2" thickBot="1" x14ac:dyDescent="0.35">
      <c r="A14" s="7">
        <v>13</v>
      </c>
      <c r="B14" s="15">
        <v>142</v>
      </c>
      <c r="C14" s="20">
        <v>2.37</v>
      </c>
      <c r="G14" s="18">
        <v>11</v>
      </c>
      <c r="H14" s="26">
        <v>0</v>
      </c>
      <c r="I14" s="14">
        <v>0</v>
      </c>
      <c r="J14" s="14">
        <v>1</v>
      </c>
      <c r="K14" s="14">
        <v>0</v>
      </c>
      <c r="L14" s="23">
        <v>0</v>
      </c>
      <c r="M14" s="23">
        <v>0</v>
      </c>
      <c r="N14" s="25">
        <f t="shared" si="0"/>
        <v>1</v>
      </c>
      <c r="O14" s="29">
        <v>2.7</v>
      </c>
      <c r="P14" s="10">
        <f t="shared" si="1"/>
        <v>1</v>
      </c>
      <c r="R14" s="5" t="s">
        <v>290</v>
      </c>
      <c r="S14" s="53">
        <f>SUM(H38:M38)</f>
        <v>14000</v>
      </c>
    </row>
    <row r="15" spans="1:19" ht="16.2" thickBot="1" x14ac:dyDescent="0.35">
      <c r="A15" s="7">
        <v>14</v>
      </c>
      <c r="B15" s="15">
        <v>171</v>
      </c>
      <c r="C15" s="20">
        <v>2.85</v>
      </c>
      <c r="G15" s="18">
        <v>12</v>
      </c>
      <c r="H15" s="26">
        <v>0</v>
      </c>
      <c r="I15" s="14">
        <v>0</v>
      </c>
      <c r="J15" s="14">
        <v>1</v>
      </c>
      <c r="K15" s="14">
        <v>0</v>
      </c>
      <c r="L15" s="23">
        <v>0</v>
      </c>
      <c r="M15" s="23">
        <v>0</v>
      </c>
      <c r="N15" s="25">
        <f t="shared" si="0"/>
        <v>1</v>
      </c>
      <c r="O15" s="29">
        <v>3.52</v>
      </c>
      <c r="P15" s="10">
        <f t="shared" si="1"/>
        <v>1</v>
      </c>
      <c r="R15" s="5" t="s">
        <v>291</v>
      </c>
      <c r="S15" s="53"/>
    </row>
    <row r="16" spans="1:19" ht="16.2" thickBot="1" x14ac:dyDescent="0.35">
      <c r="A16" s="7">
        <v>15</v>
      </c>
      <c r="B16" s="15">
        <v>182</v>
      </c>
      <c r="C16" s="20">
        <v>3.03</v>
      </c>
      <c r="G16" s="18">
        <v>13</v>
      </c>
      <c r="H16" s="26">
        <v>0</v>
      </c>
      <c r="I16" s="14">
        <v>0</v>
      </c>
      <c r="J16" s="14">
        <v>0</v>
      </c>
      <c r="K16" s="14">
        <v>0</v>
      </c>
      <c r="L16" s="23">
        <v>1</v>
      </c>
      <c r="M16" s="23">
        <v>0</v>
      </c>
      <c r="N16" s="25">
        <f t="shared" si="0"/>
        <v>1</v>
      </c>
      <c r="O16" s="29">
        <v>2.37</v>
      </c>
      <c r="P16" s="10">
        <f t="shared" si="1"/>
        <v>1</v>
      </c>
      <c r="R16" s="6" t="s">
        <v>292</v>
      </c>
      <c r="S16" s="54">
        <f>SUM(H40:M40)</f>
        <v>40013.950000000012</v>
      </c>
    </row>
    <row r="17" spans="1:19" ht="16.2" thickBot="1" x14ac:dyDescent="0.35">
      <c r="A17" s="7">
        <v>16</v>
      </c>
      <c r="B17" s="15">
        <v>176</v>
      </c>
      <c r="C17" s="20">
        <v>2.93</v>
      </c>
      <c r="G17" s="18">
        <v>14</v>
      </c>
      <c r="H17" s="26">
        <v>0</v>
      </c>
      <c r="I17" s="14">
        <v>0</v>
      </c>
      <c r="J17" s="14">
        <v>1</v>
      </c>
      <c r="K17" s="14">
        <v>0</v>
      </c>
      <c r="L17" s="23">
        <v>0</v>
      </c>
      <c r="M17" s="23">
        <v>0</v>
      </c>
      <c r="N17" s="25">
        <f t="shared" si="0"/>
        <v>1</v>
      </c>
      <c r="O17" s="29">
        <v>2.85</v>
      </c>
      <c r="P17" s="10">
        <f t="shared" si="1"/>
        <v>1</v>
      </c>
      <c r="R17" s="33" t="s">
        <v>293</v>
      </c>
      <c r="S17" s="55">
        <f>SUM(S13:S16)</f>
        <v>59613.950000000012</v>
      </c>
    </row>
    <row r="18" spans="1:19" ht="16.2" thickBot="1" x14ac:dyDescent="0.35">
      <c r="A18" s="7">
        <v>17</v>
      </c>
      <c r="B18" s="15">
        <v>172</v>
      </c>
      <c r="C18" s="20">
        <v>2.87</v>
      </c>
      <c r="G18" s="18">
        <v>15</v>
      </c>
      <c r="H18" s="26">
        <v>0</v>
      </c>
      <c r="I18" s="14">
        <v>0</v>
      </c>
      <c r="J18" s="14">
        <v>1</v>
      </c>
      <c r="K18" s="14">
        <v>0</v>
      </c>
      <c r="L18" s="23">
        <v>0</v>
      </c>
      <c r="M18" s="23">
        <v>0</v>
      </c>
      <c r="N18" s="25">
        <f t="shared" si="0"/>
        <v>1</v>
      </c>
      <c r="O18" s="29">
        <v>3.03</v>
      </c>
      <c r="P18" s="10">
        <f t="shared" si="1"/>
        <v>1</v>
      </c>
    </row>
    <row r="19" spans="1:19" ht="16.2" thickBot="1" x14ac:dyDescent="0.35">
      <c r="A19" s="7">
        <v>18</v>
      </c>
      <c r="B19" s="15">
        <v>172</v>
      </c>
      <c r="C19" s="20">
        <v>2.87</v>
      </c>
      <c r="G19" s="18">
        <v>16</v>
      </c>
      <c r="H19" s="26">
        <v>0</v>
      </c>
      <c r="I19" s="14">
        <v>0</v>
      </c>
      <c r="J19" s="14">
        <v>0</v>
      </c>
      <c r="K19" s="14">
        <v>1</v>
      </c>
      <c r="L19" s="23">
        <v>0</v>
      </c>
      <c r="M19" s="23">
        <v>0</v>
      </c>
      <c r="N19" s="25">
        <f t="shared" si="0"/>
        <v>1</v>
      </c>
      <c r="O19" s="29">
        <v>2.93</v>
      </c>
      <c r="P19" s="10">
        <f t="shared" si="1"/>
        <v>1</v>
      </c>
    </row>
    <row r="20" spans="1:19" ht="16.2" thickBot="1" x14ac:dyDescent="0.35">
      <c r="A20" s="7">
        <v>19</v>
      </c>
      <c r="B20" s="15">
        <v>190</v>
      </c>
      <c r="C20" s="20">
        <v>3.17</v>
      </c>
      <c r="G20" s="18">
        <v>17</v>
      </c>
      <c r="H20" s="26">
        <v>0</v>
      </c>
      <c r="I20" s="14">
        <v>0</v>
      </c>
      <c r="J20" s="14">
        <v>0</v>
      </c>
      <c r="K20" s="14">
        <v>0</v>
      </c>
      <c r="L20" s="23">
        <v>1</v>
      </c>
      <c r="M20" s="23">
        <v>0</v>
      </c>
      <c r="N20" s="25">
        <f t="shared" si="0"/>
        <v>1</v>
      </c>
      <c r="O20" s="29">
        <v>2.87</v>
      </c>
      <c r="P20" s="10">
        <f t="shared" si="1"/>
        <v>1</v>
      </c>
    </row>
    <row r="21" spans="1:19" ht="16.2" thickBot="1" x14ac:dyDescent="0.35">
      <c r="A21" s="7">
        <v>20</v>
      </c>
      <c r="B21" s="15">
        <v>168</v>
      </c>
      <c r="C21" s="20">
        <v>2.8</v>
      </c>
      <c r="G21" s="18">
        <v>18</v>
      </c>
      <c r="H21" s="26">
        <v>0</v>
      </c>
      <c r="I21" s="14">
        <v>0</v>
      </c>
      <c r="J21" s="14">
        <v>0</v>
      </c>
      <c r="K21" s="14">
        <v>0</v>
      </c>
      <c r="L21" s="23">
        <v>1</v>
      </c>
      <c r="M21" s="23">
        <v>0</v>
      </c>
      <c r="N21" s="25">
        <f t="shared" si="0"/>
        <v>1</v>
      </c>
      <c r="O21" s="29">
        <v>2.87</v>
      </c>
      <c r="P21" s="10">
        <f t="shared" si="1"/>
        <v>1</v>
      </c>
    </row>
    <row r="22" spans="1:19" ht="16.2" thickBot="1" x14ac:dyDescent="0.35">
      <c r="A22" s="7">
        <v>21</v>
      </c>
      <c r="B22" s="15">
        <v>145</v>
      </c>
      <c r="C22" s="20">
        <v>2.42</v>
      </c>
      <c r="G22" s="18">
        <v>19</v>
      </c>
      <c r="H22" s="26">
        <v>0</v>
      </c>
      <c r="I22" s="14">
        <v>0</v>
      </c>
      <c r="J22" s="14">
        <v>0</v>
      </c>
      <c r="K22" s="14">
        <v>0</v>
      </c>
      <c r="L22" s="23">
        <v>1</v>
      </c>
      <c r="M22" s="23">
        <v>0</v>
      </c>
      <c r="N22" s="25">
        <f t="shared" si="0"/>
        <v>1</v>
      </c>
      <c r="O22" s="29">
        <v>3.17</v>
      </c>
      <c r="P22" s="10">
        <f t="shared" si="1"/>
        <v>1</v>
      </c>
    </row>
    <row r="23" spans="1:19" ht="16.2" thickBot="1" x14ac:dyDescent="0.35">
      <c r="A23" s="7">
        <v>22</v>
      </c>
      <c r="B23" s="15">
        <v>177</v>
      </c>
      <c r="C23" s="20">
        <v>2.95</v>
      </c>
      <c r="G23" s="18">
        <v>20</v>
      </c>
      <c r="H23" s="26">
        <v>0</v>
      </c>
      <c r="I23" s="14">
        <v>0</v>
      </c>
      <c r="J23" s="14">
        <v>0</v>
      </c>
      <c r="K23" s="14">
        <v>1</v>
      </c>
      <c r="L23" s="23">
        <v>0</v>
      </c>
      <c r="M23" s="23">
        <v>0</v>
      </c>
      <c r="N23" s="25">
        <f t="shared" si="0"/>
        <v>1</v>
      </c>
      <c r="O23" s="29">
        <v>2.8</v>
      </c>
      <c r="P23" s="10">
        <f t="shared" si="1"/>
        <v>1</v>
      </c>
    </row>
    <row r="24" spans="1:19" ht="16.2" thickBot="1" x14ac:dyDescent="0.35">
      <c r="A24" s="7">
        <v>23</v>
      </c>
      <c r="B24" s="15">
        <v>159</v>
      </c>
      <c r="C24" s="20">
        <v>2.65</v>
      </c>
      <c r="G24" s="18">
        <v>21</v>
      </c>
      <c r="H24" s="26">
        <v>0</v>
      </c>
      <c r="I24" s="14">
        <v>0</v>
      </c>
      <c r="J24" s="14">
        <v>0</v>
      </c>
      <c r="K24" s="14">
        <v>0</v>
      </c>
      <c r="L24" s="23">
        <v>1</v>
      </c>
      <c r="M24" s="23">
        <v>0</v>
      </c>
      <c r="N24" s="25">
        <f t="shared" si="0"/>
        <v>1</v>
      </c>
      <c r="O24" s="29">
        <v>2.42</v>
      </c>
      <c r="P24" s="10">
        <f t="shared" si="1"/>
        <v>1</v>
      </c>
    </row>
    <row r="25" spans="1:19" ht="16.2" thickBot="1" x14ac:dyDescent="0.35">
      <c r="A25" s="7">
        <v>24</v>
      </c>
      <c r="B25" s="15">
        <v>144</v>
      </c>
      <c r="C25" s="20">
        <v>2.4</v>
      </c>
      <c r="G25" s="18">
        <v>22</v>
      </c>
      <c r="H25" s="26">
        <v>0</v>
      </c>
      <c r="I25" s="14">
        <v>0</v>
      </c>
      <c r="J25" s="14">
        <v>0</v>
      </c>
      <c r="K25" s="14">
        <v>0</v>
      </c>
      <c r="L25" s="23">
        <v>1</v>
      </c>
      <c r="M25" s="23">
        <v>0</v>
      </c>
      <c r="N25" s="25">
        <f t="shared" si="0"/>
        <v>1</v>
      </c>
      <c r="O25" s="29">
        <v>2.95</v>
      </c>
      <c r="P25" s="10">
        <f t="shared" si="1"/>
        <v>1</v>
      </c>
    </row>
    <row r="26" spans="1:19" ht="16.2" thickBot="1" x14ac:dyDescent="0.35">
      <c r="A26" s="7">
        <v>25</v>
      </c>
      <c r="B26" s="15">
        <v>194</v>
      </c>
      <c r="C26" s="20">
        <v>3.23</v>
      </c>
      <c r="G26" s="18">
        <v>23</v>
      </c>
      <c r="H26" s="26">
        <v>0</v>
      </c>
      <c r="I26" s="14">
        <v>0</v>
      </c>
      <c r="J26" s="14">
        <v>0</v>
      </c>
      <c r="K26" s="14">
        <v>1</v>
      </c>
      <c r="L26" s="23">
        <v>0</v>
      </c>
      <c r="M26" s="23">
        <v>0</v>
      </c>
      <c r="N26" s="25">
        <f t="shared" si="0"/>
        <v>1</v>
      </c>
      <c r="O26" s="29">
        <v>2.65</v>
      </c>
      <c r="P26" s="10">
        <f t="shared" si="1"/>
        <v>1</v>
      </c>
    </row>
    <row r="27" spans="1:19" ht="16.2" thickBot="1" x14ac:dyDescent="0.35">
      <c r="A27" s="7">
        <v>26</v>
      </c>
      <c r="B27" s="15">
        <v>156</v>
      </c>
      <c r="C27" s="20">
        <v>2.6</v>
      </c>
      <c r="G27" s="18">
        <v>24</v>
      </c>
      <c r="H27" s="26">
        <v>0</v>
      </c>
      <c r="I27" s="14">
        <v>0</v>
      </c>
      <c r="J27" s="14">
        <v>0</v>
      </c>
      <c r="K27" s="14">
        <v>1</v>
      </c>
      <c r="L27" s="23">
        <v>0</v>
      </c>
      <c r="M27" s="23">
        <v>0</v>
      </c>
      <c r="N27" s="25">
        <f t="shared" si="0"/>
        <v>1</v>
      </c>
      <c r="O27" s="29">
        <v>2.4</v>
      </c>
      <c r="P27" s="10">
        <f t="shared" si="1"/>
        <v>1</v>
      </c>
    </row>
    <row r="28" spans="1:19" ht="16.2" thickBot="1" x14ac:dyDescent="0.35">
      <c r="A28" s="7">
        <v>27</v>
      </c>
      <c r="B28" s="15">
        <v>191</v>
      </c>
      <c r="C28" s="20">
        <v>3.18</v>
      </c>
      <c r="G28" s="18">
        <v>25</v>
      </c>
      <c r="H28" s="26">
        <v>0</v>
      </c>
      <c r="I28" s="14">
        <v>0</v>
      </c>
      <c r="J28" s="14">
        <v>0</v>
      </c>
      <c r="K28" s="14">
        <v>1</v>
      </c>
      <c r="L28" s="23">
        <v>0</v>
      </c>
      <c r="M28" s="23">
        <v>0</v>
      </c>
      <c r="N28" s="25">
        <f t="shared" si="0"/>
        <v>1</v>
      </c>
      <c r="O28" s="29">
        <v>3.23</v>
      </c>
      <c r="P28" s="10">
        <f t="shared" si="1"/>
        <v>1</v>
      </c>
    </row>
    <row r="29" spans="1:19" ht="16.2" thickBot="1" x14ac:dyDescent="0.35">
      <c r="A29" s="7">
        <v>28</v>
      </c>
      <c r="B29" s="15">
        <v>239</v>
      </c>
      <c r="C29" s="20">
        <v>3.98</v>
      </c>
      <c r="G29" s="18">
        <v>26</v>
      </c>
      <c r="H29" s="26">
        <v>0</v>
      </c>
      <c r="I29" s="14">
        <v>0</v>
      </c>
      <c r="J29" s="14">
        <v>0</v>
      </c>
      <c r="K29" s="14">
        <v>1</v>
      </c>
      <c r="L29" s="23">
        <v>0</v>
      </c>
      <c r="M29" s="23">
        <v>0</v>
      </c>
      <c r="N29" s="25">
        <f t="shared" si="0"/>
        <v>1</v>
      </c>
      <c r="O29" s="29">
        <v>2.6</v>
      </c>
      <c r="P29" s="10">
        <f t="shared" si="1"/>
        <v>1</v>
      </c>
    </row>
    <row r="30" spans="1:19" ht="16.2" thickBot="1" x14ac:dyDescent="0.35">
      <c r="A30" s="7">
        <v>29</v>
      </c>
      <c r="B30" s="15">
        <v>167</v>
      </c>
      <c r="C30" s="20">
        <v>2.78</v>
      </c>
      <c r="G30" s="18">
        <v>27</v>
      </c>
      <c r="H30" s="26">
        <v>0</v>
      </c>
      <c r="I30" s="14">
        <v>0</v>
      </c>
      <c r="J30" s="14">
        <v>0</v>
      </c>
      <c r="K30" s="14">
        <v>1</v>
      </c>
      <c r="L30" s="23">
        <v>0</v>
      </c>
      <c r="M30" s="23">
        <v>0</v>
      </c>
      <c r="N30" s="25">
        <f t="shared" si="0"/>
        <v>1</v>
      </c>
      <c r="O30" s="29">
        <v>3.18</v>
      </c>
      <c r="P30" s="10">
        <f t="shared" si="1"/>
        <v>1</v>
      </c>
    </row>
    <row r="31" spans="1:19" ht="16.2" thickBot="1" x14ac:dyDescent="0.35">
      <c r="A31" s="7">
        <v>30</v>
      </c>
      <c r="B31" s="15">
        <v>152</v>
      </c>
      <c r="C31" s="20">
        <v>2.5299999999999998</v>
      </c>
      <c r="G31" s="18">
        <v>28</v>
      </c>
      <c r="H31" s="26">
        <v>0</v>
      </c>
      <c r="I31" s="14">
        <v>0</v>
      </c>
      <c r="J31" s="14">
        <v>0</v>
      </c>
      <c r="K31" s="14">
        <v>1</v>
      </c>
      <c r="L31" s="23">
        <v>0</v>
      </c>
      <c r="M31" s="23">
        <v>0</v>
      </c>
      <c r="N31" s="25">
        <f t="shared" si="0"/>
        <v>1</v>
      </c>
      <c r="O31" s="29">
        <v>3.98</v>
      </c>
      <c r="P31" s="10">
        <f t="shared" si="1"/>
        <v>1</v>
      </c>
    </row>
    <row r="32" spans="1:19" ht="16.2" thickBot="1" x14ac:dyDescent="0.35">
      <c r="G32" s="18">
        <v>29</v>
      </c>
      <c r="H32" s="26">
        <v>0</v>
      </c>
      <c r="I32" s="14">
        <v>0</v>
      </c>
      <c r="J32" s="14">
        <v>0</v>
      </c>
      <c r="K32" s="14">
        <v>1</v>
      </c>
      <c r="L32" s="23">
        <v>0</v>
      </c>
      <c r="M32" s="23">
        <v>0</v>
      </c>
      <c r="N32" s="25">
        <f t="shared" si="0"/>
        <v>1</v>
      </c>
      <c r="O32" s="29">
        <v>2.78</v>
      </c>
      <c r="P32" s="10">
        <f t="shared" si="1"/>
        <v>1</v>
      </c>
    </row>
    <row r="33" spans="7:18" ht="16.2" thickBot="1" x14ac:dyDescent="0.35">
      <c r="G33" s="27">
        <v>30</v>
      </c>
      <c r="H33" s="26">
        <v>0</v>
      </c>
      <c r="I33" s="14">
        <v>0</v>
      </c>
      <c r="J33" s="14">
        <v>0</v>
      </c>
      <c r="K33" s="14">
        <v>1</v>
      </c>
      <c r="L33" s="23">
        <v>0</v>
      </c>
      <c r="M33" s="23">
        <v>0</v>
      </c>
      <c r="N33" s="25">
        <f t="shared" si="0"/>
        <v>1</v>
      </c>
      <c r="O33" s="30">
        <v>2.5299999999999998</v>
      </c>
      <c r="P33" s="39">
        <f t="shared" si="1"/>
        <v>1</v>
      </c>
    </row>
    <row r="34" spans="7:18" ht="39" customHeight="1" thickBot="1" x14ac:dyDescent="0.35">
      <c r="G34" s="43" t="s">
        <v>294</v>
      </c>
      <c r="H34" s="44">
        <f t="shared" ref="H34:M34" si="2">SUMPRODUCT(H4:H33,$O$4:$O$33)</f>
        <v>0</v>
      </c>
      <c r="I34" s="44">
        <f t="shared" si="2"/>
        <v>0</v>
      </c>
      <c r="J34" s="44">
        <f t="shared" si="2"/>
        <v>23.560000000000002</v>
      </c>
      <c r="K34" s="44">
        <f t="shared" si="2"/>
        <v>43.06</v>
      </c>
      <c r="L34" s="44">
        <f t="shared" si="2"/>
        <v>22.470000000000002</v>
      </c>
      <c r="M34" s="44">
        <f t="shared" si="2"/>
        <v>0</v>
      </c>
      <c r="N34" s="40">
        <f>SUM(N4:N33)</f>
        <v>30</v>
      </c>
      <c r="O34" s="41">
        <f>SUM(O4:O33)</f>
        <v>89.090000000000018</v>
      </c>
      <c r="P34" s="42"/>
      <c r="R34" s="16"/>
    </row>
    <row r="35" spans="7:18" ht="39" customHeight="1" thickBot="1" x14ac:dyDescent="0.35">
      <c r="G35" s="43" t="s">
        <v>295</v>
      </c>
      <c r="H35" s="44">
        <f>H3*24</f>
        <v>0</v>
      </c>
      <c r="I35" s="44">
        <f t="shared" ref="I35:K35" si="3">I3*24</f>
        <v>0</v>
      </c>
      <c r="J35" s="44">
        <f t="shared" si="3"/>
        <v>24</v>
      </c>
      <c r="K35" s="44">
        <f t="shared" si="3"/>
        <v>48</v>
      </c>
      <c r="L35" s="44">
        <f>L3*24</f>
        <v>24</v>
      </c>
      <c r="M35" s="44">
        <f>M3*24</f>
        <v>0</v>
      </c>
    </row>
    <row r="36" spans="7:18" ht="39" customHeight="1" thickBot="1" x14ac:dyDescent="0.35">
      <c r="G36" s="45" t="s">
        <v>288</v>
      </c>
      <c r="H36" s="45">
        <f>($S$2*H3)</f>
        <v>0</v>
      </c>
      <c r="I36" s="45">
        <f t="shared" ref="I36:K36" si="4">($S$2*I3)</f>
        <v>0</v>
      </c>
      <c r="J36" s="45">
        <f t="shared" si="4"/>
        <v>1400</v>
      </c>
      <c r="K36" s="45">
        <f t="shared" si="4"/>
        <v>2800</v>
      </c>
      <c r="L36" s="45">
        <f>($S$2*L3)</f>
        <v>1400</v>
      </c>
      <c r="M36" s="45">
        <f>($S$2*M3)</f>
        <v>0</v>
      </c>
    </row>
    <row r="37" spans="7:18" ht="39" customHeight="1" thickBot="1" x14ac:dyDescent="0.35">
      <c r="G37" s="46" t="s">
        <v>296</v>
      </c>
      <c r="H37" s="46">
        <f>IF(H34&gt;H3*7,H3*7,H34)</f>
        <v>0</v>
      </c>
      <c r="I37" s="46">
        <f t="shared" ref="I37:K37" si="5">IF(I34&gt;I3*7,I3*7,I34)</f>
        <v>0</v>
      </c>
      <c r="J37" s="46">
        <f t="shared" si="5"/>
        <v>7</v>
      </c>
      <c r="K37" s="46">
        <f t="shared" si="5"/>
        <v>14</v>
      </c>
      <c r="L37" s="46">
        <f>IF(L34&gt;L3*7,L3*7,L34)</f>
        <v>7</v>
      </c>
      <c r="M37" s="46">
        <v>0</v>
      </c>
    </row>
    <row r="38" spans="7:18" ht="39" customHeight="1" thickBot="1" x14ac:dyDescent="0.35">
      <c r="G38" s="47" t="s">
        <v>297</v>
      </c>
      <c r="H38" s="48">
        <f>H37*$S$3</f>
        <v>0</v>
      </c>
      <c r="I38" s="48">
        <f t="shared" ref="I38:M38" si="6">I37*$S$3</f>
        <v>0</v>
      </c>
      <c r="J38" s="48">
        <f t="shared" si="6"/>
        <v>3500</v>
      </c>
      <c r="K38" s="48">
        <f t="shared" si="6"/>
        <v>7000</v>
      </c>
      <c r="L38" s="48">
        <f t="shared" si="6"/>
        <v>3500</v>
      </c>
      <c r="M38" s="48">
        <f t="shared" si="6"/>
        <v>0</v>
      </c>
    </row>
    <row r="39" spans="7:18" ht="39" customHeight="1" thickBot="1" x14ac:dyDescent="0.35">
      <c r="G39" s="49" t="s">
        <v>298</v>
      </c>
      <c r="H39" s="49">
        <f>IF(H34&gt;H3*7,H34-H3*7,0)</f>
        <v>0</v>
      </c>
      <c r="I39" s="49">
        <f t="shared" ref="I39:K39" si="7">IF(I34&gt;I3*7,I34-I3*7,0)</f>
        <v>0</v>
      </c>
      <c r="J39" s="49">
        <f t="shared" si="7"/>
        <v>16.560000000000002</v>
      </c>
      <c r="K39" s="49">
        <f t="shared" si="7"/>
        <v>29.060000000000002</v>
      </c>
      <c r="L39" s="49">
        <f>IF(L34&gt;L3*7,L34-L3*7,0)</f>
        <v>15.470000000000002</v>
      </c>
      <c r="M39" s="49">
        <f>M34</f>
        <v>0</v>
      </c>
    </row>
    <row r="40" spans="7:18" ht="39" customHeight="1" thickBot="1" x14ac:dyDescent="0.35">
      <c r="G40" s="50" t="s">
        <v>299</v>
      </c>
      <c r="H40" s="51">
        <f>H39*($S$5+$S$3)</f>
        <v>0</v>
      </c>
      <c r="I40" s="51">
        <f t="shared" ref="I40:L40" si="8">I39*($S$5+$S$3)</f>
        <v>0</v>
      </c>
      <c r="J40" s="51">
        <f t="shared" si="8"/>
        <v>10846.800000000001</v>
      </c>
      <c r="K40" s="51">
        <f t="shared" si="8"/>
        <v>19034.300000000003</v>
      </c>
      <c r="L40" s="51">
        <f t="shared" si="8"/>
        <v>10132.850000000002</v>
      </c>
      <c r="M40" s="51">
        <f>M39*($S$5+$S$3)</f>
        <v>0</v>
      </c>
    </row>
    <row r="42" spans="7:18" x14ac:dyDescent="0.3">
      <c r="G42" s="7"/>
      <c r="H42" s="16"/>
      <c r="I42" s="16"/>
      <c r="J42" s="16"/>
      <c r="K42" s="16"/>
      <c r="L42" s="16"/>
      <c r="M42" s="16"/>
    </row>
    <row r="43" spans="7:18" x14ac:dyDescent="0.3">
      <c r="G43" s="7"/>
    </row>
    <row r="44" spans="7:18" x14ac:dyDescent="0.3">
      <c r="I44" s="34"/>
    </row>
    <row r="45" spans="7:18" x14ac:dyDescent="0.3">
      <c r="H45" s="34"/>
    </row>
    <row r="48" spans="7:18" x14ac:dyDescent="0.3">
      <c r="G48" s="7"/>
      <c r="H48" s="31"/>
    </row>
    <row r="49" spans="8:13" x14ac:dyDescent="0.3">
      <c r="H49" s="16"/>
      <c r="I49" s="16"/>
      <c r="J49" s="16"/>
      <c r="K49" s="16"/>
      <c r="L49" s="16"/>
      <c r="M49" s="16"/>
    </row>
    <row r="50" spans="8:13" x14ac:dyDescent="0.3">
      <c r="H50" s="34"/>
    </row>
    <row r="51" spans="8:13" x14ac:dyDescent="0.3">
      <c r="H51" s="34"/>
    </row>
    <row r="56" spans="8:13" x14ac:dyDescent="0.3">
      <c r="H56" s="4"/>
    </row>
    <row r="61" spans="8:13" x14ac:dyDescent="0.3">
      <c r="H61" s="34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</sheetData>
  <conditionalFormatting sqref="H4:M33">
    <cfRule type="cellIs" dxfId="8" priority="1" operator="equal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0B0-C466-498E-8BAD-0A61B42F0E6D}">
  <sheetPr>
    <tabColor theme="6" tint="0.59999389629810485"/>
  </sheetPr>
  <dimension ref="A1:S90"/>
  <sheetViews>
    <sheetView topLeftCell="C1" zoomScale="70" zoomScaleNormal="70" workbookViewId="0">
      <selection activeCell="U1" sqref="U1"/>
    </sheetView>
  </sheetViews>
  <sheetFormatPr defaultColWidth="10.69921875" defaultRowHeight="15.6" x14ac:dyDescent="0.3"/>
  <cols>
    <col min="1" max="1" width="17.3984375" customWidth="1"/>
    <col min="2" max="2" width="12.09765625" customWidth="1"/>
    <col min="3" max="3" width="13.5" customWidth="1"/>
    <col min="7" max="7" width="23" customWidth="1"/>
    <col min="8" max="8" width="14" customWidth="1"/>
    <col min="9" max="9" width="17.3984375" customWidth="1"/>
    <col min="10" max="10" width="13.19921875" customWidth="1"/>
    <col min="11" max="11" width="14" customWidth="1"/>
    <col min="12" max="13" width="14.69921875" customWidth="1"/>
    <col min="14" max="14" width="14.19921875" customWidth="1"/>
    <col min="15" max="15" width="18.19921875" customWidth="1"/>
    <col min="18" max="18" width="26.5" customWidth="1"/>
    <col min="19" max="19" width="12.19921875" customWidth="1"/>
  </cols>
  <sheetData>
    <row r="1" spans="1:19" ht="16.2" thickBot="1" x14ac:dyDescent="0.35">
      <c r="A1" s="19" t="s">
        <v>3</v>
      </c>
      <c r="B1" s="9" t="s">
        <v>4</v>
      </c>
      <c r="C1" s="9" t="s">
        <v>282</v>
      </c>
      <c r="G1" s="32" t="s">
        <v>3</v>
      </c>
      <c r="H1" s="24" t="s">
        <v>37</v>
      </c>
      <c r="I1" s="24" t="s">
        <v>40</v>
      </c>
      <c r="J1" s="24" t="s">
        <v>42</v>
      </c>
      <c r="K1" s="24" t="s">
        <v>44</v>
      </c>
      <c r="L1" s="24" t="s">
        <v>46</v>
      </c>
      <c r="M1" s="24" t="s">
        <v>301</v>
      </c>
      <c r="N1" s="24" t="s">
        <v>283</v>
      </c>
      <c r="O1" s="24" t="s">
        <v>284</v>
      </c>
      <c r="P1" s="24" t="s">
        <v>215</v>
      </c>
      <c r="R1" s="12" t="s">
        <v>285</v>
      </c>
      <c r="S1" s="13" t="s">
        <v>286</v>
      </c>
    </row>
    <row r="2" spans="1:19" ht="16.2" thickBot="1" x14ac:dyDescent="0.35">
      <c r="A2" s="7">
        <v>1</v>
      </c>
      <c r="B2" s="15">
        <v>169</v>
      </c>
      <c r="C2" s="20">
        <v>2.82</v>
      </c>
      <c r="G2" s="22" t="s">
        <v>287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0</v>
      </c>
      <c r="N2" s="35"/>
      <c r="O2" s="36"/>
      <c r="P2" s="36"/>
      <c r="R2" s="5" t="s">
        <v>288</v>
      </c>
      <c r="S2" s="10">
        <v>1400</v>
      </c>
    </row>
    <row r="3" spans="1:19" ht="16.2" thickBot="1" x14ac:dyDescent="0.35">
      <c r="A3" s="7">
        <v>2</v>
      </c>
      <c r="B3" s="15">
        <v>153</v>
      </c>
      <c r="C3" s="20">
        <v>2.5499999999999998</v>
      </c>
      <c r="G3" s="8" t="s">
        <v>289</v>
      </c>
      <c r="H3" s="2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25">
        <f>SUM(H3:M3)</f>
        <v>0</v>
      </c>
      <c r="O3" s="8">
        <v>10</v>
      </c>
      <c r="P3" s="37"/>
      <c r="R3" s="5" t="s">
        <v>290</v>
      </c>
      <c r="S3" s="10">
        <v>500</v>
      </c>
    </row>
    <row r="4" spans="1:19" ht="16.2" thickBot="1" x14ac:dyDescent="0.35">
      <c r="A4" s="7">
        <v>3</v>
      </c>
      <c r="B4" s="15">
        <v>234</v>
      </c>
      <c r="C4" s="20">
        <v>3.9</v>
      </c>
      <c r="G4" s="71">
        <v>1</v>
      </c>
      <c r="H4" s="26">
        <v>0</v>
      </c>
      <c r="I4" s="14">
        <v>0</v>
      </c>
      <c r="J4" s="14">
        <v>0</v>
      </c>
      <c r="K4" s="14">
        <v>0</v>
      </c>
      <c r="L4" s="23">
        <v>0</v>
      </c>
      <c r="M4" s="23">
        <v>1</v>
      </c>
      <c r="N4" s="25">
        <f t="shared" ref="N4:N33" si="0">SUM(H4:L4)</f>
        <v>0</v>
      </c>
      <c r="O4" s="28">
        <v>2.82</v>
      </c>
      <c r="P4" s="10">
        <f>SUM(H4:M4)</f>
        <v>1</v>
      </c>
      <c r="R4" s="5" t="s">
        <v>291</v>
      </c>
      <c r="S4" s="10">
        <v>75</v>
      </c>
    </row>
    <row r="5" spans="1:19" ht="16.2" thickBot="1" x14ac:dyDescent="0.35">
      <c r="A5" s="7">
        <v>4</v>
      </c>
      <c r="B5" s="15">
        <v>178</v>
      </c>
      <c r="C5" s="20">
        <v>2.97</v>
      </c>
      <c r="G5" s="72">
        <v>2</v>
      </c>
      <c r="H5" s="26">
        <v>0</v>
      </c>
      <c r="I5" s="14">
        <v>0</v>
      </c>
      <c r="J5" s="14">
        <v>0</v>
      </c>
      <c r="K5" s="14">
        <v>0</v>
      </c>
      <c r="L5" s="23">
        <v>0</v>
      </c>
      <c r="M5" s="23">
        <v>1</v>
      </c>
      <c r="N5" s="25">
        <f t="shared" si="0"/>
        <v>0</v>
      </c>
      <c r="O5" s="29">
        <v>2.5499999999999998</v>
      </c>
      <c r="P5" s="10">
        <f t="shared" ref="P5:P33" si="1">SUM(H5:M5)</f>
        <v>1</v>
      </c>
      <c r="R5" s="6" t="s">
        <v>292</v>
      </c>
      <c r="S5" s="11">
        <v>155</v>
      </c>
    </row>
    <row r="6" spans="1:19" ht="16.2" thickBot="1" x14ac:dyDescent="0.35">
      <c r="A6" s="7">
        <v>5</v>
      </c>
      <c r="B6" s="15">
        <v>201</v>
      </c>
      <c r="C6" s="20">
        <v>3.35</v>
      </c>
      <c r="G6" s="72">
        <v>3</v>
      </c>
      <c r="H6" s="26">
        <v>0</v>
      </c>
      <c r="I6" s="14">
        <v>0</v>
      </c>
      <c r="J6" s="14">
        <v>0</v>
      </c>
      <c r="K6" s="14">
        <v>0</v>
      </c>
      <c r="L6" s="23">
        <v>0</v>
      </c>
      <c r="M6" s="23">
        <v>1</v>
      </c>
      <c r="N6" s="25">
        <f t="shared" si="0"/>
        <v>0</v>
      </c>
      <c r="O6" s="29">
        <v>3.9</v>
      </c>
      <c r="P6" s="10">
        <f t="shared" si="1"/>
        <v>1</v>
      </c>
    </row>
    <row r="7" spans="1:19" ht="16.2" thickBot="1" x14ac:dyDescent="0.35">
      <c r="A7" s="7">
        <v>6</v>
      </c>
      <c r="B7" s="15">
        <v>207</v>
      </c>
      <c r="C7" s="20">
        <v>3.45</v>
      </c>
      <c r="G7" s="72">
        <v>4</v>
      </c>
      <c r="H7" s="26">
        <v>0</v>
      </c>
      <c r="I7" s="14">
        <v>0</v>
      </c>
      <c r="J7" s="14">
        <v>0</v>
      </c>
      <c r="K7" s="14">
        <v>0</v>
      </c>
      <c r="L7" s="23">
        <v>0</v>
      </c>
      <c r="M7" s="23">
        <v>1</v>
      </c>
      <c r="N7" s="25">
        <f t="shared" si="0"/>
        <v>0</v>
      </c>
      <c r="O7" s="29">
        <v>2.97</v>
      </c>
      <c r="P7" s="10">
        <f t="shared" si="1"/>
        <v>1</v>
      </c>
    </row>
    <row r="8" spans="1:19" ht="16.2" thickBot="1" x14ac:dyDescent="0.35">
      <c r="A8" s="7">
        <v>7</v>
      </c>
      <c r="B8" s="15">
        <v>197</v>
      </c>
      <c r="C8" s="20">
        <v>3.28</v>
      </c>
      <c r="G8" s="72">
        <v>5</v>
      </c>
      <c r="H8" s="26">
        <v>0</v>
      </c>
      <c r="I8" s="14">
        <v>0</v>
      </c>
      <c r="J8" s="14">
        <v>0</v>
      </c>
      <c r="K8" s="14">
        <v>0</v>
      </c>
      <c r="L8" s="23">
        <v>0</v>
      </c>
      <c r="M8" s="23">
        <v>1</v>
      </c>
      <c r="N8" s="25">
        <f t="shared" si="0"/>
        <v>0</v>
      </c>
      <c r="O8" s="29">
        <v>3.35</v>
      </c>
      <c r="P8" s="10">
        <f t="shared" si="1"/>
        <v>1</v>
      </c>
      <c r="R8" s="56" t="s">
        <v>302</v>
      </c>
      <c r="S8" s="57">
        <v>0</v>
      </c>
    </row>
    <row r="9" spans="1:19" ht="16.2" thickBot="1" x14ac:dyDescent="0.35">
      <c r="A9" s="7">
        <v>8</v>
      </c>
      <c r="B9" s="15">
        <v>202</v>
      </c>
      <c r="C9" s="20">
        <v>3.37</v>
      </c>
      <c r="G9" s="72">
        <v>6</v>
      </c>
      <c r="H9" s="26">
        <v>0</v>
      </c>
      <c r="I9" s="14">
        <v>0</v>
      </c>
      <c r="J9" s="14">
        <v>0</v>
      </c>
      <c r="K9" s="14">
        <v>0</v>
      </c>
      <c r="L9" s="23">
        <v>0</v>
      </c>
      <c r="M9" s="23">
        <v>1</v>
      </c>
      <c r="N9" s="25">
        <f t="shared" si="0"/>
        <v>0</v>
      </c>
      <c r="O9" s="29">
        <v>3.45</v>
      </c>
      <c r="P9" s="10">
        <f t="shared" si="1"/>
        <v>1</v>
      </c>
      <c r="R9" s="60" t="s">
        <v>303</v>
      </c>
      <c r="S9" s="61">
        <f>(SUM(H4:L33))/30</f>
        <v>0</v>
      </c>
    </row>
    <row r="10" spans="1:19" ht="16.2" thickBot="1" x14ac:dyDescent="0.35">
      <c r="A10" s="7">
        <v>9</v>
      </c>
      <c r="B10" s="15">
        <v>163</v>
      </c>
      <c r="C10" s="20">
        <v>2.72</v>
      </c>
      <c r="G10" s="72">
        <v>7</v>
      </c>
      <c r="H10" s="26">
        <v>0</v>
      </c>
      <c r="I10" s="14">
        <v>0</v>
      </c>
      <c r="J10" s="14">
        <v>0</v>
      </c>
      <c r="K10" s="14">
        <v>0</v>
      </c>
      <c r="L10" s="23">
        <v>0</v>
      </c>
      <c r="M10" s="23">
        <v>1</v>
      </c>
      <c r="N10" s="25">
        <f t="shared" si="0"/>
        <v>0</v>
      </c>
      <c r="O10" s="29">
        <v>3.28</v>
      </c>
      <c r="P10" s="10">
        <f t="shared" si="1"/>
        <v>1</v>
      </c>
      <c r="R10" s="60" t="s">
        <v>304</v>
      </c>
      <c r="S10" s="62">
        <f>(1-S8)*30</f>
        <v>30</v>
      </c>
    </row>
    <row r="11" spans="1:19" ht="16.2" thickBot="1" x14ac:dyDescent="0.35">
      <c r="A11" s="7">
        <v>10</v>
      </c>
      <c r="B11" s="15">
        <v>171</v>
      </c>
      <c r="C11" s="20">
        <v>2.85</v>
      </c>
      <c r="G11" s="72">
        <v>8</v>
      </c>
      <c r="H11" s="26">
        <v>0</v>
      </c>
      <c r="I11" s="14">
        <v>0</v>
      </c>
      <c r="J11" s="14">
        <v>0</v>
      </c>
      <c r="K11" s="14">
        <v>0</v>
      </c>
      <c r="L11" s="23">
        <v>0</v>
      </c>
      <c r="M11" s="23">
        <v>1</v>
      </c>
      <c r="N11" s="25">
        <f t="shared" si="0"/>
        <v>0</v>
      </c>
      <c r="O11" s="29">
        <v>3.37</v>
      </c>
      <c r="P11" s="10">
        <f t="shared" si="1"/>
        <v>1</v>
      </c>
      <c r="R11" s="60" t="s">
        <v>305</v>
      </c>
      <c r="S11" s="62">
        <f>M34</f>
        <v>30</v>
      </c>
    </row>
    <row r="12" spans="1:19" ht="16.2" thickBot="1" x14ac:dyDescent="0.35">
      <c r="A12" s="7">
        <v>11</v>
      </c>
      <c r="B12" s="15">
        <v>162</v>
      </c>
      <c r="C12" s="20">
        <v>2.7</v>
      </c>
      <c r="G12" s="72">
        <v>9</v>
      </c>
      <c r="H12" s="26">
        <v>0</v>
      </c>
      <c r="I12" s="14">
        <v>0</v>
      </c>
      <c r="J12" s="14">
        <v>0</v>
      </c>
      <c r="K12" s="14">
        <v>0</v>
      </c>
      <c r="L12" s="23">
        <v>0</v>
      </c>
      <c r="M12" s="23">
        <v>1</v>
      </c>
      <c r="N12" s="25">
        <f t="shared" si="0"/>
        <v>0</v>
      </c>
      <c r="O12" s="29">
        <v>2.72</v>
      </c>
      <c r="P12" s="10">
        <f t="shared" si="1"/>
        <v>1</v>
      </c>
      <c r="R12" s="58" t="s">
        <v>306</v>
      </c>
      <c r="S12" s="63">
        <f>SUMPRODUCT(M4:M33,O4:O33)</f>
        <v>89.090000000000018</v>
      </c>
    </row>
    <row r="13" spans="1:19" ht="16.2" thickBot="1" x14ac:dyDescent="0.35">
      <c r="A13" s="7">
        <v>12</v>
      </c>
      <c r="B13" s="15">
        <v>211</v>
      </c>
      <c r="C13" s="20">
        <v>3.52</v>
      </c>
      <c r="G13" s="72">
        <v>10</v>
      </c>
      <c r="H13" s="26">
        <v>0</v>
      </c>
      <c r="I13" s="14">
        <v>0</v>
      </c>
      <c r="J13" s="14">
        <v>0</v>
      </c>
      <c r="K13" s="14">
        <v>0</v>
      </c>
      <c r="L13" s="23">
        <v>0</v>
      </c>
      <c r="M13" s="23">
        <v>1</v>
      </c>
      <c r="N13" s="25">
        <f t="shared" si="0"/>
        <v>0</v>
      </c>
      <c r="O13" s="29">
        <v>2.85</v>
      </c>
      <c r="P13" s="10">
        <f t="shared" si="1"/>
        <v>1</v>
      </c>
    </row>
    <row r="14" spans="1:19" ht="16.2" thickBot="1" x14ac:dyDescent="0.35">
      <c r="A14" s="7">
        <v>13</v>
      </c>
      <c r="B14" s="15">
        <v>142</v>
      </c>
      <c r="C14" s="20">
        <v>2.37</v>
      </c>
      <c r="G14" s="72">
        <v>11</v>
      </c>
      <c r="H14" s="26">
        <v>0</v>
      </c>
      <c r="I14" s="14">
        <v>0</v>
      </c>
      <c r="J14" s="14">
        <v>0</v>
      </c>
      <c r="K14" s="14">
        <v>0</v>
      </c>
      <c r="L14" s="23">
        <v>0</v>
      </c>
      <c r="M14" s="23">
        <v>1</v>
      </c>
      <c r="N14" s="25">
        <f t="shared" si="0"/>
        <v>0</v>
      </c>
      <c r="O14" s="29">
        <v>2.7</v>
      </c>
      <c r="P14" s="10">
        <f t="shared" si="1"/>
        <v>1</v>
      </c>
    </row>
    <row r="15" spans="1:19" ht="16.2" thickBot="1" x14ac:dyDescent="0.35">
      <c r="A15" s="7">
        <v>14</v>
      </c>
      <c r="B15" s="15">
        <v>171</v>
      </c>
      <c r="C15" s="20">
        <v>2.85</v>
      </c>
      <c r="G15" s="72">
        <v>12</v>
      </c>
      <c r="H15" s="26">
        <v>0</v>
      </c>
      <c r="I15" s="14">
        <v>0</v>
      </c>
      <c r="J15" s="14">
        <v>0</v>
      </c>
      <c r="K15" s="14">
        <v>0</v>
      </c>
      <c r="L15" s="23">
        <v>0</v>
      </c>
      <c r="M15" s="23">
        <v>1</v>
      </c>
      <c r="N15" s="25">
        <f t="shared" si="0"/>
        <v>0</v>
      </c>
      <c r="O15" s="29">
        <v>3.52</v>
      </c>
      <c r="P15" s="10">
        <f t="shared" si="1"/>
        <v>1</v>
      </c>
      <c r="R15" s="12" t="s">
        <v>285</v>
      </c>
      <c r="S15" s="13" t="s">
        <v>286</v>
      </c>
    </row>
    <row r="16" spans="1:19" ht="16.2" thickBot="1" x14ac:dyDescent="0.35">
      <c r="A16" s="7">
        <v>15</v>
      </c>
      <c r="B16" s="15">
        <v>182</v>
      </c>
      <c r="C16" s="20">
        <v>3.03</v>
      </c>
      <c r="G16" s="72">
        <v>13</v>
      </c>
      <c r="H16" s="26">
        <v>0</v>
      </c>
      <c r="I16" s="14">
        <v>0</v>
      </c>
      <c r="J16" s="14">
        <v>0</v>
      </c>
      <c r="K16" s="14">
        <v>0</v>
      </c>
      <c r="L16" s="23">
        <v>0</v>
      </c>
      <c r="M16" s="23">
        <v>1</v>
      </c>
      <c r="N16" s="25">
        <f t="shared" si="0"/>
        <v>0</v>
      </c>
      <c r="O16" s="29">
        <v>2.37</v>
      </c>
      <c r="P16" s="10">
        <f t="shared" si="1"/>
        <v>1</v>
      </c>
      <c r="R16" s="5" t="s">
        <v>288</v>
      </c>
      <c r="S16" s="52">
        <f>SUM(H36:M36)</f>
        <v>0</v>
      </c>
    </row>
    <row r="17" spans="1:19" ht="16.2" thickBot="1" x14ac:dyDescent="0.35">
      <c r="A17" s="7">
        <v>16</v>
      </c>
      <c r="B17" s="15">
        <v>176</v>
      </c>
      <c r="C17" s="20">
        <v>2.93</v>
      </c>
      <c r="G17" s="72">
        <v>14</v>
      </c>
      <c r="H17" s="26">
        <v>0</v>
      </c>
      <c r="I17" s="14">
        <v>0</v>
      </c>
      <c r="J17" s="14">
        <v>0</v>
      </c>
      <c r="K17" s="14">
        <v>0</v>
      </c>
      <c r="L17" s="23">
        <v>0</v>
      </c>
      <c r="M17" s="23">
        <v>1</v>
      </c>
      <c r="N17" s="25">
        <f t="shared" si="0"/>
        <v>0</v>
      </c>
      <c r="O17" s="29">
        <v>2.85</v>
      </c>
      <c r="P17" s="10">
        <f t="shared" si="1"/>
        <v>1</v>
      </c>
      <c r="R17" s="5" t="s">
        <v>290</v>
      </c>
      <c r="S17" s="53">
        <f>SUM(H38:M38)</f>
        <v>0</v>
      </c>
    </row>
    <row r="18" spans="1:19" ht="16.2" thickBot="1" x14ac:dyDescent="0.35">
      <c r="A18" s="7">
        <v>17</v>
      </c>
      <c r="B18" s="15">
        <v>172</v>
      </c>
      <c r="C18" s="20">
        <v>2.87</v>
      </c>
      <c r="G18" s="72">
        <v>15</v>
      </c>
      <c r="H18" s="26">
        <v>0</v>
      </c>
      <c r="I18" s="14">
        <v>0</v>
      </c>
      <c r="J18" s="14">
        <v>0</v>
      </c>
      <c r="K18" s="14">
        <v>0</v>
      </c>
      <c r="L18" s="23">
        <v>0</v>
      </c>
      <c r="M18" s="23">
        <v>1</v>
      </c>
      <c r="N18" s="25">
        <f t="shared" si="0"/>
        <v>0</v>
      </c>
      <c r="O18" s="29">
        <v>3.03</v>
      </c>
      <c r="P18" s="10">
        <f t="shared" si="1"/>
        <v>1</v>
      </c>
      <c r="R18" s="5" t="s">
        <v>291</v>
      </c>
      <c r="S18" s="53">
        <f>M34*$S$4</f>
        <v>2250</v>
      </c>
    </row>
    <row r="19" spans="1:19" ht="16.2" thickBot="1" x14ac:dyDescent="0.35">
      <c r="A19" s="7">
        <v>18</v>
      </c>
      <c r="B19" s="15">
        <v>172</v>
      </c>
      <c r="C19" s="20">
        <v>2.87</v>
      </c>
      <c r="G19" s="72">
        <v>16</v>
      </c>
      <c r="H19" s="26">
        <v>0</v>
      </c>
      <c r="I19" s="14">
        <v>0</v>
      </c>
      <c r="J19" s="14">
        <v>0</v>
      </c>
      <c r="K19" s="14">
        <v>0</v>
      </c>
      <c r="L19" s="23">
        <v>0</v>
      </c>
      <c r="M19" s="23">
        <v>1</v>
      </c>
      <c r="N19" s="25">
        <f t="shared" si="0"/>
        <v>0</v>
      </c>
      <c r="O19" s="29">
        <v>2.93</v>
      </c>
      <c r="P19" s="10">
        <f t="shared" si="1"/>
        <v>1</v>
      </c>
      <c r="R19" s="6" t="s">
        <v>292</v>
      </c>
      <c r="S19" s="54">
        <f>SUM(H40:M40)</f>
        <v>0</v>
      </c>
    </row>
    <row r="20" spans="1:19" ht="16.2" thickBot="1" x14ac:dyDescent="0.35">
      <c r="A20" s="7">
        <v>19</v>
      </c>
      <c r="B20" s="15">
        <v>190</v>
      </c>
      <c r="C20" s="20">
        <v>3.17</v>
      </c>
      <c r="G20" s="72">
        <v>17</v>
      </c>
      <c r="H20" s="26">
        <v>0</v>
      </c>
      <c r="I20" s="14">
        <v>0</v>
      </c>
      <c r="J20" s="14">
        <v>0</v>
      </c>
      <c r="K20" s="14">
        <v>0</v>
      </c>
      <c r="L20" s="23">
        <v>0</v>
      </c>
      <c r="M20" s="23">
        <v>1</v>
      </c>
      <c r="N20" s="25">
        <f t="shared" si="0"/>
        <v>0</v>
      </c>
      <c r="O20" s="29">
        <v>2.87</v>
      </c>
      <c r="P20" s="10">
        <f t="shared" si="1"/>
        <v>1</v>
      </c>
      <c r="R20" s="33" t="s">
        <v>293</v>
      </c>
      <c r="S20" s="55">
        <f>SUM(S16:S19)</f>
        <v>2250</v>
      </c>
    </row>
    <row r="21" spans="1:19" ht="16.2" thickBot="1" x14ac:dyDescent="0.35">
      <c r="A21" s="7">
        <v>20</v>
      </c>
      <c r="B21" s="15">
        <v>168</v>
      </c>
      <c r="C21" s="20">
        <v>2.8</v>
      </c>
      <c r="G21" s="72">
        <v>18</v>
      </c>
      <c r="H21" s="26">
        <v>0</v>
      </c>
      <c r="I21" s="14">
        <v>0</v>
      </c>
      <c r="J21" s="14">
        <v>0</v>
      </c>
      <c r="K21" s="14">
        <v>0</v>
      </c>
      <c r="L21" s="23">
        <v>0</v>
      </c>
      <c r="M21" s="23">
        <v>1</v>
      </c>
      <c r="N21" s="25">
        <f t="shared" si="0"/>
        <v>0</v>
      </c>
      <c r="O21" s="29">
        <v>2.87</v>
      </c>
      <c r="P21" s="10">
        <f t="shared" si="1"/>
        <v>1</v>
      </c>
    </row>
    <row r="22" spans="1:19" ht="16.2" thickBot="1" x14ac:dyDescent="0.35">
      <c r="A22" s="7">
        <v>21</v>
      </c>
      <c r="B22" s="15">
        <v>145</v>
      </c>
      <c r="C22" s="20">
        <v>2.42</v>
      </c>
      <c r="G22" s="72">
        <v>19</v>
      </c>
      <c r="H22" s="26">
        <v>0</v>
      </c>
      <c r="I22" s="14">
        <v>0</v>
      </c>
      <c r="J22" s="14">
        <v>0</v>
      </c>
      <c r="K22" s="14">
        <v>0</v>
      </c>
      <c r="L22" s="23">
        <v>0</v>
      </c>
      <c r="M22" s="23">
        <v>1</v>
      </c>
      <c r="N22" s="25">
        <f t="shared" si="0"/>
        <v>0</v>
      </c>
      <c r="O22" s="29">
        <v>3.17</v>
      </c>
      <c r="P22" s="10">
        <f t="shared" si="1"/>
        <v>1</v>
      </c>
    </row>
    <row r="23" spans="1:19" ht="16.2" thickBot="1" x14ac:dyDescent="0.35">
      <c r="A23" s="7">
        <v>22</v>
      </c>
      <c r="B23" s="15">
        <v>177</v>
      </c>
      <c r="C23" s="20">
        <v>2.95</v>
      </c>
      <c r="G23" s="72">
        <v>20</v>
      </c>
      <c r="H23" s="26">
        <v>0</v>
      </c>
      <c r="I23" s="14">
        <v>0</v>
      </c>
      <c r="J23" s="14">
        <v>0</v>
      </c>
      <c r="K23" s="14">
        <v>0</v>
      </c>
      <c r="L23" s="23">
        <v>0</v>
      </c>
      <c r="M23" s="23">
        <v>1</v>
      </c>
      <c r="N23" s="25">
        <f t="shared" si="0"/>
        <v>0</v>
      </c>
      <c r="O23" s="29">
        <v>2.8</v>
      </c>
      <c r="P23" s="10">
        <f t="shared" si="1"/>
        <v>1</v>
      </c>
    </row>
    <row r="24" spans="1:19" ht="16.2" thickBot="1" x14ac:dyDescent="0.35">
      <c r="A24" s="7">
        <v>23</v>
      </c>
      <c r="B24" s="15">
        <v>159</v>
      </c>
      <c r="C24" s="20">
        <v>2.65</v>
      </c>
      <c r="G24" s="72">
        <v>21</v>
      </c>
      <c r="H24" s="26">
        <v>0</v>
      </c>
      <c r="I24" s="14">
        <v>0</v>
      </c>
      <c r="J24" s="14">
        <v>0</v>
      </c>
      <c r="K24" s="14">
        <v>0</v>
      </c>
      <c r="L24" s="23">
        <v>0</v>
      </c>
      <c r="M24" s="23">
        <v>1</v>
      </c>
      <c r="N24" s="25">
        <f t="shared" si="0"/>
        <v>0</v>
      </c>
      <c r="O24" s="29">
        <v>2.42</v>
      </c>
      <c r="P24" s="10">
        <f t="shared" si="1"/>
        <v>1</v>
      </c>
    </row>
    <row r="25" spans="1:19" ht="16.2" thickBot="1" x14ac:dyDescent="0.35">
      <c r="A25" s="7">
        <v>24</v>
      </c>
      <c r="B25" s="15">
        <v>144</v>
      </c>
      <c r="C25" s="20">
        <v>2.4</v>
      </c>
      <c r="G25" s="72">
        <v>22</v>
      </c>
      <c r="H25" s="26">
        <v>0</v>
      </c>
      <c r="I25" s="14">
        <v>0</v>
      </c>
      <c r="J25" s="14">
        <v>0</v>
      </c>
      <c r="K25" s="14">
        <v>0</v>
      </c>
      <c r="L25" s="23">
        <v>0</v>
      </c>
      <c r="M25" s="23">
        <v>1</v>
      </c>
      <c r="N25" s="25">
        <f t="shared" si="0"/>
        <v>0</v>
      </c>
      <c r="O25" s="29">
        <v>2.95</v>
      </c>
      <c r="P25" s="10">
        <f t="shared" si="1"/>
        <v>1</v>
      </c>
      <c r="R25" t="s">
        <v>307</v>
      </c>
      <c r="S25">
        <f>S12+SUM(H34:L34)</f>
        <v>89.090000000000018</v>
      </c>
    </row>
    <row r="26" spans="1:19" ht="16.2" thickBot="1" x14ac:dyDescent="0.35">
      <c r="A26" s="7">
        <v>25</v>
      </c>
      <c r="B26" s="15">
        <v>194</v>
      </c>
      <c r="C26" s="20">
        <v>3.23</v>
      </c>
      <c r="G26" s="72">
        <v>23</v>
      </c>
      <c r="H26" s="26">
        <v>0</v>
      </c>
      <c r="I26" s="14">
        <v>0</v>
      </c>
      <c r="J26" s="14">
        <v>0</v>
      </c>
      <c r="K26" s="14">
        <v>0</v>
      </c>
      <c r="L26" s="23">
        <v>0</v>
      </c>
      <c r="M26" s="23">
        <v>1</v>
      </c>
      <c r="N26" s="25">
        <f t="shared" si="0"/>
        <v>0</v>
      </c>
      <c r="O26" s="29">
        <v>2.65</v>
      </c>
      <c r="P26" s="10">
        <f t="shared" si="1"/>
        <v>1</v>
      </c>
    </row>
    <row r="27" spans="1:19" ht="16.2" thickBot="1" x14ac:dyDescent="0.35">
      <c r="A27" s="7">
        <v>26</v>
      </c>
      <c r="B27" s="15">
        <v>156</v>
      </c>
      <c r="C27" s="20">
        <v>2.6</v>
      </c>
      <c r="G27" s="72">
        <v>24</v>
      </c>
      <c r="H27" s="26">
        <v>0</v>
      </c>
      <c r="I27" s="14">
        <v>0</v>
      </c>
      <c r="J27" s="14">
        <v>0</v>
      </c>
      <c r="K27" s="14">
        <v>0</v>
      </c>
      <c r="L27" s="23">
        <v>0</v>
      </c>
      <c r="M27" s="23">
        <v>1</v>
      </c>
      <c r="N27" s="25">
        <f t="shared" si="0"/>
        <v>0</v>
      </c>
      <c r="O27" s="29">
        <v>2.4</v>
      </c>
      <c r="P27" s="10">
        <f t="shared" si="1"/>
        <v>1</v>
      </c>
    </row>
    <row r="28" spans="1:19" ht="16.2" thickBot="1" x14ac:dyDescent="0.35">
      <c r="A28" s="7">
        <v>27</v>
      </c>
      <c r="B28" s="15">
        <v>191</v>
      </c>
      <c r="C28" s="20">
        <v>3.18</v>
      </c>
      <c r="G28" s="72">
        <v>25</v>
      </c>
      <c r="H28" s="26">
        <v>0</v>
      </c>
      <c r="I28" s="14">
        <v>0</v>
      </c>
      <c r="J28" s="14">
        <v>0</v>
      </c>
      <c r="K28" s="14">
        <v>0</v>
      </c>
      <c r="L28" s="23">
        <v>0</v>
      </c>
      <c r="M28" s="23">
        <v>1</v>
      </c>
      <c r="N28" s="25">
        <f t="shared" si="0"/>
        <v>0</v>
      </c>
      <c r="O28" s="29">
        <v>3.23</v>
      </c>
      <c r="P28" s="10">
        <f t="shared" si="1"/>
        <v>1</v>
      </c>
    </row>
    <row r="29" spans="1:19" ht="16.2" thickBot="1" x14ac:dyDescent="0.35">
      <c r="A29" s="7">
        <v>28</v>
      </c>
      <c r="B29" s="15">
        <v>239</v>
      </c>
      <c r="C29" s="20">
        <v>3.98</v>
      </c>
      <c r="G29" s="72">
        <v>26</v>
      </c>
      <c r="H29" s="26">
        <v>0</v>
      </c>
      <c r="I29" s="14">
        <v>0</v>
      </c>
      <c r="J29" s="14">
        <v>0</v>
      </c>
      <c r="K29" s="14">
        <v>0</v>
      </c>
      <c r="L29" s="23">
        <v>0</v>
      </c>
      <c r="M29" s="23">
        <v>1</v>
      </c>
      <c r="N29" s="25">
        <f t="shared" si="0"/>
        <v>0</v>
      </c>
      <c r="O29" s="29">
        <v>2.6</v>
      </c>
      <c r="P29" s="10">
        <f t="shared" si="1"/>
        <v>1</v>
      </c>
    </row>
    <row r="30" spans="1:19" ht="16.2" thickBot="1" x14ac:dyDescent="0.35">
      <c r="A30" s="7">
        <v>29</v>
      </c>
      <c r="B30" s="15">
        <v>167</v>
      </c>
      <c r="C30" s="20">
        <v>2.78</v>
      </c>
      <c r="G30" s="72">
        <v>27</v>
      </c>
      <c r="H30" s="26">
        <v>0</v>
      </c>
      <c r="I30" s="14">
        <v>0</v>
      </c>
      <c r="J30" s="14">
        <v>0</v>
      </c>
      <c r="K30" s="14">
        <v>0</v>
      </c>
      <c r="L30" s="23">
        <v>0</v>
      </c>
      <c r="M30" s="23">
        <v>1</v>
      </c>
      <c r="N30" s="25">
        <f t="shared" si="0"/>
        <v>0</v>
      </c>
      <c r="O30" s="29">
        <v>3.18</v>
      </c>
      <c r="P30" s="10">
        <f t="shared" si="1"/>
        <v>1</v>
      </c>
    </row>
    <row r="31" spans="1:19" ht="16.2" thickBot="1" x14ac:dyDescent="0.35">
      <c r="A31" s="7">
        <v>30</v>
      </c>
      <c r="B31" s="15">
        <v>152</v>
      </c>
      <c r="C31" s="20">
        <v>2.5299999999999998</v>
      </c>
      <c r="G31" s="72">
        <v>28</v>
      </c>
      <c r="H31" s="26">
        <v>0</v>
      </c>
      <c r="I31" s="14">
        <v>0</v>
      </c>
      <c r="J31" s="14">
        <v>0</v>
      </c>
      <c r="K31" s="14">
        <v>0</v>
      </c>
      <c r="L31" s="23">
        <v>0</v>
      </c>
      <c r="M31" s="23">
        <v>1</v>
      </c>
      <c r="N31" s="25">
        <f t="shared" si="0"/>
        <v>0</v>
      </c>
      <c r="O31" s="29">
        <v>3.98</v>
      </c>
      <c r="P31" s="10">
        <f t="shared" si="1"/>
        <v>1</v>
      </c>
    </row>
    <row r="32" spans="1:19" ht="16.2" thickBot="1" x14ac:dyDescent="0.35">
      <c r="G32" s="72">
        <v>29</v>
      </c>
      <c r="H32" s="26">
        <v>0</v>
      </c>
      <c r="I32" s="14">
        <v>0</v>
      </c>
      <c r="J32" s="14">
        <v>0</v>
      </c>
      <c r="K32" s="14">
        <v>0</v>
      </c>
      <c r="L32" s="23">
        <v>0</v>
      </c>
      <c r="M32" s="23">
        <v>1</v>
      </c>
      <c r="N32" s="25">
        <f t="shared" si="0"/>
        <v>0</v>
      </c>
      <c r="O32" s="29">
        <v>2.78</v>
      </c>
      <c r="P32" s="10">
        <f t="shared" si="1"/>
        <v>1</v>
      </c>
    </row>
    <row r="33" spans="7:16" ht="16.2" thickBot="1" x14ac:dyDescent="0.35">
      <c r="G33" s="73">
        <v>30</v>
      </c>
      <c r="H33" s="26">
        <v>0</v>
      </c>
      <c r="I33" s="14">
        <v>0</v>
      </c>
      <c r="J33" s="14">
        <v>0</v>
      </c>
      <c r="K33" s="14">
        <v>0</v>
      </c>
      <c r="L33" s="23">
        <v>0</v>
      </c>
      <c r="M33" s="23">
        <v>1</v>
      </c>
      <c r="N33" s="25">
        <f t="shared" si="0"/>
        <v>0</v>
      </c>
      <c r="O33" s="30">
        <v>2.5299999999999998</v>
      </c>
      <c r="P33" s="10">
        <f t="shared" si="1"/>
        <v>1</v>
      </c>
    </row>
    <row r="34" spans="7:16" ht="39" customHeight="1" thickBot="1" x14ac:dyDescent="0.35">
      <c r="G34" s="43" t="s">
        <v>294</v>
      </c>
      <c r="H34" s="44">
        <f>SUMPRODUCT(H4:H33,$O$4:$O$33)</f>
        <v>0</v>
      </c>
      <c r="I34" s="44">
        <f>SUMPRODUCT(I4:I33,$O$4:$O$33)</f>
        <v>0</v>
      </c>
      <c r="J34" s="44">
        <f>SUMPRODUCT(J4:J33,$O$4:$O$33)</f>
        <v>0</v>
      </c>
      <c r="K34" s="44">
        <f>SUMPRODUCT(K4:K33,$O$4:$O$33)</f>
        <v>0</v>
      </c>
      <c r="L34" s="44">
        <f>SUMPRODUCT(L4:L33,$O$4:$O$33)</f>
        <v>0</v>
      </c>
      <c r="M34" s="59">
        <f>SUM(M4:M33)</f>
        <v>30</v>
      </c>
      <c r="N34" s="40">
        <f>SUM(N4:N33)</f>
        <v>0</v>
      </c>
      <c r="O34" s="41">
        <f>SUM(O4:O33)</f>
        <v>89.090000000000018</v>
      </c>
      <c r="P34" s="42"/>
    </row>
    <row r="35" spans="7:16" ht="39" customHeight="1" thickBot="1" x14ac:dyDescent="0.35">
      <c r="G35" s="43" t="s">
        <v>295</v>
      </c>
      <c r="H35" s="44">
        <f>H3*24</f>
        <v>0</v>
      </c>
      <c r="I35" s="44">
        <f t="shared" ref="I35:M35" si="2">I3*24</f>
        <v>0</v>
      </c>
      <c r="J35" s="44">
        <f t="shared" si="2"/>
        <v>0</v>
      </c>
      <c r="K35" s="44">
        <f t="shared" si="2"/>
        <v>0</v>
      </c>
      <c r="L35" s="44">
        <f t="shared" si="2"/>
        <v>0</v>
      </c>
      <c r="M35" s="44">
        <f t="shared" si="2"/>
        <v>0</v>
      </c>
    </row>
    <row r="36" spans="7:16" ht="39" customHeight="1" thickBot="1" x14ac:dyDescent="0.35">
      <c r="G36" s="45" t="s">
        <v>288</v>
      </c>
      <c r="H36" s="45">
        <f>($S$2*H3)</f>
        <v>0</v>
      </c>
      <c r="I36" s="45">
        <f t="shared" ref="I36:M36" si="3">($S$2*I3)</f>
        <v>0</v>
      </c>
      <c r="J36" s="45">
        <f t="shared" si="3"/>
        <v>0</v>
      </c>
      <c r="K36" s="45">
        <f t="shared" si="3"/>
        <v>0</v>
      </c>
      <c r="L36" s="45">
        <f t="shared" si="3"/>
        <v>0</v>
      </c>
      <c r="M36" s="45">
        <f t="shared" si="3"/>
        <v>0</v>
      </c>
    </row>
    <row r="37" spans="7:16" ht="39" customHeight="1" thickBot="1" x14ac:dyDescent="0.35">
      <c r="G37" s="46" t="s">
        <v>296</v>
      </c>
      <c r="H37" s="46">
        <f>IF(H34&gt;H3*7,H3*7,H34)</f>
        <v>0</v>
      </c>
      <c r="I37" s="46">
        <f t="shared" ref="I37:M37" si="4">IF(I34&gt;I3*7,I3*7,I34)</f>
        <v>0</v>
      </c>
      <c r="J37" s="46">
        <f t="shared" si="4"/>
        <v>0</v>
      </c>
      <c r="K37" s="46">
        <f t="shared" si="4"/>
        <v>0</v>
      </c>
      <c r="L37" s="46">
        <f t="shared" si="4"/>
        <v>0</v>
      </c>
      <c r="M37" s="46">
        <f t="shared" si="4"/>
        <v>0</v>
      </c>
    </row>
    <row r="38" spans="7:16" ht="39" customHeight="1" thickBot="1" x14ac:dyDescent="0.35">
      <c r="G38" s="47" t="s">
        <v>297</v>
      </c>
      <c r="H38" s="48">
        <f>H37*$S$3</f>
        <v>0</v>
      </c>
      <c r="I38" s="48">
        <f t="shared" ref="I38:M38" si="5">I37*$S$3</f>
        <v>0</v>
      </c>
      <c r="J38" s="48">
        <f t="shared" si="5"/>
        <v>0</v>
      </c>
      <c r="K38" s="48">
        <f t="shared" si="5"/>
        <v>0</v>
      </c>
      <c r="L38" s="48">
        <f t="shared" si="5"/>
        <v>0</v>
      </c>
      <c r="M38" s="48">
        <f t="shared" si="5"/>
        <v>0</v>
      </c>
    </row>
    <row r="39" spans="7:16" ht="39" customHeight="1" thickBot="1" x14ac:dyDescent="0.35">
      <c r="G39" s="49" t="s">
        <v>298</v>
      </c>
      <c r="H39" s="49">
        <f>IF(H34&gt;H3*7,H34-H3*7,0)</f>
        <v>0</v>
      </c>
      <c r="I39" s="49">
        <f t="shared" ref="I39:L39" si="6">IF(I34&gt;I3*7,I34-I3*7,0)</f>
        <v>0</v>
      </c>
      <c r="J39" s="49">
        <f t="shared" si="6"/>
        <v>0</v>
      </c>
      <c r="K39" s="49">
        <f t="shared" si="6"/>
        <v>0</v>
      </c>
      <c r="L39" s="49">
        <f t="shared" si="6"/>
        <v>0</v>
      </c>
      <c r="M39" s="49">
        <v>0</v>
      </c>
    </row>
    <row r="40" spans="7:16" ht="39" customHeight="1" thickBot="1" x14ac:dyDescent="0.35">
      <c r="G40" s="50" t="s">
        <v>299</v>
      </c>
      <c r="H40" s="51">
        <f>H39*($S$5+$S$3)</f>
        <v>0</v>
      </c>
      <c r="I40" s="51">
        <f t="shared" ref="I40:M40" si="7">I39*($S$5+$S$3)</f>
        <v>0</v>
      </c>
      <c r="J40" s="51">
        <f t="shared" si="7"/>
        <v>0</v>
      </c>
      <c r="K40" s="51">
        <f t="shared" si="7"/>
        <v>0</v>
      </c>
      <c r="L40" s="51">
        <f t="shared" si="7"/>
        <v>0</v>
      </c>
      <c r="M40" s="51">
        <f t="shared" si="7"/>
        <v>0</v>
      </c>
    </row>
    <row r="42" spans="7:16" x14ac:dyDescent="0.3">
      <c r="G42" s="7"/>
      <c r="H42" s="16"/>
      <c r="I42" s="16"/>
      <c r="J42" s="16"/>
      <c r="K42" s="16"/>
      <c r="L42" s="16"/>
      <c r="M42" s="16"/>
    </row>
    <row r="43" spans="7:16" x14ac:dyDescent="0.3">
      <c r="G43" s="7"/>
    </row>
    <row r="44" spans="7:16" x14ac:dyDescent="0.3">
      <c r="I44" s="34"/>
    </row>
    <row r="45" spans="7:16" x14ac:dyDescent="0.3">
      <c r="H45" s="34"/>
    </row>
    <row r="48" spans="7:16" x14ac:dyDescent="0.3">
      <c r="G48" s="7"/>
      <c r="H48" s="31"/>
    </row>
    <row r="49" spans="8:13" x14ac:dyDescent="0.3">
      <c r="H49" s="16"/>
      <c r="I49" s="16"/>
      <c r="J49" s="16"/>
      <c r="K49" s="16"/>
      <c r="L49" s="16"/>
      <c r="M49" s="16"/>
    </row>
    <row r="50" spans="8:13" x14ac:dyDescent="0.3">
      <c r="H50" s="34"/>
    </row>
    <row r="51" spans="8:13" x14ac:dyDescent="0.3">
      <c r="H51" s="34"/>
    </row>
    <row r="56" spans="8:13" x14ac:dyDescent="0.3">
      <c r="H56" s="4"/>
    </row>
    <row r="61" spans="8:13" x14ac:dyDescent="0.3">
      <c r="H61" s="34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</sheetData>
  <conditionalFormatting sqref="H4:M33">
    <cfRule type="cellIs" dxfId="7" priority="1" operator="equal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EB1A-F607-432E-B7A9-23F0CB021A07}">
  <sheetPr>
    <tabColor theme="8" tint="0.39997558519241921"/>
  </sheetPr>
  <dimension ref="A1:S90"/>
  <sheetViews>
    <sheetView topLeftCell="D26" zoomScale="70" zoomScaleNormal="70" workbookViewId="0">
      <selection activeCell="R45" sqref="R45"/>
    </sheetView>
  </sheetViews>
  <sheetFormatPr defaultColWidth="10.69921875" defaultRowHeight="15.6" x14ac:dyDescent="0.3"/>
  <cols>
    <col min="1" max="1" width="17.3984375" customWidth="1"/>
    <col min="2" max="2" width="12.09765625" customWidth="1"/>
    <col min="3" max="3" width="13.5" customWidth="1"/>
    <col min="7" max="7" width="23" customWidth="1"/>
    <col min="8" max="8" width="14" customWidth="1"/>
    <col min="9" max="9" width="17.3984375" customWidth="1"/>
    <col min="10" max="10" width="13.19921875" customWidth="1"/>
    <col min="11" max="11" width="14" customWidth="1"/>
    <col min="12" max="13" width="14.69921875" customWidth="1"/>
    <col min="14" max="14" width="14.19921875" customWidth="1"/>
    <col min="15" max="15" width="18.19921875" customWidth="1"/>
    <col min="18" max="18" width="26.5" customWidth="1"/>
    <col min="19" max="19" width="12.19921875" customWidth="1"/>
  </cols>
  <sheetData>
    <row r="1" spans="1:19" ht="16.2" thickBot="1" x14ac:dyDescent="0.35">
      <c r="A1" s="19" t="s">
        <v>3</v>
      </c>
      <c r="B1" s="9" t="s">
        <v>4</v>
      </c>
      <c r="C1" s="9" t="s">
        <v>282</v>
      </c>
      <c r="G1" s="32" t="s">
        <v>3</v>
      </c>
      <c r="H1" s="24" t="s">
        <v>37</v>
      </c>
      <c r="I1" s="24" t="s">
        <v>40</v>
      </c>
      <c r="J1" s="24" t="s">
        <v>42</v>
      </c>
      <c r="K1" s="24" t="s">
        <v>44</v>
      </c>
      <c r="L1" s="24" t="s">
        <v>46</v>
      </c>
      <c r="M1" s="24" t="s">
        <v>301</v>
      </c>
      <c r="N1" s="24" t="s">
        <v>283</v>
      </c>
      <c r="O1" s="24" t="s">
        <v>284</v>
      </c>
      <c r="P1" s="24" t="s">
        <v>215</v>
      </c>
      <c r="R1" s="12" t="s">
        <v>285</v>
      </c>
      <c r="S1" s="13" t="s">
        <v>286</v>
      </c>
    </row>
    <row r="2" spans="1:19" ht="16.2" thickBot="1" x14ac:dyDescent="0.35">
      <c r="A2" s="7">
        <v>1</v>
      </c>
      <c r="B2" s="15">
        <v>169</v>
      </c>
      <c r="C2" s="20">
        <v>2.82</v>
      </c>
      <c r="G2" s="22" t="s">
        <v>287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0</v>
      </c>
      <c r="N2" s="35"/>
      <c r="O2" s="36"/>
      <c r="P2" s="36"/>
      <c r="R2" s="5" t="s">
        <v>288</v>
      </c>
      <c r="S2" s="10">
        <v>1400</v>
      </c>
    </row>
    <row r="3" spans="1:19" ht="16.2" thickBot="1" x14ac:dyDescent="0.35">
      <c r="A3" s="7">
        <v>2</v>
      </c>
      <c r="B3" s="15">
        <v>153</v>
      </c>
      <c r="C3" s="20">
        <v>2.5499999999999998</v>
      </c>
      <c r="G3" s="8" t="s">
        <v>289</v>
      </c>
      <c r="H3" s="21">
        <v>1</v>
      </c>
      <c r="I3" s="8">
        <v>1</v>
      </c>
      <c r="J3" s="8">
        <v>1</v>
      </c>
      <c r="K3" s="8">
        <v>0</v>
      </c>
      <c r="L3" s="8">
        <v>1</v>
      </c>
      <c r="M3" s="8">
        <v>0</v>
      </c>
      <c r="N3" s="25">
        <f>SUM(H3:M3)</f>
        <v>4</v>
      </c>
      <c r="O3" s="8">
        <v>10</v>
      </c>
      <c r="P3" s="37"/>
      <c r="R3" s="5" t="s">
        <v>290</v>
      </c>
      <c r="S3" s="10">
        <v>500</v>
      </c>
    </row>
    <row r="4" spans="1:19" ht="16.2" thickBot="1" x14ac:dyDescent="0.35">
      <c r="A4" s="7">
        <v>3</v>
      </c>
      <c r="B4" s="15">
        <v>234</v>
      </c>
      <c r="C4" s="20">
        <v>3.9</v>
      </c>
      <c r="G4" s="17">
        <v>1</v>
      </c>
      <c r="H4" s="26">
        <v>0</v>
      </c>
      <c r="I4" s="14">
        <v>0</v>
      </c>
      <c r="J4" s="14">
        <v>0</v>
      </c>
      <c r="K4" s="14">
        <v>0</v>
      </c>
      <c r="L4" s="23">
        <v>1</v>
      </c>
      <c r="M4" s="23">
        <v>0</v>
      </c>
      <c r="N4" s="25">
        <f t="shared" ref="N4:N33" si="0">SUM(H4:L4)</f>
        <v>1</v>
      </c>
      <c r="O4" s="28">
        <v>2.82</v>
      </c>
      <c r="P4" s="10">
        <f>SUM(H4:M4)</f>
        <v>1</v>
      </c>
      <c r="R4" s="5" t="s">
        <v>291</v>
      </c>
      <c r="S4" s="10">
        <v>75</v>
      </c>
    </row>
    <row r="5" spans="1:19" ht="16.2" thickBot="1" x14ac:dyDescent="0.35">
      <c r="A5" s="7">
        <v>4</v>
      </c>
      <c r="B5" s="15">
        <v>178</v>
      </c>
      <c r="C5" s="20">
        <v>2.97</v>
      </c>
      <c r="G5" s="18">
        <v>2</v>
      </c>
      <c r="H5" s="26">
        <v>0</v>
      </c>
      <c r="I5" s="14">
        <v>0</v>
      </c>
      <c r="J5" s="14">
        <v>0</v>
      </c>
      <c r="K5" s="14">
        <v>0</v>
      </c>
      <c r="L5" s="23">
        <v>1</v>
      </c>
      <c r="M5" s="23">
        <v>0</v>
      </c>
      <c r="N5" s="25">
        <f t="shared" si="0"/>
        <v>1</v>
      </c>
      <c r="O5" s="29">
        <v>2.5499999999999998</v>
      </c>
      <c r="P5" s="10">
        <f t="shared" ref="P5:P33" si="1">SUM(H5:M5)</f>
        <v>1</v>
      </c>
      <c r="R5" s="6" t="s">
        <v>292</v>
      </c>
      <c r="S5" s="11">
        <v>155</v>
      </c>
    </row>
    <row r="6" spans="1:19" ht="16.2" thickBot="1" x14ac:dyDescent="0.35">
      <c r="A6" s="7">
        <v>5</v>
      </c>
      <c r="B6" s="15">
        <v>201</v>
      </c>
      <c r="C6" s="20">
        <v>3.35</v>
      </c>
      <c r="G6" s="18">
        <v>3</v>
      </c>
      <c r="H6" s="26">
        <v>0</v>
      </c>
      <c r="I6" s="14">
        <v>0</v>
      </c>
      <c r="J6" s="14">
        <v>0</v>
      </c>
      <c r="K6" s="14">
        <v>0</v>
      </c>
      <c r="L6" s="23">
        <v>0</v>
      </c>
      <c r="M6" s="23">
        <v>1</v>
      </c>
      <c r="N6" s="25">
        <f t="shared" si="0"/>
        <v>0</v>
      </c>
      <c r="O6" s="29">
        <v>3.9</v>
      </c>
      <c r="P6" s="10">
        <f t="shared" si="1"/>
        <v>1</v>
      </c>
    </row>
    <row r="7" spans="1:19" ht="16.2" thickBot="1" x14ac:dyDescent="0.35">
      <c r="A7" s="7">
        <v>6</v>
      </c>
      <c r="B7" s="15">
        <v>207</v>
      </c>
      <c r="C7" s="20">
        <v>3.45</v>
      </c>
      <c r="G7" s="18">
        <v>4</v>
      </c>
      <c r="H7" s="26">
        <v>1</v>
      </c>
      <c r="I7" s="14">
        <v>0</v>
      </c>
      <c r="J7" s="14">
        <v>0</v>
      </c>
      <c r="K7" s="14">
        <v>0</v>
      </c>
      <c r="L7" s="23">
        <v>0</v>
      </c>
      <c r="M7" s="23">
        <v>0</v>
      </c>
      <c r="N7" s="25">
        <f t="shared" si="0"/>
        <v>1</v>
      </c>
      <c r="O7" s="29">
        <v>2.97</v>
      </c>
      <c r="P7" s="10">
        <f t="shared" si="1"/>
        <v>1</v>
      </c>
    </row>
    <row r="8" spans="1:19" ht="16.2" thickBot="1" x14ac:dyDescent="0.35">
      <c r="A8" s="7">
        <v>7</v>
      </c>
      <c r="B8" s="15">
        <v>197</v>
      </c>
      <c r="C8" s="20">
        <v>3.28</v>
      </c>
      <c r="G8" s="18">
        <v>5</v>
      </c>
      <c r="H8" s="26">
        <v>0</v>
      </c>
      <c r="I8" s="14">
        <v>0</v>
      </c>
      <c r="J8" s="14">
        <v>0</v>
      </c>
      <c r="K8" s="14">
        <v>0</v>
      </c>
      <c r="L8" s="23">
        <v>0</v>
      </c>
      <c r="M8" s="23">
        <v>1</v>
      </c>
      <c r="N8" s="25">
        <f t="shared" si="0"/>
        <v>0</v>
      </c>
      <c r="O8" s="29">
        <v>3.35</v>
      </c>
      <c r="P8" s="10">
        <f t="shared" si="1"/>
        <v>1</v>
      </c>
      <c r="R8" s="56" t="s">
        <v>302</v>
      </c>
      <c r="S8" s="57">
        <v>0.9</v>
      </c>
    </row>
    <row r="9" spans="1:19" ht="16.2" thickBot="1" x14ac:dyDescent="0.35">
      <c r="A9" s="7">
        <v>8</v>
      </c>
      <c r="B9" s="15">
        <v>202</v>
      </c>
      <c r="C9" s="20">
        <v>3.37</v>
      </c>
      <c r="G9" s="18">
        <v>6</v>
      </c>
      <c r="H9" s="26">
        <v>0</v>
      </c>
      <c r="I9" s="14">
        <v>0</v>
      </c>
      <c r="J9" s="14">
        <v>0</v>
      </c>
      <c r="K9" s="14">
        <v>0</v>
      </c>
      <c r="L9" s="23">
        <v>1</v>
      </c>
      <c r="M9" s="23">
        <v>0</v>
      </c>
      <c r="N9" s="25">
        <f t="shared" si="0"/>
        <v>1</v>
      </c>
      <c r="O9" s="29">
        <v>3.45</v>
      </c>
      <c r="P9" s="10">
        <f t="shared" si="1"/>
        <v>1</v>
      </c>
      <c r="R9" s="60" t="s">
        <v>303</v>
      </c>
      <c r="S9" s="61">
        <f>(SUM(H4:L33))/30</f>
        <v>0.9</v>
      </c>
    </row>
    <row r="10" spans="1:19" ht="16.2" thickBot="1" x14ac:dyDescent="0.35">
      <c r="A10" s="7">
        <v>9</v>
      </c>
      <c r="B10" s="15">
        <v>163</v>
      </c>
      <c r="C10" s="20">
        <v>2.72</v>
      </c>
      <c r="G10" s="18">
        <v>7</v>
      </c>
      <c r="H10" s="26">
        <v>1</v>
      </c>
      <c r="I10" s="14">
        <v>0</v>
      </c>
      <c r="J10" s="14">
        <v>0</v>
      </c>
      <c r="K10" s="14">
        <v>0</v>
      </c>
      <c r="L10" s="23">
        <v>0</v>
      </c>
      <c r="M10" s="23">
        <v>0</v>
      </c>
      <c r="N10" s="25">
        <f t="shared" si="0"/>
        <v>1</v>
      </c>
      <c r="O10" s="29">
        <v>3.28</v>
      </c>
      <c r="P10" s="10">
        <f t="shared" si="1"/>
        <v>1</v>
      </c>
      <c r="R10" s="60" t="s">
        <v>304</v>
      </c>
      <c r="S10" s="62">
        <f>(1-S8)*30</f>
        <v>2.9999999999999991</v>
      </c>
    </row>
    <row r="11" spans="1:19" ht="16.2" thickBot="1" x14ac:dyDescent="0.35">
      <c r="A11" s="7">
        <v>10</v>
      </c>
      <c r="B11" s="15">
        <v>171</v>
      </c>
      <c r="C11" s="20">
        <v>2.85</v>
      </c>
      <c r="G11" s="18">
        <v>8</v>
      </c>
      <c r="H11" s="26">
        <v>0</v>
      </c>
      <c r="I11" s="14">
        <v>0</v>
      </c>
      <c r="J11" s="14">
        <v>0</v>
      </c>
      <c r="K11" s="14">
        <v>0</v>
      </c>
      <c r="L11" s="23">
        <v>1</v>
      </c>
      <c r="M11" s="23">
        <v>0</v>
      </c>
      <c r="N11" s="25">
        <f t="shared" si="0"/>
        <v>1</v>
      </c>
      <c r="O11" s="29">
        <v>3.37</v>
      </c>
      <c r="P11" s="10">
        <f t="shared" si="1"/>
        <v>1</v>
      </c>
      <c r="R11" s="60" t="s">
        <v>305</v>
      </c>
      <c r="S11" s="62">
        <f>M34</f>
        <v>3</v>
      </c>
    </row>
    <row r="12" spans="1:19" ht="16.2" thickBot="1" x14ac:dyDescent="0.35">
      <c r="A12" s="7">
        <v>11</v>
      </c>
      <c r="B12" s="15">
        <v>162</v>
      </c>
      <c r="C12" s="20">
        <v>2.7</v>
      </c>
      <c r="G12" s="18">
        <v>9</v>
      </c>
      <c r="H12" s="26">
        <v>0</v>
      </c>
      <c r="I12" s="14">
        <v>0</v>
      </c>
      <c r="J12" s="14">
        <v>0</v>
      </c>
      <c r="K12" s="14">
        <v>0</v>
      </c>
      <c r="L12" s="23">
        <v>1</v>
      </c>
      <c r="M12" s="23">
        <v>0</v>
      </c>
      <c r="N12" s="25">
        <f t="shared" si="0"/>
        <v>1</v>
      </c>
      <c r="O12" s="29">
        <v>2.72</v>
      </c>
      <c r="P12" s="10">
        <f t="shared" si="1"/>
        <v>1</v>
      </c>
      <c r="R12" s="58" t="s">
        <v>306</v>
      </c>
      <c r="S12" s="63">
        <f>SUMPRODUCT(M4:M33,O4:O33)</f>
        <v>11.23</v>
      </c>
    </row>
    <row r="13" spans="1:19" ht="16.2" thickBot="1" x14ac:dyDescent="0.35">
      <c r="A13" s="7">
        <v>12</v>
      </c>
      <c r="B13" s="15">
        <v>211</v>
      </c>
      <c r="C13" s="20">
        <v>3.52</v>
      </c>
      <c r="G13" s="18">
        <v>10</v>
      </c>
      <c r="H13" s="26">
        <v>0</v>
      </c>
      <c r="I13" s="14">
        <v>0</v>
      </c>
      <c r="J13" s="14">
        <v>0</v>
      </c>
      <c r="K13" s="14">
        <v>0</v>
      </c>
      <c r="L13" s="23">
        <v>1</v>
      </c>
      <c r="M13" s="23">
        <v>0</v>
      </c>
      <c r="N13" s="25">
        <f t="shared" si="0"/>
        <v>1</v>
      </c>
      <c r="O13" s="29">
        <v>2.85</v>
      </c>
      <c r="P13" s="10">
        <f t="shared" si="1"/>
        <v>1</v>
      </c>
    </row>
    <row r="14" spans="1:19" ht="16.2" thickBot="1" x14ac:dyDescent="0.35">
      <c r="A14" s="7">
        <v>13</v>
      </c>
      <c r="B14" s="15">
        <v>142</v>
      </c>
      <c r="C14" s="20">
        <v>2.37</v>
      </c>
      <c r="G14" s="18">
        <v>11</v>
      </c>
      <c r="H14" s="26">
        <v>0</v>
      </c>
      <c r="I14" s="14">
        <v>0</v>
      </c>
      <c r="J14" s="14">
        <v>0</v>
      </c>
      <c r="K14" s="14">
        <v>0</v>
      </c>
      <c r="L14" s="23">
        <v>1</v>
      </c>
      <c r="M14" s="23">
        <v>0</v>
      </c>
      <c r="N14" s="25">
        <f t="shared" si="0"/>
        <v>1</v>
      </c>
      <c r="O14" s="29">
        <v>2.7</v>
      </c>
      <c r="P14" s="10">
        <f t="shared" si="1"/>
        <v>1</v>
      </c>
    </row>
    <row r="15" spans="1:19" ht="16.2" thickBot="1" x14ac:dyDescent="0.35">
      <c r="A15" s="7">
        <v>14</v>
      </c>
      <c r="B15" s="15">
        <v>171</v>
      </c>
      <c r="C15" s="20">
        <v>2.85</v>
      </c>
      <c r="G15" s="18">
        <v>12</v>
      </c>
      <c r="H15" s="26">
        <v>0</v>
      </c>
      <c r="I15" s="14">
        <v>1</v>
      </c>
      <c r="J15" s="14">
        <v>0</v>
      </c>
      <c r="K15" s="14">
        <v>0</v>
      </c>
      <c r="L15" s="23">
        <v>0</v>
      </c>
      <c r="M15" s="23">
        <v>0</v>
      </c>
      <c r="N15" s="25">
        <f t="shared" si="0"/>
        <v>1</v>
      </c>
      <c r="O15" s="29">
        <v>3.52</v>
      </c>
      <c r="P15" s="10">
        <f t="shared" si="1"/>
        <v>1</v>
      </c>
      <c r="R15" s="12" t="s">
        <v>285</v>
      </c>
      <c r="S15" s="13" t="s">
        <v>286</v>
      </c>
    </row>
    <row r="16" spans="1:19" ht="16.2" thickBot="1" x14ac:dyDescent="0.35">
      <c r="A16" s="7">
        <v>15</v>
      </c>
      <c r="B16" s="15">
        <v>182</v>
      </c>
      <c r="C16" s="20">
        <v>3.03</v>
      </c>
      <c r="G16" s="18">
        <v>13</v>
      </c>
      <c r="H16" s="26">
        <v>0</v>
      </c>
      <c r="I16" s="14">
        <v>0</v>
      </c>
      <c r="J16" s="14">
        <v>0</v>
      </c>
      <c r="K16" s="14">
        <v>0</v>
      </c>
      <c r="L16" s="23">
        <v>1</v>
      </c>
      <c r="M16" s="23">
        <v>0</v>
      </c>
      <c r="N16" s="25">
        <f t="shared" si="0"/>
        <v>1</v>
      </c>
      <c r="O16" s="29">
        <v>2.37</v>
      </c>
      <c r="P16" s="10">
        <f t="shared" si="1"/>
        <v>1</v>
      </c>
      <c r="R16" s="5" t="s">
        <v>288</v>
      </c>
      <c r="S16" s="52">
        <f>SUM(H36:M36)</f>
        <v>5600</v>
      </c>
    </row>
    <row r="17" spans="1:19" ht="16.2" thickBot="1" x14ac:dyDescent="0.35">
      <c r="A17" s="7">
        <v>16</v>
      </c>
      <c r="B17" s="15">
        <v>176</v>
      </c>
      <c r="C17" s="20">
        <v>2.93</v>
      </c>
      <c r="G17" s="18">
        <v>14</v>
      </c>
      <c r="H17" s="26">
        <v>0</v>
      </c>
      <c r="I17" s="14">
        <v>0</v>
      </c>
      <c r="J17" s="14">
        <v>1</v>
      </c>
      <c r="K17" s="14">
        <v>0</v>
      </c>
      <c r="L17" s="23">
        <v>0</v>
      </c>
      <c r="M17" s="23">
        <v>0</v>
      </c>
      <c r="N17" s="25">
        <f t="shared" si="0"/>
        <v>1</v>
      </c>
      <c r="O17" s="29">
        <v>2.85</v>
      </c>
      <c r="P17" s="10">
        <f t="shared" si="1"/>
        <v>1</v>
      </c>
      <c r="R17" s="5" t="s">
        <v>290</v>
      </c>
      <c r="S17" s="53">
        <f>SUM(H38:M38)</f>
        <v>14000</v>
      </c>
    </row>
    <row r="18" spans="1:19" ht="16.2" thickBot="1" x14ac:dyDescent="0.35">
      <c r="A18" s="7">
        <v>17</v>
      </c>
      <c r="B18" s="15">
        <v>172</v>
      </c>
      <c r="C18" s="20">
        <v>2.87</v>
      </c>
      <c r="G18" s="18">
        <v>15</v>
      </c>
      <c r="H18" s="26">
        <v>0</v>
      </c>
      <c r="I18" s="14">
        <v>0</v>
      </c>
      <c r="J18" s="14">
        <v>1</v>
      </c>
      <c r="K18" s="14">
        <v>0</v>
      </c>
      <c r="L18" s="23">
        <v>0</v>
      </c>
      <c r="M18" s="23">
        <v>0</v>
      </c>
      <c r="N18" s="25">
        <f t="shared" si="0"/>
        <v>1</v>
      </c>
      <c r="O18" s="29">
        <v>3.03</v>
      </c>
      <c r="P18" s="10">
        <f t="shared" si="1"/>
        <v>1</v>
      </c>
      <c r="R18" s="5" t="s">
        <v>291</v>
      </c>
      <c r="S18" s="53">
        <f>M34*$S$4</f>
        <v>225</v>
      </c>
    </row>
    <row r="19" spans="1:19" ht="16.2" thickBot="1" x14ac:dyDescent="0.35">
      <c r="A19" s="7">
        <v>18</v>
      </c>
      <c r="B19" s="15">
        <v>172</v>
      </c>
      <c r="C19" s="20">
        <v>2.87</v>
      </c>
      <c r="G19" s="18">
        <v>16</v>
      </c>
      <c r="H19" s="26">
        <v>0</v>
      </c>
      <c r="I19" s="14">
        <v>0</v>
      </c>
      <c r="J19" s="14">
        <v>1</v>
      </c>
      <c r="K19" s="14">
        <v>0</v>
      </c>
      <c r="L19" s="23">
        <v>0</v>
      </c>
      <c r="M19" s="23">
        <v>0</v>
      </c>
      <c r="N19" s="25">
        <f t="shared" si="0"/>
        <v>1</v>
      </c>
      <c r="O19" s="29">
        <v>2.93</v>
      </c>
      <c r="P19" s="10">
        <f t="shared" si="1"/>
        <v>1</v>
      </c>
      <c r="R19" s="6" t="s">
        <v>292</v>
      </c>
      <c r="S19" s="54">
        <f>SUM(H40:M40)</f>
        <v>32658.300000000003</v>
      </c>
    </row>
    <row r="20" spans="1:19" ht="16.2" thickBot="1" x14ac:dyDescent="0.35">
      <c r="A20" s="7">
        <v>19</v>
      </c>
      <c r="B20" s="15">
        <v>190</v>
      </c>
      <c r="C20" s="20">
        <v>3.17</v>
      </c>
      <c r="G20" s="18">
        <v>17</v>
      </c>
      <c r="H20" s="26">
        <v>0</v>
      </c>
      <c r="I20" s="14">
        <v>0</v>
      </c>
      <c r="J20" s="14">
        <v>1</v>
      </c>
      <c r="K20" s="14">
        <v>0</v>
      </c>
      <c r="L20" s="23">
        <v>0</v>
      </c>
      <c r="M20" s="23">
        <v>0</v>
      </c>
      <c r="N20" s="25">
        <f t="shared" si="0"/>
        <v>1</v>
      </c>
      <c r="O20" s="29">
        <v>2.87</v>
      </c>
      <c r="P20" s="10">
        <f t="shared" si="1"/>
        <v>1</v>
      </c>
      <c r="R20" s="33" t="s">
        <v>293</v>
      </c>
      <c r="S20" s="55">
        <f>SUM(S16:S19)</f>
        <v>52483.3</v>
      </c>
    </row>
    <row r="21" spans="1:19" ht="16.2" thickBot="1" x14ac:dyDescent="0.35">
      <c r="A21" s="7">
        <v>20</v>
      </c>
      <c r="B21" s="15">
        <v>168</v>
      </c>
      <c r="C21" s="20">
        <v>2.8</v>
      </c>
      <c r="G21" s="18">
        <v>18</v>
      </c>
      <c r="H21" s="26">
        <v>0</v>
      </c>
      <c r="I21" s="14">
        <v>0</v>
      </c>
      <c r="J21" s="14">
        <v>1</v>
      </c>
      <c r="K21" s="14">
        <v>0</v>
      </c>
      <c r="L21" s="23">
        <v>0</v>
      </c>
      <c r="M21" s="23">
        <v>0</v>
      </c>
      <c r="N21" s="25">
        <f t="shared" si="0"/>
        <v>1</v>
      </c>
      <c r="O21" s="29">
        <v>2.87</v>
      </c>
      <c r="P21" s="10">
        <f t="shared" si="1"/>
        <v>1</v>
      </c>
    </row>
    <row r="22" spans="1:19" ht="16.2" thickBot="1" x14ac:dyDescent="0.35">
      <c r="A22" s="7">
        <v>21</v>
      </c>
      <c r="B22" s="15">
        <v>145</v>
      </c>
      <c r="C22" s="20">
        <v>2.42</v>
      </c>
      <c r="G22" s="18">
        <v>19</v>
      </c>
      <c r="H22" s="26">
        <v>1</v>
      </c>
      <c r="I22" s="14">
        <v>0</v>
      </c>
      <c r="J22" s="14">
        <v>0</v>
      </c>
      <c r="K22" s="14">
        <v>0</v>
      </c>
      <c r="L22" s="23">
        <v>0</v>
      </c>
      <c r="M22" s="23">
        <v>0</v>
      </c>
      <c r="N22" s="25">
        <f t="shared" si="0"/>
        <v>1</v>
      </c>
      <c r="O22" s="29">
        <v>3.17</v>
      </c>
      <c r="P22" s="10">
        <f t="shared" si="1"/>
        <v>1</v>
      </c>
    </row>
    <row r="23" spans="1:19" ht="16.2" thickBot="1" x14ac:dyDescent="0.35">
      <c r="A23" s="7">
        <v>22</v>
      </c>
      <c r="B23" s="15">
        <v>177</v>
      </c>
      <c r="C23" s="20">
        <v>2.95</v>
      </c>
      <c r="G23" s="18">
        <v>20</v>
      </c>
      <c r="H23" s="26">
        <v>0</v>
      </c>
      <c r="I23" s="14">
        <v>0</v>
      </c>
      <c r="J23" s="14">
        <v>1</v>
      </c>
      <c r="K23" s="14">
        <v>0</v>
      </c>
      <c r="L23" s="23">
        <v>0</v>
      </c>
      <c r="M23" s="23">
        <v>0</v>
      </c>
      <c r="N23" s="25">
        <f t="shared" si="0"/>
        <v>1</v>
      </c>
      <c r="O23" s="29">
        <v>2.8</v>
      </c>
      <c r="P23" s="10">
        <f t="shared" si="1"/>
        <v>1</v>
      </c>
    </row>
    <row r="24" spans="1:19" ht="16.2" thickBot="1" x14ac:dyDescent="0.35">
      <c r="A24" s="7">
        <v>23</v>
      </c>
      <c r="B24" s="15">
        <v>159</v>
      </c>
      <c r="C24" s="20">
        <v>2.65</v>
      </c>
      <c r="G24" s="18">
        <v>21</v>
      </c>
      <c r="H24" s="26">
        <v>1</v>
      </c>
      <c r="I24" s="14">
        <v>0</v>
      </c>
      <c r="J24" s="14">
        <v>0</v>
      </c>
      <c r="K24" s="14">
        <v>0</v>
      </c>
      <c r="L24" s="23">
        <v>0</v>
      </c>
      <c r="M24" s="23">
        <v>0</v>
      </c>
      <c r="N24" s="25">
        <f t="shared" si="0"/>
        <v>1</v>
      </c>
      <c r="O24" s="29">
        <v>2.42</v>
      </c>
      <c r="P24" s="10">
        <f t="shared" si="1"/>
        <v>1</v>
      </c>
    </row>
    <row r="25" spans="1:19" ht="16.2" thickBot="1" x14ac:dyDescent="0.35">
      <c r="A25" s="7">
        <v>24</v>
      </c>
      <c r="B25" s="15">
        <v>144</v>
      </c>
      <c r="C25" s="20">
        <v>2.4</v>
      </c>
      <c r="G25" s="18">
        <v>22</v>
      </c>
      <c r="H25" s="26">
        <v>1</v>
      </c>
      <c r="I25" s="14">
        <v>0</v>
      </c>
      <c r="J25" s="14">
        <v>0</v>
      </c>
      <c r="K25" s="14">
        <v>0</v>
      </c>
      <c r="L25" s="23">
        <v>0</v>
      </c>
      <c r="M25" s="23">
        <v>0</v>
      </c>
      <c r="N25" s="25">
        <f t="shared" si="0"/>
        <v>1</v>
      </c>
      <c r="O25" s="29">
        <v>2.95</v>
      </c>
      <c r="P25" s="10">
        <f t="shared" si="1"/>
        <v>1</v>
      </c>
      <c r="R25" t="s">
        <v>307</v>
      </c>
      <c r="S25">
        <f>S12+SUM(H34:L34)</f>
        <v>89.09</v>
      </c>
    </row>
    <row r="26" spans="1:19" ht="16.2" thickBot="1" x14ac:dyDescent="0.35">
      <c r="A26" s="7">
        <v>25</v>
      </c>
      <c r="B26" s="15">
        <v>194</v>
      </c>
      <c r="C26" s="20">
        <v>3.23</v>
      </c>
      <c r="G26" s="18">
        <v>23</v>
      </c>
      <c r="H26" s="26">
        <v>0</v>
      </c>
      <c r="I26" s="14">
        <v>1</v>
      </c>
      <c r="J26" s="14">
        <v>0</v>
      </c>
      <c r="K26" s="14">
        <v>0</v>
      </c>
      <c r="L26" s="23">
        <v>0</v>
      </c>
      <c r="M26" s="23">
        <v>0</v>
      </c>
      <c r="N26" s="25">
        <f t="shared" si="0"/>
        <v>1</v>
      </c>
      <c r="O26" s="29">
        <v>2.65</v>
      </c>
      <c r="P26" s="10">
        <f t="shared" si="1"/>
        <v>1</v>
      </c>
    </row>
    <row r="27" spans="1:19" ht="16.2" thickBot="1" x14ac:dyDescent="0.35">
      <c r="A27" s="7">
        <v>26</v>
      </c>
      <c r="B27" s="15">
        <v>156</v>
      </c>
      <c r="C27" s="20">
        <v>2.6</v>
      </c>
      <c r="G27" s="18">
        <v>24</v>
      </c>
      <c r="H27" s="26">
        <v>0</v>
      </c>
      <c r="I27" s="14">
        <v>0</v>
      </c>
      <c r="J27" s="14">
        <v>1</v>
      </c>
      <c r="K27" s="14">
        <v>0</v>
      </c>
      <c r="L27" s="23">
        <v>0</v>
      </c>
      <c r="M27" s="23">
        <v>0</v>
      </c>
      <c r="N27" s="25">
        <f t="shared" si="0"/>
        <v>1</v>
      </c>
      <c r="O27" s="29">
        <v>2.4</v>
      </c>
      <c r="P27" s="10">
        <f t="shared" si="1"/>
        <v>1</v>
      </c>
    </row>
    <row r="28" spans="1:19" ht="16.2" thickBot="1" x14ac:dyDescent="0.35">
      <c r="A28" s="7">
        <v>27</v>
      </c>
      <c r="B28" s="15">
        <v>191</v>
      </c>
      <c r="C28" s="20">
        <v>3.18</v>
      </c>
      <c r="G28" s="18">
        <v>25</v>
      </c>
      <c r="H28" s="26">
        <v>0</v>
      </c>
      <c r="I28" s="14">
        <v>0</v>
      </c>
      <c r="J28" s="14">
        <v>1</v>
      </c>
      <c r="K28" s="14">
        <v>0</v>
      </c>
      <c r="L28" s="23">
        <v>0</v>
      </c>
      <c r="M28" s="23">
        <v>0</v>
      </c>
      <c r="N28" s="25">
        <f t="shared" si="0"/>
        <v>1</v>
      </c>
      <c r="O28" s="29">
        <v>3.23</v>
      </c>
      <c r="P28" s="10">
        <f t="shared" si="1"/>
        <v>1</v>
      </c>
    </row>
    <row r="29" spans="1:19" ht="16.2" thickBot="1" x14ac:dyDescent="0.35">
      <c r="A29" s="7">
        <v>28</v>
      </c>
      <c r="B29" s="15">
        <v>239</v>
      </c>
      <c r="C29" s="20">
        <v>3.98</v>
      </c>
      <c r="G29" s="18">
        <v>26</v>
      </c>
      <c r="H29" s="26">
        <v>0</v>
      </c>
      <c r="I29" s="14">
        <v>1</v>
      </c>
      <c r="J29" s="14">
        <v>0</v>
      </c>
      <c r="K29" s="14">
        <v>0</v>
      </c>
      <c r="L29" s="23">
        <v>0</v>
      </c>
      <c r="M29" s="23">
        <v>0</v>
      </c>
      <c r="N29" s="25">
        <f t="shared" si="0"/>
        <v>1</v>
      </c>
      <c r="O29" s="29">
        <v>2.6</v>
      </c>
      <c r="P29" s="10">
        <f t="shared" si="1"/>
        <v>1</v>
      </c>
    </row>
    <row r="30" spans="1:19" ht="16.2" thickBot="1" x14ac:dyDescent="0.35">
      <c r="A30" s="7">
        <v>29</v>
      </c>
      <c r="B30" s="15">
        <v>167</v>
      </c>
      <c r="C30" s="20">
        <v>2.78</v>
      </c>
      <c r="G30" s="18">
        <v>27</v>
      </c>
      <c r="H30" s="26">
        <v>0</v>
      </c>
      <c r="I30" s="14">
        <v>1</v>
      </c>
      <c r="J30" s="14">
        <v>0</v>
      </c>
      <c r="K30" s="14">
        <v>0</v>
      </c>
      <c r="L30" s="23">
        <v>0</v>
      </c>
      <c r="M30" s="23">
        <v>0</v>
      </c>
      <c r="N30" s="25">
        <f t="shared" si="0"/>
        <v>1</v>
      </c>
      <c r="O30" s="29">
        <v>3.18</v>
      </c>
      <c r="P30" s="10">
        <f t="shared" si="1"/>
        <v>1</v>
      </c>
    </row>
    <row r="31" spans="1:19" ht="16.2" thickBot="1" x14ac:dyDescent="0.35">
      <c r="A31" s="7">
        <v>30</v>
      </c>
      <c r="B31" s="15">
        <v>152</v>
      </c>
      <c r="C31" s="20">
        <v>2.5299999999999998</v>
      </c>
      <c r="G31" s="18">
        <v>28</v>
      </c>
      <c r="H31" s="26">
        <v>0</v>
      </c>
      <c r="I31" s="14">
        <v>0</v>
      </c>
      <c r="J31" s="14">
        <v>0</v>
      </c>
      <c r="K31" s="14">
        <v>0</v>
      </c>
      <c r="L31" s="23">
        <v>0</v>
      </c>
      <c r="M31" s="23">
        <v>1</v>
      </c>
      <c r="N31" s="25">
        <f t="shared" si="0"/>
        <v>0</v>
      </c>
      <c r="O31" s="29">
        <v>3.98</v>
      </c>
      <c r="P31" s="10">
        <f t="shared" si="1"/>
        <v>1</v>
      </c>
    </row>
    <row r="32" spans="1:19" ht="16.2" thickBot="1" x14ac:dyDescent="0.35">
      <c r="G32" s="18">
        <v>29</v>
      </c>
      <c r="H32" s="26">
        <v>1</v>
      </c>
      <c r="I32" s="14">
        <v>0</v>
      </c>
      <c r="J32" s="14">
        <v>0</v>
      </c>
      <c r="K32" s="14">
        <v>0</v>
      </c>
      <c r="L32" s="23">
        <v>0</v>
      </c>
      <c r="M32" s="23">
        <v>0</v>
      </c>
      <c r="N32" s="25">
        <f t="shared" si="0"/>
        <v>1</v>
      </c>
      <c r="O32" s="29">
        <v>2.78</v>
      </c>
      <c r="P32" s="10">
        <f t="shared" si="1"/>
        <v>1</v>
      </c>
    </row>
    <row r="33" spans="7:16" ht="16.2" thickBot="1" x14ac:dyDescent="0.35">
      <c r="G33" s="27">
        <v>30</v>
      </c>
      <c r="H33" s="26">
        <v>0</v>
      </c>
      <c r="I33" s="14">
        <v>1</v>
      </c>
      <c r="J33" s="14">
        <v>0</v>
      </c>
      <c r="K33" s="14">
        <v>0</v>
      </c>
      <c r="L33" s="23">
        <v>0</v>
      </c>
      <c r="M33" s="23">
        <v>0</v>
      </c>
      <c r="N33" s="25">
        <f t="shared" si="0"/>
        <v>1</v>
      </c>
      <c r="O33" s="30">
        <v>2.5299999999999998</v>
      </c>
      <c r="P33" s="10">
        <f t="shared" si="1"/>
        <v>1</v>
      </c>
    </row>
    <row r="34" spans="7:16" ht="39" customHeight="1" thickBot="1" x14ac:dyDescent="0.35">
      <c r="G34" s="43" t="s">
        <v>294</v>
      </c>
      <c r="H34" s="44">
        <f>SUMPRODUCT(H4:H33,$O$4:$O$33)</f>
        <v>17.57</v>
      </c>
      <c r="I34" s="44">
        <f>SUMPRODUCT(I4:I33,$O$4:$O$33)</f>
        <v>14.479999999999999</v>
      </c>
      <c r="J34" s="44">
        <f>SUMPRODUCT(J4:J33,$O$4:$O$33)</f>
        <v>22.98</v>
      </c>
      <c r="K34" s="44">
        <f>SUMPRODUCT(K4:K33,$O$4:$O$33)</f>
        <v>0</v>
      </c>
      <c r="L34" s="44">
        <f>SUMPRODUCT(L4:L33,$O$4:$O$33)</f>
        <v>22.830000000000002</v>
      </c>
      <c r="M34" s="59">
        <f>SUM(M4:M33)</f>
        <v>3</v>
      </c>
      <c r="N34" s="40">
        <f>SUM(N4:N33)</f>
        <v>27</v>
      </c>
      <c r="O34" s="41">
        <f>SUM(O4:O33)</f>
        <v>89.090000000000018</v>
      </c>
      <c r="P34" s="42"/>
    </row>
    <row r="35" spans="7:16" ht="39" customHeight="1" thickBot="1" x14ac:dyDescent="0.35">
      <c r="G35" s="43" t="s">
        <v>295</v>
      </c>
      <c r="H35" s="44">
        <f>H3*24</f>
        <v>24</v>
      </c>
      <c r="I35" s="44">
        <f t="shared" ref="I35:L35" si="2">I3*24</f>
        <v>24</v>
      </c>
      <c r="J35" s="44">
        <f t="shared" si="2"/>
        <v>24</v>
      </c>
      <c r="K35" s="44">
        <f>K3*24</f>
        <v>0</v>
      </c>
      <c r="L35" s="44">
        <f t="shared" si="2"/>
        <v>24</v>
      </c>
      <c r="M35" s="44">
        <f t="shared" ref="M35" si="3">M3*24</f>
        <v>0</v>
      </c>
    </row>
    <row r="36" spans="7:16" ht="39" customHeight="1" thickBot="1" x14ac:dyDescent="0.35">
      <c r="G36" s="45" t="s">
        <v>288</v>
      </c>
      <c r="H36" s="45">
        <f>($S$2*H3)</f>
        <v>1400</v>
      </c>
      <c r="I36" s="45">
        <f t="shared" ref="I36:L36" si="4">($S$2*I3)</f>
        <v>1400</v>
      </c>
      <c r="J36" s="45">
        <f t="shared" si="4"/>
        <v>1400</v>
      </c>
      <c r="K36" s="45">
        <f>($S$2*K3)</f>
        <v>0</v>
      </c>
      <c r="L36" s="45">
        <f t="shared" si="4"/>
        <v>1400</v>
      </c>
      <c r="M36" s="45">
        <f t="shared" ref="M36" si="5">($S$2*M3)</f>
        <v>0</v>
      </c>
    </row>
    <row r="37" spans="7:16" ht="39" customHeight="1" thickBot="1" x14ac:dyDescent="0.35">
      <c r="G37" s="46" t="s">
        <v>296</v>
      </c>
      <c r="H37" s="46">
        <f>IF(H34&gt;H3*7,H3*7,H34)</f>
        <v>7</v>
      </c>
      <c r="I37" s="46">
        <f t="shared" ref="I37:L37" si="6">IF(I34&gt;I3*7,I3*7,I34)</f>
        <v>7</v>
      </c>
      <c r="J37" s="46">
        <f t="shared" si="6"/>
        <v>7</v>
      </c>
      <c r="K37" s="46">
        <f t="shared" si="6"/>
        <v>0</v>
      </c>
      <c r="L37" s="46">
        <f t="shared" si="6"/>
        <v>7</v>
      </c>
      <c r="M37" s="46">
        <f t="shared" ref="M37" si="7">IF(M34&gt;M3*7,M3*7,M34)</f>
        <v>0</v>
      </c>
    </row>
    <row r="38" spans="7:16" ht="39" customHeight="1" thickBot="1" x14ac:dyDescent="0.35">
      <c r="G38" s="47" t="s">
        <v>297</v>
      </c>
      <c r="H38" s="48">
        <f>H37*$S$3</f>
        <v>3500</v>
      </c>
      <c r="I38" s="48">
        <f t="shared" ref="I38:M38" si="8">I37*$S$3</f>
        <v>3500</v>
      </c>
      <c r="J38" s="48">
        <f t="shared" si="8"/>
        <v>3500</v>
      </c>
      <c r="K38" s="48">
        <f t="shared" si="8"/>
        <v>0</v>
      </c>
      <c r="L38" s="48">
        <f t="shared" si="8"/>
        <v>3500</v>
      </c>
      <c r="M38" s="48">
        <f t="shared" si="8"/>
        <v>0</v>
      </c>
    </row>
    <row r="39" spans="7:16" ht="39" customHeight="1" thickBot="1" x14ac:dyDescent="0.35">
      <c r="G39" s="49" t="s">
        <v>298</v>
      </c>
      <c r="H39" s="49">
        <f>IF(H34&gt;H3*7,H34-H3*7,0)</f>
        <v>10.57</v>
      </c>
      <c r="I39" s="49">
        <f t="shared" ref="I39:L39" si="9">IF(I34&gt;I3*7,I34-I3*7,0)</f>
        <v>7.4799999999999986</v>
      </c>
      <c r="J39" s="49">
        <f t="shared" si="9"/>
        <v>15.98</v>
      </c>
      <c r="K39" s="49">
        <f t="shared" si="9"/>
        <v>0</v>
      </c>
      <c r="L39" s="49">
        <f t="shared" si="9"/>
        <v>15.830000000000002</v>
      </c>
      <c r="M39" s="49">
        <v>0</v>
      </c>
    </row>
    <row r="40" spans="7:16" ht="39" customHeight="1" thickBot="1" x14ac:dyDescent="0.35">
      <c r="G40" s="50" t="s">
        <v>299</v>
      </c>
      <c r="H40" s="51">
        <f>H39*($S$5+$S$3)</f>
        <v>6923.35</v>
      </c>
      <c r="I40" s="51">
        <f t="shared" ref="I40:M40" si="10">I39*($S$5+$S$3)</f>
        <v>4899.3999999999987</v>
      </c>
      <c r="J40" s="51">
        <f t="shared" si="10"/>
        <v>10466.9</v>
      </c>
      <c r="K40" s="51">
        <f t="shared" si="10"/>
        <v>0</v>
      </c>
      <c r="L40" s="51">
        <f t="shared" si="10"/>
        <v>10368.650000000001</v>
      </c>
      <c r="M40" s="51">
        <f t="shared" si="10"/>
        <v>0</v>
      </c>
    </row>
    <row r="42" spans="7:16" x14ac:dyDescent="0.3">
      <c r="G42" s="7"/>
      <c r="H42" s="16"/>
      <c r="I42" s="16"/>
      <c r="J42" s="16"/>
      <c r="K42" s="16"/>
      <c r="L42" s="16"/>
      <c r="M42" s="16"/>
    </row>
    <row r="43" spans="7:16" x14ac:dyDescent="0.3">
      <c r="G43" s="7"/>
    </row>
    <row r="44" spans="7:16" x14ac:dyDescent="0.3">
      <c r="I44" s="34"/>
    </row>
    <row r="45" spans="7:16" x14ac:dyDescent="0.3">
      <c r="H45" s="34"/>
    </row>
    <row r="48" spans="7:16" x14ac:dyDescent="0.3">
      <c r="G48" s="7"/>
      <c r="H48" s="31"/>
    </row>
    <row r="49" spans="8:13" x14ac:dyDescent="0.3">
      <c r="H49" s="16"/>
      <c r="I49" s="16"/>
      <c r="J49" s="16"/>
      <c r="K49" s="16"/>
      <c r="L49" s="16"/>
      <c r="M49" s="16"/>
    </row>
    <row r="50" spans="8:13" x14ac:dyDescent="0.3">
      <c r="H50" s="34"/>
    </row>
    <row r="51" spans="8:13" x14ac:dyDescent="0.3">
      <c r="H51" s="34"/>
    </row>
    <row r="56" spans="8:13" x14ac:dyDescent="0.3">
      <c r="H56" s="4"/>
    </row>
    <row r="61" spans="8:13" x14ac:dyDescent="0.3">
      <c r="H61" s="34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</sheetData>
  <conditionalFormatting sqref="G1:G33 M1:M33">
    <cfRule type="expression" dxfId="6" priority="3">
      <formula>M1=1</formula>
    </cfRule>
  </conditionalFormatting>
  <conditionalFormatting sqref="H4:L33">
    <cfRule type="cellIs" dxfId="5" priority="1" operator="equal">
      <formula>1</formula>
    </cfRule>
  </conditionalFormatting>
  <conditionalFormatting sqref="M2:M33">
    <cfRule type="cellIs" dxfId="4" priority="2" operator="equal">
      <formula>1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F7E2-A4B5-4976-BA82-4CE5D0A1C07E}">
  <sheetPr>
    <tabColor theme="5" tint="0.39997558519241921"/>
  </sheetPr>
  <dimension ref="A2:K40"/>
  <sheetViews>
    <sheetView zoomScale="70" zoomScaleNormal="70" workbookViewId="0">
      <selection activeCell="K14" sqref="K14"/>
    </sheetView>
  </sheetViews>
  <sheetFormatPr defaultColWidth="11" defaultRowHeight="15.6" x14ac:dyDescent="0.3"/>
  <cols>
    <col min="1" max="1" width="10.8984375" customWidth="1"/>
    <col min="2" max="2" width="16.8984375" customWidth="1"/>
    <col min="5" max="5" width="11" customWidth="1"/>
    <col min="6" max="6" width="9.19921875" bestFit="1" customWidth="1"/>
    <col min="9" max="9" width="5.19921875" customWidth="1"/>
    <col min="10" max="10" width="25.59765625" bestFit="1" customWidth="1"/>
  </cols>
  <sheetData>
    <row r="2" spans="1:11" x14ac:dyDescent="0.3">
      <c r="A2" s="74" t="s">
        <v>308</v>
      </c>
      <c r="B2" s="74" t="s">
        <v>309</v>
      </c>
      <c r="C2" s="74" t="s">
        <v>310</v>
      </c>
      <c r="D2" s="74" t="s">
        <v>311</v>
      </c>
      <c r="E2" s="74" t="s">
        <v>312</v>
      </c>
      <c r="F2" s="74" t="s">
        <v>313</v>
      </c>
      <c r="G2" s="74" t="s">
        <v>314</v>
      </c>
      <c r="H2" s="74" t="s">
        <v>315</v>
      </c>
      <c r="J2" s="80" t="s">
        <v>316</v>
      </c>
      <c r="K2" s="80" t="s">
        <v>317</v>
      </c>
    </row>
    <row r="3" spans="1:11" x14ac:dyDescent="0.3">
      <c r="A3" s="74">
        <v>1</v>
      </c>
      <c r="B3" s="77">
        <v>169</v>
      </c>
      <c r="C3" s="74">
        <v>1</v>
      </c>
      <c r="D3" s="74">
        <v>0</v>
      </c>
      <c r="E3" s="74">
        <v>0</v>
      </c>
      <c r="F3" s="74">
        <v>0</v>
      </c>
      <c r="G3" s="74">
        <v>0</v>
      </c>
      <c r="H3" s="74">
        <f t="shared" ref="H3:H32" si="0">SUM(C3:G3)</f>
        <v>1</v>
      </c>
      <c r="I3" s="76"/>
      <c r="J3" s="74" t="s">
        <v>318</v>
      </c>
      <c r="K3" s="79">
        <v>1400</v>
      </c>
    </row>
    <row r="4" spans="1:11" x14ac:dyDescent="0.3">
      <c r="A4" s="74">
        <v>2</v>
      </c>
      <c r="B4" s="77">
        <v>153</v>
      </c>
      <c r="C4" s="74">
        <v>0</v>
      </c>
      <c r="D4" s="74">
        <v>0</v>
      </c>
      <c r="E4" s="74">
        <v>0</v>
      </c>
      <c r="F4" s="74">
        <v>0</v>
      </c>
      <c r="G4" s="74">
        <v>1</v>
      </c>
      <c r="H4" s="74">
        <f t="shared" si="0"/>
        <v>1</v>
      </c>
      <c r="I4" s="76"/>
      <c r="J4" s="74" t="s">
        <v>319</v>
      </c>
      <c r="K4" s="79">
        <v>500</v>
      </c>
    </row>
    <row r="5" spans="1:11" x14ac:dyDescent="0.3">
      <c r="A5" s="74">
        <v>3</v>
      </c>
      <c r="B5" s="77">
        <v>234</v>
      </c>
      <c r="C5" s="74">
        <v>0</v>
      </c>
      <c r="D5" s="74">
        <v>0</v>
      </c>
      <c r="E5" s="74">
        <v>1</v>
      </c>
      <c r="F5" s="74">
        <v>0</v>
      </c>
      <c r="G5" s="74">
        <v>0</v>
      </c>
      <c r="H5" s="74">
        <f t="shared" si="0"/>
        <v>1</v>
      </c>
      <c r="I5" s="76"/>
      <c r="J5" s="74" t="s">
        <v>320</v>
      </c>
      <c r="K5" s="79">
        <v>75</v>
      </c>
    </row>
    <row r="6" spans="1:11" x14ac:dyDescent="0.3">
      <c r="A6" s="74">
        <v>4</v>
      </c>
      <c r="B6" s="77">
        <v>178</v>
      </c>
      <c r="C6" s="74">
        <v>1</v>
      </c>
      <c r="D6" s="74">
        <v>0</v>
      </c>
      <c r="E6" s="74">
        <v>0</v>
      </c>
      <c r="F6" s="74">
        <v>0</v>
      </c>
      <c r="G6" s="74">
        <v>0</v>
      </c>
      <c r="H6" s="74">
        <f t="shared" si="0"/>
        <v>1</v>
      </c>
      <c r="I6" s="76"/>
      <c r="J6" s="74" t="s">
        <v>321</v>
      </c>
      <c r="K6" s="79">
        <v>655</v>
      </c>
    </row>
    <row r="7" spans="1:11" x14ac:dyDescent="0.3">
      <c r="A7" s="74">
        <v>5</v>
      </c>
      <c r="B7" s="77">
        <v>201</v>
      </c>
      <c r="C7" s="74">
        <v>0</v>
      </c>
      <c r="D7" s="74">
        <v>0</v>
      </c>
      <c r="E7" s="74">
        <v>0</v>
      </c>
      <c r="F7" s="74">
        <v>0</v>
      </c>
      <c r="G7" s="74">
        <v>1</v>
      </c>
      <c r="H7" s="74">
        <f t="shared" si="0"/>
        <v>1</v>
      </c>
      <c r="I7" s="76"/>
    </row>
    <row r="8" spans="1:11" x14ac:dyDescent="0.3">
      <c r="A8" s="74">
        <v>6</v>
      </c>
      <c r="B8" s="77">
        <v>207</v>
      </c>
      <c r="C8" s="74">
        <v>0</v>
      </c>
      <c r="D8" s="74">
        <v>0</v>
      </c>
      <c r="E8" s="74">
        <v>0</v>
      </c>
      <c r="F8" s="74">
        <v>0</v>
      </c>
      <c r="G8" s="74">
        <v>0</v>
      </c>
      <c r="H8" s="74">
        <f t="shared" si="0"/>
        <v>0</v>
      </c>
      <c r="I8" s="76"/>
    </row>
    <row r="9" spans="1:11" x14ac:dyDescent="0.3">
      <c r="A9" s="74">
        <v>7</v>
      </c>
      <c r="B9" s="77">
        <v>197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f t="shared" si="0"/>
        <v>0</v>
      </c>
      <c r="I9" s="76"/>
    </row>
    <row r="10" spans="1:11" x14ac:dyDescent="0.3">
      <c r="A10" s="74">
        <v>8</v>
      </c>
      <c r="B10" s="77">
        <v>202</v>
      </c>
      <c r="C10" s="74">
        <v>0</v>
      </c>
      <c r="D10" s="74">
        <v>1</v>
      </c>
      <c r="E10" s="74">
        <v>0</v>
      </c>
      <c r="F10" s="74">
        <v>0</v>
      </c>
      <c r="G10" s="74">
        <v>0</v>
      </c>
      <c r="H10" s="74">
        <f t="shared" si="0"/>
        <v>1</v>
      </c>
      <c r="I10" s="76"/>
    </row>
    <row r="11" spans="1:11" x14ac:dyDescent="0.3">
      <c r="A11" s="74">
        <v>9</v>
      </c>
      <c r="B11" s="77">
        <v>163</v>
      </c>
      <c r="C11" s="74">
        <v>0</v>
      </c>
      <c r="D11" s="74">
        <v>0</v>
      </c>
      <c r="E11" s="74">
        <v>0</v>
      </c>
      <c r="F11" s="74">
        <v>0</v>
      </c>
      <c r="G11" s="74">
        <v>1</v>
      </c>
      <c r="H11" s="74">
        <f t="shared" si="0"/>
        <v>1</v>
      </c>
      <c r="I11" s="76"/>
    </row>
    <row r="12" spans="1:11" x14ac:dyDescent="0.3">
      <c r="A12" s="74">
        <v>10</v>
      </c>
      <c r="B12" s="77">
        <v>171</v>
      </c>
      <c r="C12" s="74">
        <v>1</v>
      </c>
      <c r="D12" s="74">
        <v>0</v>
      </c>
      <c r="E12" s="74">
        <v>0</v>
      </c>
      <c r="F12" s="74">
        <v>0</v>
      </c>
      <c r="G12" s="74">
        <v>0</v>
      </c>
      <c r="H12" s="74">
        <f t="shared" si="0"/>
        <v>1</v>
      </c>
      <c r="I12" s="76"/>
      <c r="J12" t="s">
        <v>322</v>
      </c>
    </row>
    <row r="13" spans="1:11" x14ac:dyDescent="0.3">
      <c r="A13" s="74">
        <v>11</v>
      </c>
      <c r="B13" s="77">
        <v>162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74">
        <f t="shared" si="0"/>
        <v>0</v>
      </c>
      <c r="I13" s="76"/>
      <c r="J13" s="74" t="s">
        <v>323</v>
      </c>
      <c r="K13" s="78">
        <f>SUM(C38:G39)*K3</f>
        <v>14000</v>
      </c>
    </row>
    <row r="14" spans="1:11" x14ac:dyDescent="0.3">
      <c r="A14" s="74">
        <v>12</v>
      </c>
      <c r="B14" s="77">
        <v>211</v>
      </c>
      <c r="C14" s="74">
        <v>0</v>
      </c>
      <c r="D14" s="74">
        <v>0</v>
      </c>
      <c r="E14" s="74">
        <v>0</v>
      </c>
      <c r="F14" s="74">
        <v>0</v>
      </c>
      <c r="G14" s="74">
        <v>1</v>
      </c>
      <c r="H14" s="74">
        <f t="shared" si="0"/>
        <v>1</v>
      </c>
      <c r="I14" s="76"/>
      <c r="J14" t="s">
        <v>324</v>
      </c>
      <c r="K14" s="78">
        <f>SUM(C33:G33)*K4/60</f>
        <v>38641.666666666664</v>
      </c>
    </row>
    <row r="15" spans="1:11" x14ac:dyDescent="0.3">
      <c r="A15" s="74">
        <v>13</v>
      </c>
      <c r="B15" s="77">
        <v>142</v>
      </c>
      <c r="C15" s="74">
        <v>0</v>
      </c>
      <c r="D15" s="74">
        <v>0</v>
      </c>
      <c r="E15" s="74">
        <v>0</v>
      </c>
      <c r="F15" s="74">
        <v>0</v>
      </c>
      <c r="G15" s="74">
        <v>0</v>
      </c>
      <c r="H15" s="74">
        <f t="shared" si="0"/>
        <v>0</v>
      </c>
      <c r="I15" s="76"/>
      <c r="J15" t="s">
        <v>325</v>
      </c>
      <c r="K15" s="78">
        <f>C35*K5</f>
        <v>300</v>
      </c>
    </row>
    <row r="16" spans="1:11" x14ac:dyDescent="0.3">
      <c r="A16" s="74">
        <v>14</v>
      </c>
      <c r="B16" s="77">
        <v>171</v>
      </c>
      <c r="C16" s="74">
        <v>0</v>
      </c>
      <c r="D16" s="74">
        <v>0</v>
      </c>
      <c r="E16" s="74">
        <v>1</v>
      </c>
      <c r="F16" s="74">
        <v>0</v>
      </c>
      <c r="G16" s="74">
        <v>0</v>
      </c>
      <c r="H16" s="74">
        <f t="shared" si="0"/>
        <v>1</v>
      </c>
      <c r="I16" s="76"/>
      <c r="J16" t="s">
        <v>326</v>
      </c>
      <c r="K16" s="78">
        <f>SUM(C40:G40)*K6/60</f>
        <v>4770.583333333333</v>
      </c>
    </row>
    <row r="17" spans="1:11" x14ac:dyDescent="0.3">
      <c r="A17" s="74">
        <v>15</v>
      </c>
      <c r="B17" s="77">
        <v>182</v>
      </c>
      <c r="C17" s="74">
        <v>0</v>
      </c>
      <c r="D17" s="74">
        <v>0</v>
      </c>
      <c r="E17" s="74">
        <v>1</v>
      </c>
      <c r="F17" s="74">
        <v>0</v>
      </c>
      <c r="G17" s="74">
        <v>0</v>
      </c>
      <c r="H17" s="74">
        <f t="shared" si="0"/>
        <v>1</v>
      </c>
      <c r="I17" s="76"/>
      <c r="J17" t="s">
        <v>327</v>
      </c>
      <c r="K17" s="78">
        <f>SUM(K13:K16)</f>
        <v>57712.25</v>
      </c>
    </row>
    <row r="18" spans="1:11" x14ac:dyDescent="0.3">
      <c r="A18" s="74">
        <v>16</v>
      </c>
      <c r="B18" s="77">
        <v>176</v>
      </c>
      <c r="C18" s="74">
        <v>0</v>
      </c>
      <c r="D18" s="74">
        <v>0</v>
      </c>
      <c r="E18" s="74">
        <v>1</v>
      </c>
      <c r="F18" s="74">
        <v>0</v>
      </c>
      <c r="G18" s="74">
        <v>0</v>
      </c>
      <c r="H18" s="74">
        <f t="shared" si="0"/>
        <v>1</v>
      </c>
      <c r="I18" s="76"/>
    </row>
    <row r="19" spans="1:11" x14ac:dyDescent="0.3">
      <c r="A19" s="74">
        <v>17</v>
      </c>
      <c r="B19" s="77">
        <v>172</v>
      </c>
      <c r="C19" s="74">
        <v>0</v>
      </c>
      <c r="D19" s="74">
        <v>0</v>
      </c>
      <c r="E19" s="74">
        <v>0</v>
      </c>
      <c r="F19" s="74">
        <v>1</v>
      </c>
      <c r="G19" s="74">
        <v>0</v>
      </c>
      <c r="H19" s="74">
        <f t="shared" si="0"/>
        <v>1</v>
      </c>
      <c r="I19" s="76"/>
    </row>
    <row r="20" spans="1:11" x14ac:dyDescent="0.3">
      <c r="A20" s="74">
        <v>18</v>
      </c>
      <c r="B20" s="77">
        <v>172</v>
      </c>
      <c r="C20" s="74">
        <v>0</v>
      </c>
      <c r="D20" s="74">
        <v>0</v>
      </c>
      <c r="E20" s="74">
        <v>1</v>
      </c>
      <c r="F20" s="74">
        <v>0</v>
      </c>
      <c r="G20" s="74">
        <v>0</v>
      </c>
      <c r="H20" s="74">
        <f t="shared" si="0"/>
        <v>1</v>
      </c>
      <c r="I20" s="76"/>
    </row>
    <row r="21" spans="1:11" x14ac:dyDescent="0.3">
      <c r="A21" s="74">
        <v>19</v>
      </c>
      <c r="B21" s="77">
        <v>190</v>
      </c>
      <c r="C21" s="74">
        <v>0</v>
      </c>
      <c r="D21" s="74">
        <v>0</v>
      </c>
      <c r="E21" s="74">
        <v>0</v>
      </c>
      <c r="F21" s="74">
        <v>1</v>
      </c>
      <c r="G21" s="74">
        <v>0</v>
      </c>
      <c r="H21" s="74">
        <f t="shared" si="0"/>
        <v>1</v>
      </c>
      <c r="I21" s="76"/>
    </row>
    <row r="22" spans="1:11" x14ac:dyDescent="0.3">
      <c r="A22" s="74">
        <v>20</v>
      </c>
      <c r="B22" s="77">
        <v>168</v>
      </c>
      <c r="C22" s="74">
        <v>0</v>
      </c>
      <c r="D22" s="74">
        <v>1</v>
      </c>
      <c r="E22" s="74">
        <v>0</v>
      </c>
      <c r="F22" s="74">
        <v>0</v>
      </c>
      <c r="G22" s="74">
        <v>0</v>
      </c>
      <c r="H22" s="74">
        <f t="shared" si="0"/>
        <v>1</v>
      </c>
      <c r="I22" s="76"/>
    </row>
    <row r="23" spans="1:11" x14ac:dyDescent="0.3">
      <c r="A23" s="74">
        <v>21</v>
      </c>
      <c r="B23" s="77">
        <v>145</v>
      </c>
      <c r="C23" s="74">
        <v>0</v>
      </c>
      <c r="D23" s="74">
        <v>0</v>
      </c>
      <c r="E23" s="74">
        <v>0</v>
      </c>
      <c r="F23" s="74">
        <v>1</v>
      </c>
      <c r="G23" s="74">
        <v>0</v>
      </c>
      <c r="H23" s="74">
        <f t="shared" si="0"/>
        <v>1</v>
      </c>
      <c r="I23" s="76"/>
    </row>
    <row r="24" spans="1:11" x14ac:dyDescent="0.3">
      <c r="A24" s="74">
        <v>22</v>
      </c>
      <c r="B24" s="77">
        <v>177</v>
      </c>
      <c r="C24" s="74">
        <v>0</v>
      </c>
      <c r="D24" s="74">
        <v>0</v>
      </c>
      <c r="E24" s="74">
        <v>0</v>
      </c>
      <c r="F24" s="74">
        <v>1</v>
      </c>
      <c r="G24" s="74">
        <v>0</v>
      </c>
      <c r="H24" s="74">
        <f t="shared" si="0"/>
        <v>1</v>
      </c>
      <c r="I24" s="76"/>
    </row>
    <row r="25" spans="1:11" x14ac:dyDescent="0.3">
      <c r="A25" s="74">
        <v>23</v>
      </c>
      <c r="B25" s="77">
        <v>159</v>
      </c>
      <c r="C25" s="74">
        <v>0</v>
      </c>
      <c r="D25" s="74">
        <v>0</v>
      </c>
      <c r="E25" s="74">
        <v>0</v>
      </c>
      <c r="F25" s="74">
        <v>1</v>
      </c>
      <c r="G25" s="74">
        <v>0</v>
      </c>
      <c r="H25" s="74">
        <f t="shared" si="0"/>
        <v>1</v>
      </c>
      <c r="I25" s="76"/>
    </row>
    <row r="26" spans="1:11" x14ac:dyDescent="0.3">
      <c r="A26" s="74">
        <v>24</v>
      </c>
      <c r="B26" s="77">
        <v>144</v>
      </c>
      <c r="C26" s="74">
        <v>1</v>
      </c>
      <c r="D26" s="74">
        <v>0</v>
      </c>
      <c r="E26" s="74">
        <v>0</v>
      </c>
      <c r="F26" s="74">
        <v>0</v>
      </c>
      <c r="G26" s="74">
        <v>0</v>
      </c>
      <c r="H26" s="74">
        <f t="shared" si="0"/>
        <v>1</v>
      </c>
      <c r="I26" s="76"/>
    </row>
    <row r="27" spans="1:11" x14ac:dyDescent="0.3">
      <c r="A27" s="74">
        <v>25</v>
      </c>
      <c r="B27" s="77">
        <v>194</v>
      </c>
      <c r="C27" s="74">
        <v>0</v>
      </c>
      <c r="D27" s="74">
        <v>1</v>
      </c>
      <c r="E27" s="74">
        <v>0</v>
      </c>
      <c r="F27" s="74">
        <v>0</v>
      </c>
      <c r="G27" s="74">
        <v>0</v>
      </c>
      <c r="H27" s="74">
        <f t="shared" si="0"/>
        <v>1</v>
      </c>
      <c r="I27" s="76"/>
    </row>
    <row r="28" spans="1:11" x14ac:dyDescent="0.3">
      <c r="A28" s="74">
        <v>26</v>
      </c>
      <c r="B28" s="77">
        <v>156</v>
      </c>
      <c r="C28" s="74">
        <v>1</v>
      </c>
      <c r="D28" s="74">
        <v>0</v>
      </c>
      <c r="E28" s="74">
        <v>0</v>
      </c>
      <c r="F28" s="74">
        <v>0</v>
      </c>
      <c r="G28" s="74">
        <v>0</v>
      </c>
      <c r="H28" s="74">
        <f t="shared" si="0"/>
        <v>1</v>
      </c>
      <c r="I28" s="76"/>
    </row>
    <row r="29" spans="1:11" x14ac:dyDescent="0.3">
      <c r="A29" s="74">
        <v>27</v>
      </c>
      <c r="B29" s="77">
        <v>191</v>
      </c>
      <c r="C29" s="74">
        <v>0</v>
      </c>
      <c r="D29" s="74">
        <v>1</v>
      </c>
      <c r="E29" s="74">
        <v>0</v>
      </c>
      <c r="F29" s="74">
        <v>0</v>
      </c>
      <c r="G29" s="74">
        <v>0</v>
      </c>
      <c r="H29" s="74">
        <f t="shared" si="0"/>
        <v>1</v>
      </c>
      <c r="I29" s="76"/>
    </row>
    <row r="30" spans="1:11" x14ac:dyDescent="0.3">
      <c r="A30" s="74">
        <v>28</v>
      </c>
      <c r="B30" s="77">
        <v>239</v>
      </c>
      <c r="C30" s="74">
        <v>0</v>
      </c>
      <c r="D30" s="74">
        <v>1</v>
      </c>
      <c r="E30" s="74">
        <v>0</v>
      </c>
      <c r="F30" s="74">
        <v>0</v>
      </c>
      <c r="G30" s="74">
        <v>0</v>
      </c>
      <c r="H30" s="74">
        <f t="shared" si="0"/>
        <v>1</v>
      </c>
      <c r="I30" s="76"/>
    </row>
    <row r="31" spans="1:11" x14ac:dyDescent="0.3">
      <c r="A31" s="74">
        <v>29</v>
      </c>
      <c r="B31" s="77">
        <v>167</v>
      </c>
      <c r="C31" s="74">
        <v>0</v>
      </c>
      <c r="D31" s="74">
        <v>0</v>
      </c>
      <c r="E31" s="74">
        <v>0</v>
      </c>
      <c r="F31" s="74">
        <v>0</v>
      </c>
      <c r="G31" s="74">
        <v>1</v>
      </c>
      <c r="H31" s="74">
        <f t="shared" si="0"/>
        <v>1</v>
      </c>
      <c r="I31" s="76"/>
    </row>
    <row r="32" spans="1:11" x14ac:dyDescent="0.3">
      <c r="A32" s="74">
        <v>30</v>
      </c>
      <c r="B32" s="77">
        <v>152</v>
      </c>
      <c r="C32" s="74">
        <v>1</v>
      </c>
      <c r="D32" s="74">
        <v>0</v>
      </c>
      <c r="E32" s="74">
        <v>0</v>
      </c>
      <c r="F32" s="74">
        <v>0</v>
      </c>
      <c r="G32" s="74">
        <v>0</v>
      </c>
      <c r="H32" s="74">
        <f t="shared" si="0"/>
        <v>1</v>
      </c>
      <c r="I32" s="76"/>
    </row>
    <row r="33" spans="2:7" x14ac:dyDescent="0.3">
      <c r="B33" t="s">
        <v>328</v>
      </c>
      <c r="C33" cm="1">
        <f t="array" ref="C33">SUM($B3:$B32*C3:C32)</f>
        <v>970</v>
      </c>
      <c r="D33" cm="1">
        <f t="array" ref="D33">SUM($B3:$B32*D3:D32)</f>
        <v>994</v>
      </c>
      <c r="E33" cm="1">
        <f t="array" ref="E33">SUM($B3:$B32*E3:E32)</f>
        <v>935</v>
      </c>
      <c r="F33" cm="1">
        <f t="array" ref="F33">SUM($B3:$B32*F3:F32)</f>
        <v>843</v>
      </c>
      <c r="G33" cm="1">
        <f t="array" ref="G33">SUM($B3:$B32*G3:G32)</f>
        <v>895</v>
      </c>
    </row>
    <row r="34" spans="2:7" x14ac:dyDescent="0.3">
      <c r="B34" t="s">
        <v>329</v>
      </c>
      <c r="C34">
        <f>C33/60</f>
        <v>16.166666666666668</v>
      </c>
      <c r="D34">
        <f>D33/60</f>
        <v>16.566666666666666</v>
      </c>
      <c r="E34">
        <f>E33/60</f>
        <v>15.583333333333334</v>
      </c>
      <c r="F34">
        <f>F33/60</f>
        <v>14.05</v>
      </c>
      <c r="G34">
        <f>G33/60</f>
        <v>14.916666666666666</v>
      </c>
    </row>
    <row r="35" spans="2:7" x14ac:dyDescent="0.3">
      <c r="B35" t="s">
        <v>330</v>
      </c>
      <c r="C35" s="75">
        <f>COUNTIF(H3:H32,"&lt;1")</f>
        <v>4</v>
      </c>
    </row>
    <row r="37" spans="2:7" x14ac:dyDescent="0.3">
      <c r="C37" s="74" t="s">
        <v>310</v>
      </c>
      <c r="D37" s="74" t="s">
        <v>311</v>
      </c>
      <c r="E37" s="74" t="s">
        <v>312</v>
      </c>
      <c r="F37" s="74" t="s">
        <v>313</v>
      </c>
      <c r="G37" s="74" t="s">
        <v>314</v>
      </c>
    </row>
    <row r="38" spans="2:7" x14ac:dyDescent="0.3">
      <c r="B38" t="s">
        <v>331</v>
      </c>
      <c r="C38">
        <f>IF(C33&gt;0,1,0)</f>
        <v>1</v>
      </c>
      <c r="D38">
        <f>IF(D33&gt;0,1,0)</f>
        <v>1</v>
      </c>
      <c r="E38">
        <f>IF(E33&gt;0,1,0)</f>
        <v>1</v>
      </c>
      <c r="F38">
        <f>IF(F33&gt;0,1,0)</f>
        <v>1</v>
      </c>
      <c r="G38">
        <f>IF(G33&gt;0,1,0)</f>
        <v>1</v>
      </c>
    </row>
    <row r="39" spans="2:7" x14ac:dyDescent="0.3">
      <c r="B39" t="s">
        <v>332</v>
      </c>
      <c r="C39">
        <f>IF(C33&gt;420,1,0)</f>
        <v>1</v>
      </c>
      <c r="D39">
        <f>IF(D33&gt;420,1,0)</f>
        <v>1</v>
      </c>
      <c r="E39">
        <f>IF(E33&gt;420,1,0)</f>
        <v>1</v>
      </c>
      <c r="F39">
        <f>IF(F33&gt;420,1,0)</f>
        <v>1</v>
      </c>
      <c r="G39">
        <f>IF(G33&gt;420,1,0)</f>
        <v>1</v>
      </c>
    </row>
    <row r="40" spans="2:7" x14ac:dyDescent="0.3">
      <c r="B40" t="s">
        <v>333</v>
      </c>
      <c r="C40">
        <f>IF(C33&gt;420,IF(C33&gt;840,C33-840,0),0)</f>
        <v>130</v>
      </c>
      <c r="D40">
        <f>IF(D33&gt;420,IF(D33&gt;840,D33-840,0),0)</f>
        <v>154</v>
      </c>
      <c r="E40">
        <f>IF(E33&gt;420,IF(E33&gt;840,E33-840,0),0)</f>
        <v>95</v>
      </c>
      <c r="F40">
        <f>IF(F33&gt;420,IF(F33&gt;840,F33-840,0),0)</f>
        <v>3</v>
      </c>
      <c r="G40">
        <f>IF(G33&gt;420,IF(G33&gt;840,G33-840,0),0)</f>
        <v>55</v>
      </c>
    </row>
  </sheetData>
  <conditionalFormatting sqref="C3:G32">
    <cfRule type="cellIs" dxfId="3" priority="1" operator="equal">
      <formula>1</formula>
    </cfRule>
    <cfRule type="cellIs" dxfId="2" priority="2" operator="equal">
      <formula>1</formula>
    </cfRule>
  </conditionalFormatting>
  <conditionalFormatting sqref="I3:I32">
    <cfRule type="cellIs" dxfId="1" priority="3" operator="equal">
      <formula>1</formula>
    </cfRule>
  </conditionalFormatting>
  <conditionalFormatting sqref="J10">
    <cfRule type="cellIs" dxfId="0" priority="4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Title</vt:lpstr>
      <vt:lpstr>Xena</vt:lpstr>
      <vt:lpstr>Answer Report 3</vt:lpstr>
      <vt:lpstr>Without Cancellations</vt:lpstr>
      <vt:lpstr>With Weekend</vt:lpstr>
      <vt:lpstr>No Cancellation Cap</vt:lpstr>
      <vt:lpstr>Model 1 - Cancellations</vt:lpstr>
      <vt:lpstr>Model 2 - Cancellations</vt:lpstr>
      <vt:lpstr>MaxX</vt:lpstr>
      <vt:lpstr>'Model 1 - Cancellations'!Mean</vt:lpstr>
      <vt:lpstr>'No Cancellation Cap'!Mean</vt:lpstr>
      <vt:lpstr>'With Weekend'!Mean</vt:lpstr>
      <vt:lpstr>'Without Cancellations'!Mean</vt:lpstr>
      <vt:lpstr>Mean</vt:lpstr>
      <vt:lpstr>MinX</vt:lpstr>
      <vt:lpstr>StDev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Bader Al-Hilawani</dc:creator>
  <cp:keywords/>
  <dc:description/>
  <cp:lastModifiedBy>Bader Al-Hilawani</cp:lastModifiedBy>
  <cp:revision/>
  <dcterms:created xsi:type="dcterms:W3CDTF">2014-12-25T22:10:35Z</dcterms:created>
  <dcterms:modified xsi:type="dcterms:W3CDTF">2024-08-19T00:21:40Z</dcterms:modified>
  <cp:category/>
  <cp:contentStatus/>
</cp:coreProperties>
</file>